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 sheetId="1" r:id="rId4"/>
    <sheet state="visible" name="Perfil Sociodemográfico" sheetId="2" r:id="rId5"/>
    <sheet state="visible" name="Gestão do Tempo" sheetId="3" r:id="rId6"/>
    <sheet state="visible" name="Pontuação Completa PSQI" sheetId="4" r:id="rId7"/>
    <sheet state="visible" name="Planilha oficial participantes " sheetId="5" r:id="rId8"/>
    <sheet state="visible" name="IPAQ" sheetId="6" r:id="rId9"/>
    <sheet state="visible" name="Orientações cálculo PSQI" sheetId="7" r:id="rId10"/>
    <sheet state="visible" name="Exclusão participantes PSQI" sheetId="8" r:id="rId11"/>
  </sheets>
  <definedNames>
    <definedName hidden="1" localSheetId="2" name="_xlnm._FilterDatabase">'Gestão do Tempo'!$A$1:$Q$278</definedName>
  </definedNames>
  <calcPr/>
</workbook>
</file>

<file path=xl/sharedStrings.xml><?xml version="1.0" encoding="utf-8"?>
<sst xmlns="http://schemas.openxmlformats.org/spreadsheetml/2006/main" count="25519" uniqueCount="2081">
  <si>
    <t>Carimbo de data/hora</t>
  </si>
  <si>
    <t xml:space="preserve">Ao selecionar o botão abaixo, o(a) Senhor(a) concorda em participar da pesquisa de acordo com as informações registradas neste Termo de Consentimento Livre e Esclarecido. Caso não concorde em participar, apenas feche essa página no seu navegador.
</t>
  </si>
  <si>
    <t>Idade</t>
  </si>
  <si>
    <t>Sexo</t>
  </si>
  <si>
    <t>Ano acadêmico</t>
  </si>
  <si>
    <t>Ocupação</t>
  </si>
  <si>
    <t>Você possui algum diagnóstico prévio? (psiquiátricos; doenças crônicas...)</t>
  </si>
  <si>
    <r>
      <rPr>
        <rFont val="Arial"/>
        <color theme="1"/>
      </rPr>
      <t xml:space="preserve">Como você descreve seus </t>
    </r>
    <r>
      <rPr>
        <rFont val="Arial"/>
        <b/>
        <color theme="1"/>
      </rPr>
      <t>hábitos de estudo</t>
    </r>
    <r>
      <rPr>
        <rFont val="Arial"/>
        <color theme="1"/>
      </rPr>
      <t>?</t>
    </r>
  </si>
  <si>
    <r>
      <t xml:space="preserve">Você está realizando alguma </t>
    </r>
    <r>
      <rPr>
        <rFont val="Arial"/>
        <b/>
        <color theme="1"/>
      </rPr>
      <t>atividade extracurricular</t>
    </r>
    <r>
      <rPr>
        <rFont val="Arial"/>
        <color theme="1"/>
      </rPr>
      <t xml:space="preserve"> atualmente?</t>
    </r>
  </si>
  <si>
    <r>
      <t xml:space="preserve">Você utiliza alguma </t>
    </r>
    <r>
      <rPr>
        <rFont val="Arial"/>
        <b/>
        <color theme="1"/>
      </rPr>
      <t>ferramenta ou estratégia de gestão de tempo</t>
    </r>
    <r>
      <rPr>
        <rFont val="Arial"/>
        <color theme="1"/>
      </rPr>
      <t>?</t>
    </r>
  </si>
  <si>
    <t>Se respondeu sim na pergunta anterior, descreva qual (aplicativos, técnicas...).</t>
  </si>
  <si>
    <r>
      <t xml:space="preserve">Em que medida a disciplina de </t>
    </r>
    <r>
      <rPr>
        <rFont val="Arial"/>
        <color rgb="FF1155CC"/>
        <u/>
      </rPr>
      <t>QUALIDADE DE VIDA, GESTÃO PESSOAL E DA CARREIRA MÉDICA</t>
    </r>
    <r>
      <rPr>
        <rFont val="Arial"/>
        <color theme="1"/>
      </rPr>
      <t xml:space="preserve">, ofertada no 1º período, contribuiu para o seu </t>
    </r>
    <r>
      <rPr>
        <rFont val="Arial"/>
        <b/>
        <color theme="1"/>
      </rPr>
      <t>gerenciamento das atividades acadêmicas</t>
    </r>
    <r>
      <rPr>
        <rFont val="Arial"/>
        <color theme="1"/>
      </rPr>
      <t>?</t>
    </r>
  </si>
  <si>
    <r>
      <t xml:space="preserve">Em que medida a disciplina de </t>
    </r>
    <r>
      <rPr>
        <rFont val="Arial"/>
        <color rgb="FF1155CC"/>
        <u/>
      </rPr>
      <t>QUALIDADE DE VIDA, GESTÃO PESSOAL E DA CARREIRA MÉDICA</t>
    </r>
    <r>
      <rPr>
        <rFont val="Arial"/>
        <color theme="1"/>
      </rPr>
      <t>, ofertada no 1º período, contribuiu para a conciliação da sua rotina acadêmica com a</t>
    </r>
    <r>
      <rPr>
        <rFont val="Arial"/>
        <b/>
        <color theme="1"/>
      </rPr>
      <t xml:space="preserve"> prática de atividade física</t>
    </r>
    <r>
      <rPr>
        <rFont val="Arial"/>
        <color theme="1"/>
      </rPr>
      <t>?</t>
    </r>
  </si>
  <si>
    <r>
      <t xml:space="preserve">Em que medida a disciplina de </t>
    </r>
    <r>
      <rPr>
        <rFont val="Arial"/>
        <color rgb="FF1155CC"/>
        <u/>
      </rPr>
      <t>QUALIDADE DE VIDA, GESTÃO PESSOAL E DA CARREIRA MÉDICA</t>
    </r>
    <r>
      <rPr>
        <rFont val="Arial"/>
        <color theme="1"/>
      </rPr>
      <t xml:space="preserve">, ofertada no 1º período, contribuiu para a conciliação da sua rotina acadêmica com um </t>
    </r>
    <r>
      <rPr>
        <rFont val="Arial"/>
        <b/>
        <color theme="1"/>
      </rPr>
      <t>sono de qualidade</t>
    </r>
    <r>
      <rPr>
        <rFont val="Arial"/>
        <color theme="1"/>
      </rPr>
      <t>?</t>
    </r>
  </si>
  <si>
    <r>
      <t xml:space="preserve">Em que medida o Programa de Mentoring, ofertado ao longo de todo o curso, contribuiu para o seu </t>
    </r>
    <r>
      <rPr>
        <rFont val="Arial"/>
        <b/>
        <color theme="1"/>
      </rPr>
      <t>gerenciamento das atividades acadêmicas</t>
    </r>
    <r>
      <rPr>
        <rFont val="Arial"/>
        <color theme="1"/>
      </rPr>
      <t>?</t>
    </r>
  </si>
  <si>
    <r>
      <t xml:space="preserve">Em que medida o Programa de Mentoring, ofertado ao longo de todo o curso, contribuiu para a conciliação da sua rotina acadêmica com a </t>
    </r>
    <r>
      <rPr>
        <rFont val="Arial"/>
        <b/>
        <color theme="1"/>
      </rPr>
      <t>prática de atividade física</t>
    </r>
    <r>
      <rPr>
        <rFont val="Arial"/>
        <color theme="1"/>
      </rPr>
      <t>?</t>
    </r>
  </si>
  <si>
    <r>
      <t xml:space="preserve">Em que medida o Programa de Mentoring, ofertado ao longo de todo o curso, contribuiu para a conciliação da sua rotina acadêmica com um </t>
    </r>
    <r>
      <rPr>
        <rFont val="Arial"/>
        <b/>
        <color theme="1"/>
      </rPr>
      <t>sono de qualidade</t>
    </r>
    <r>
      <rPr>
        <rFont val="Arial"/>
        <color theme="1"/>
      </rPr>
      <t>?</t>
    </r>
  </si>
  <si>
    <r>
      <t xml:space="preserve">Em que medida a Atlética de Medicina contribuiu para a sua </t>
    </r>
    <r>
      <rPr>
        <rFont val="Arial"/>
        <b/>
        <color theme="1"/>
      </rPr>
      <t>prática de atividades físicas</t>
    </r>
    <r>
      <rPr>
        <rFont val="Arial"/>
        <color theme="1"/>
      </rPr>
      <t>?</t>
    </r>
  </si>
  <si>
    <r>
      <t xml:space="preserve">O </t>
    </r>
    <r>
      <rPr>
        <rFont val="Arial"/>
        <b/>
        <color theme="1"/>
      </rPr>
      <t>ingresso na universidade</t>
    </r>
    <r>
      <rPr>
        <rFont val="Arial"/>
        <color theme="1"/>
      </rPr>
      <t xml:space="preserve"> influenciou no seu hábito de praticar atividade física?</t>
    </r>
  </si>
  <si>
    <r>
      <t xml:space="preserve">Você costuma reduzir o tempo dedicado à atividade física durante as </t>
    </r>
    <r>
      <rPr>
        <rFont val="Arial"/>
        <b/>
        <color theme="1"/>
      </rPr>
      <t>semanas de prova</t>
    </r>
    <r>
      <rPr>
        <rFont val="Arial"/>
        <color theme="1"/>
      </rPr>
      <t>?</t>
    </r>
  </si>
  <si>
    <r>
      <t xml:space="preserve">Após ingressar na universidade, você percebeu uma </t>
    </r>
    <r>
      <rPr>
        <rFont val="Arial"/>
        <b/>
        <color theme="1"/>
      </rPr>
      <t>redução na qualidade do seu sono</t>
    </r>
    <r>
      <rPr>
        <rFont val="Arial"/>
        <color theme="1"/>
      </rPr>
      <t xml:space="preserve">? </t>
    </r>
  </si>
  <si>
    <r>
      <t xml:space="preserve">Você costuma reduzir suas horas de sono nas </t>
    </r>
    <r>
      <rPr>
        <rFont val="Arial"/>
        <b/>
        <color theme="1"/>
      </rPr>
      <t>semanas de provas</t>
    </r>
    <r>
      <rPr>
        <rFont val="Arial"/>
        <color theme="1"/>
      </rPr>
      <t>?</t>
    </r>
  </si>
  <si>
    <r>
      <t xml:space="preserve">Nos últimos 30 dias, você utilizou alguma </t>
    </r>
    <r>
      <rPr>
        <rFont val="Arial"/>
        <b/>
        <color theme="1"/>
      </rPr>
      <t>substância para tentar aumentar seu rendimento</t>
    </r>
    <r>
      <rPr>
        <rFont val="Arial"/>
        <color theme="1"/>
      </rPr>
      <t xml:space="preserve"> nos estudos, como para ficar acordado ou melhorar a concentração?  </t>
    </r>
  </si>
  <si>
    <r>
      <t>Durante o último mês, quando você geralmente foi para a cama à noite?</t>
    </r>
    <r>
      <rPr>
        <rFont val="Arial"/>
        <b/>
        <color theme="1"/>
      </rPr>
      <t xml:space="preserve"> (Hora usual de deitar)</t>
    </r>
  </si>
  <si>
    <r>
      <t>Durante o último mês, quanto tempo (em minutos) você geralmente levou para dormir à noite?</t>
    </r>
    <r>
      <rPr>
        <rFont val="Arial"/>
        <b/>
        <color theme="1"/>
      </rPr>
      <t xml:space="preserve"> (Número de minutos)</t>
    </r>
  </si>
  <si>
    <r>
      <t xml:space="preserve">Durante o último mês, quando você geralmente levantou de manhã? </t>
    </r>
    <r>
      <rPr>
        <rFont val="Arial"/>
        <b/>
        <color theme="1"/>
      </rPr>
      <t>(Hora usual de levantar)</t>
    </r>
  </si>
  <si>
    <r>
      <t>Durante o último mês, quantas</t>
    </r>
    <r>
      <rPr>
        <rFont val="Arial"/>
        <b/>
        <color theme="1"/>
      </rPr>
      <t xml:space="preserve"> horas de sono você teve por noite? </t>
    </r>
    <r>
      <rPr>
        <rFont val="Arial"/>
        <color theme="1"/>
      </rPr>
      <t xml:space="preserve">(Este pode ser diferente do número de horas que você ficou na
cama) </t>
    </r>
  </si>
  <si>
    <r>
      <t>Durante o último mês, com que frequência você teve</t>
    </r>
    <r>
      <rPr>
        <rFont val="Arial"/>
        <color theme="1"/>
        <u/>
      </rPr>
      <t xml:space="preserve"> dificuldade de dormir </t>
    </r>
    <r>
      <rPr>
        <rFont val="Arial"/>
        <color theme="1"/>
      </rPr>
      <t xml:space="preserve">porque você </t>
    </r>
    <r>
      <rPr>
        <rFont val="Arial"/>
        <b/>
        <color theme="1"/>
      </rPr>
      <t>não conseguiu adormecer em até 30 minutos?</t>
    </r>
  </si>
  <si>
    <r>
      <t xml:space="preserve">Durante o último mês, com que frequência você teve </t>
    </r>
    <r>
      <rPr>
        <rFont val="Arial"/>
        <color theme="1"/>
        <u/>
      </rPr>
      <t xml:space="preserve">dificuldade de dormir </t>
    </r>
    <r>
      <rPr>
        <rFont val="Arial"/>
        <color theme="1"/>
      </rPr>
      <t>porque você</t>
    </r>
    <r>
      <rPr>
        <rFont val="Arial"/>
        <b/>
        <color theme="1"/>
      </rPr>
      <t xml:space="preserve"> acordou no meio da noite ou de manhã cedo?</t>
    </r>
  </si>
  <si>
    <r>
      <t>Durante o último mês, com que frequência você teve</t>
    </r>
    <r>
      <rPr>
        <rFont val="Arial"/>
        <color theme="1"/>
        <u/>
      </rPr>
      <t xml:space="preserve"> dificuldade de dormir </t>
    </r>
    <r>
      <rPr>
        <rFont val="Arial"/>
        <color theme="1"/>
      </rPr>
      <t>porque você</t>
    </r>
    <r>
      <rPr>
        <rFont val="Arial"/>
        <b/>
        <color theme="1"/>
      </rPr>
      <t xml:space="preserve"> precisou levantar para ir ao banheiro?</t>
    </r>
  </si>
  <si>
    <r>
      <t xml:space="preserve">Durante o último mês, com que frequência você teve </t>
    </r>
    <r>
      <rPr>
        <rFont val="Arial"/>
        <color theme="1"/>
        <u/>
      </rPr>
      <t xml:space="preserve">dificuldade de dormir </t>
    </r>
    <r>
      <rPr>
        <rFont val="Arial"/>
        <color theme="1"/>
      </rPr>
      <t xml:space="preserve">porque você </t>
    </r>
    <r>
      <rPr>
        <rFont val="Arial"/>
        <b/>
        <color theme="1"/>
      </rPr>
      <t>não conseguiu respirar confortavelmente?</t>
    </r>
  </si>
  <si>
    <r>
      <t>Durante o último mês, com que frequência você teve</t>
    </r>
    <r>
      <rPr>
        <rFont val="Arial"/>
        <color theme="1"/>
        <u/>
      </rPr>
      <t xml:space="preserve"> dificuldade de dormir</t>
    </r>
    <r>
      <rPr>
        <rFont val="Arial"/>
        <color theme="1"/>
      </rPr>
      <t xml:space="preserve"> porque</t>
    </r>
    <r>
      <rPr>
        <rFont val="Arial"/>
        <b/>
        <color theme="1"/>
      </rPr>
      <t xml:space="preserve"> você tossiu ou roncou forte?</t>
    </r>
  </si>
  <si>
    <r>
      <t xml:space="preserve">Durante o último mês, com que frequência você teve </t>
    </r>
    <r>
      <rPr>
        <rFont val="Arial"/>
        <color theme="1"/>
        <u/>
      </rPr>
      <t>dificuldade de dormir</t>
    </r>
    <r>
      <rPr>
        <rFont val="Arial"/>
        <color theme="1"/>
      </rPr>
      <t xml:space="preserve"> porque </t>
    </r>
    <r>
      <rPr>
        <rFont val="Arial"/>
        <b/>
        <color theme="1"/>
      </rPr>
      <t>você sentiu muito frio?</t>
    </r>
  </si>
  <si>
    <r>
      <t xml:space="preserve">Durante o último mês, com que frequência você teve </t>
    </r>
    <r>
      <rPr>
        <rFont val="Arial"/>
        <color theme="1"/>
        <u/>
      </rPr>
      <t xml:space="preserve">dificuldade de dormir </t>
    </r>
    <r>
      <rPr>
        <rFont val="Arial"/>
        <color theme="1"/>
      </rPr>
      <t xml:space="preserve">porque </t>
    </r>
    <r>
      <rPr>
        <rFont val="Arial"/>
        <b/>
        <color theme="1"/>
      </rPr>
      <t>você sentiu muito calor?</t>
    </r>
  </si>
  <si>
    <r>
      <t xml:space="preserve">Durante o último mês, com que frequência você teve </t>
    </r>
    <r>
      <rPr>
        <rFont val="Arial"/>
        <color theme="1"/>
        <u/>
      </rPr>
      <t>dificuldade de dormir</t>
    </r>
    <r>
      <rPr>
        <rFont val="Arial"/>
        <color theme="1"/>
      </rPr>
      <t xml:space="preserve"> porque</t>
    </r>
    <r>
      <rPr>
        <rFont val="Arial"/>
        <b/>
        <color theme="1"/>
      </rPr>
      <t xml:space="preserve"> você teve sonhos ruins?</t>
    </r>
  </si>
  <si>
    <r>
      <t>Durante o último mês, com que frequência você teve</t>
    </r>
    <r>
      <rPr>
        <rFont val="Arial"/>
        <color theme="1"/>
        <u/>
      </rPr>
      <t xml:space="preserve"> dificuldade de dormir </t>
    </r>
    <r>
      <rPr>
        <rFont val="Arial"/>
        <color theme="1"/>
      </rPr>
      <t xml:space="preserve">porque </t>
    </r>
    <r>
      <rPr>
        <rFont val="Arial"/>
        <b/>
        <color theme="1"/>
      </rPr>
      <t>você teve dor?</t>
    </r>
  </si>
  <si>
    <r>
      <t xml:space="preserve">Durante o último mês, você teve </t>
    </r>
    <r>
      <rPr>
        <rFont val="Arial"/>
        <color theme="1"/>
        <u/>
      </rPr>
      <t xml:space="preserve">dificuldade para dormir </t>
    </r>
    <r>
      <rPr>
        <rFont val="Arial"/>
        <b/>
        <color theme="1"/>
      </rPr>
      <t xml:space="preserve">por alguma(s) outra(s) razão(ões)? </t>
    </r>
    <r>
      <rPr>
        <rFont val="Arial"/>
        <color theme="1"/>
      </rPr>
      <t>Se sim, por favor, descreva:</t>
    </r>
  </si>
  <si>
    <r>
      <t xml:space="preserve">Durante o último mês, com que frequência você teve </t>
    </r>
    <r>
      <rPr>
        <rFont val="Arial"/>
        <color theme="1"/>
        <u/>
      </rPr>
      <t>dificuldade de dormir</t>
    </r>
    <r>
      <rPr>
        <rFont val="Arial"/>
        <color theme="1"/>
      </rPr>
      <t xml:space="preserve"> devido </t>
    </r>
    <r>
      <rPr>
        <rFont val="Arial"/>
        <b/>
        <color theme="1"/>
      </rPr>
      <t>a razão descrita na pergunta anterior?</t>
    </r>
  </si>
  <si>
    <r>
      <t xml:space="preserve">Durante o último mês, </t>
    </r>
    <r>
      <rPr>
        <rFont val="Arial"/>
        <color theme="1"/>
        <u/>
      </rPr>
      <t xml:space="preserve">como você classificaria a qualidade do seu sono </t>
    </r>
    <r>
      <rPr>
        <rFont val="Arial"/>
        <color theme="1"/>
      </rPr>
      <t>de uma maneira geral?</t>
    </r>
  </si>
  <si>
    <r>
      <t xml:space="preserve">Durante o último mês, </t>
    </r>
    <r>
      <rPr>
        <rFont val="Arial"/>
        <color theme="1"/>
        <u/>
      </rPr>
      <t>com que frequência você tomou medicamento</t>
    </r>
    <r>
      <rPr>
        <rFont val="Arial"/>
        <color theme="1"/>
      </rPr>
      <t xml:space="preserve"> (prescrito ou ‘‘por conta própria’’) para lhe ajudar a dormir?  </t>
    </r>
  </si>
  <si>
    <r>
      <rPr>
        <rFont val="Arial"/>
        <color theme="1"/>
      </rPr>
      <t>No último mês, com que frequência você</t>
    </r>
    <r>
      <rPr>
        <rFont val="Arial"/>
        <color theme="1"/>
        <u/>
      </rPr>
      <t xml:space="preserve"> teve dificuldade de ficar acordado </t>
    </r>
    <r>
      <rPr>
        <rFont val="Arial"/>
        <b/>
        <color theme="1"/>
      </rPr>
      <t>enquanto dirigia, comia ou participava de uma atividade social</t>
    </r>
    <r>
      <rPr>
        <rFont val="Arial"/>
        <color theme="1"/>
      </rPr>
      <t xml:space="preserve"> (festa, reunião de amigos, trabalho, estudo)?  </t>
    </r>
  </si>
  <si>
    <r>
      <rPr>
        <rFont val="Arial"/>
        <color theme="1"/>
      </rPr>
      <t xml:space="preserve">Durante o último mês, </t>
    </r>
    <r>
      <rPr>
        <rFont val="Arial"/>
        <color theme="1"/>
        <u/>
      </rPr>
      <t>quão problemático foi para você manter o entusiasmo</t>
    </r>
    <r>
      <rPr>
        <rFont val="Arial"/>
        <color theme="1"/>
      </rPr>
      <t xml:space="preserve"> (ânimo) para fazer as coisas (suas atividades habituais)?</t>
    </r>
  </si>
  <si>
    <t xml:space="preserve">Você tem um(a) parceiro [esposo(a)] ou colega de quarto?  </t>
  </si>
  <si>
    <t>Se você tem um parceiro ou colega de quarto, pergunte a ele/ela com que frequência, no último mês, você teve ronco forte:</t>
  </si>
  <si>
    <t>Se você tem um parceiro ou colega de quarto, pergunte a ele/ela com que frequência, no último mês, você teve longas paradas na respiração enquanto dormia:</t>
  </si>
  <si>
    <t>Se você tem um parceiro ou colega de quarto, pergunte a ele/ela com que frequência, no último mês, você teve contrações ou puxões nas pernas enquanto você dormia:</t>
  </si>
  <si>
    <t>Se você tem um parceiro ou colega de quarto, pergunte a ele/ela com que frequência, no último mês, você teve episódios de desorientação ou confusão durante o sono:</t>
  </si>
  <si>
    <t>Se você tem um parceiro ou colega de quarto, pergunte a ele(a) se no último mês, você apresentou outras alterações (inquietações) enquanto dorme, por favor, descreva:</t>
  </si>
  <si>
    <t xml:space="preserve">Se você tem um parceiro ou colega de quarto, pergunte a ele(a) com que frequência, no último mês, você apresentou as outras alterações (inquietações) enquanto você dorme, descritas na questão anterior: </t>
  </si>
  <si>
    <r>
      <t xml:space="preserve">Em </t>
    </r>
    <r>
      <rPr>
        <rFont val="Arial"/>
        <color theme="1"/>
        <u/>
      </rPr>
      <t>quantos dias da última semana</t>
    </r>
    <r>
      <rPr>
        <rFont val="Arial"/>
        <color theme="1"/>
      </rPr>
      <t xml:space="preserve"> você </t>
    </r>
    <r>
      <rPr>
        <rFont val="Arial"/>
        <b/>
        <color theme="1"/>
      </rPr>
      <t>CAMINHOU</t>
    </r>
    <r>
      <rPr>
        <rFont val="Arial"/>
        <color theme="1"/>
      </rPr>
      <t xml:space="preserve"> por </t>
    </r>
    <r>
      <rPr>
        <rFont val="Arial"/>
        <color theme="1"/>
        <u/>
      </rPr>
      <t>pelo menos 10 minutos contínuos</t>
    </r>
    <r>
      <rPr>
        <rFont val="Arial"/>
        <color theme="1"/>
      </rPr>
      <t>? Seja em casa, no trabalho, como forma de transporte para ir de um lugar para outro, por lazer, por prazer ou como forma de exercício.</t>
    </r>
  </si>
  <si>
    <r>
      <t xml:space="preserve">Nos dias em que você caminhou por </t>
    </r>
    <r>
      <rPr>
        <rFont val="Arial"/>
        <color theme="1"/>
        <u/>
      </rPr>
      <t>pelo menos 10 minutos contínuos</t>
    </r>
    <r>
      <rPr>
        <rFont val="Arial"/>
        <color theme="1"/>
      </rPr>
      <t xml:space="preserve">, quanto tempo no total você gastou caminhando </t>
    </r>
    <r>
      <rPr>
        <rFont val="Arial"/>
        <b/>
        <color theme="1"/>
        <u/>
      </rPr>
      <t>por dia</t>
    </r>
    <r>
      <rPr>
        <rFont val="Arial"/>
        <color theme="1"/>
      </rPr>
      <t xml:space="preserve">? </t>
    </r>
  </si>
  <si>
    <r>
      <t xml:space="preserve">Em </t>
    </r>
    <r>
      <rPr>
        <rFont val="Arial"/>
        <color theme="1"/>
        <u/>
      </rPr>
      <t>quantos dias da última semana</t>
    </r>
    <r>
      <rPr>
        <rFont val="Arial"/>
        <color theme="1"/>
      </rPr>
      <t xml:space="preserve"> você realizou atividades </t>
    </r>
    <r>
      <rPr>
        <rFont val="Arial"/>
        <b/>
        <color theme="1"/>
      </rPr>
      <t>MODERADAS</t>
    </r>
    <r>
      <rPr>
        <rFont val="Arial"/>
        <color theme="1"/>
      </rPr>
      <t xml:space="preserve"> por </t>
    </r>
    <r>
      <rPr>
        <rFont val="Arial"/>
        <color theme="1"/>
        <u/>
      </rPr>
      <t>pelo menos 10 minutos contínuos</t>
    </r>
    <r>
      <rPr>
        <rFont val="Arial"/>
        <color theme="1"/>
      </rPr>
      <t>? Excluída a caminhada, considere atividades que aumentem moderamente sua respiração ou batimentos cardíacos, como nadar, dançar, aeróbico leve, vôlei recreativo, serviços domésticos...</t>
    </r>
  </si>
  <si>
    <r>
      <t xml:space="preserve">Nos dias em que você fez essas atividades moderadas por </t>
    </r>
    <r>
      <rPr>
        <rFont val="Arial"/>
        <color theme="1"/>
        <u/>
      </rPr>
      <t>pelo menos 10 minutos contínuos</t>
    </r>
    <r>
      <rPr>
        <rFont val="Arial"/>
        <color theme="1"/>
      </rPr>
      <t xml:space="preserve">, quanto tempo no total você gastou fazendo essas atividades </t>
    </r>
    <r>
      <rPr>
        <rFont val="Arial"/>
        <b/>
        <color theme="1"/>
        <u/>
      </rPr>
      <t>por dia</t>
    </r>
    <r>
      <rPr>
        <rFont val="Arial"/>
        <color theme="1"/>
      </rPr>
      <t xml:space="preserve">?    </t>
    </r>
  </si>
  <si>
    <r>
      <t xml:space="preserve">Em </t>
    </r>
    <r>
      <rPr>
        <rFont val="Arial"/>
        <color theme="1"/>
        <u/>
      </rPr>
      <t>quantos dias da última semana</t>
    </r>
    <r>
      <rPr>
        <rFont val="Arial"/>
        <color theme="1"/>
      </rPr>
      <t xml:space="preserve"> você realizou atividades </t>
    </r>
    <r>
      <rPr>
        <rFont val="Arial"/>
        <b/>
        <color theme="1"/>
      </rPr>
      <t>VIGOROSAS</t>
    </r>
    <r>
      <rPr>
        <rFont val="Arial"/>
        <color theme="1"/>
      </rPr>
      <t xml:space="preserve"> por </t>
    </r>
    <r>
      <rPr>
        <rFont val="Arial"/>
        <color theme="1"/>
        <u/>
      </rPr>
      <t>pelo menos 10 minutos contínuos?</t>
    </r>
    <r>
      <rPr>
        <rFont val="Arial"/>
        <color theme="1"/>
      </rPr>
      <t xml:space="preserve"> Considere qualquer atividade que fez aumentar MUITO sua respiração ou batimentos cardíacos, como correr, jogar futebol, pedalar rápido na bicicleta, jogar basquete, fazer serviços domésticos pesados...</t>
    </r>
  </si>
  <si>
    <r>
      <t xml:space="preserve">Nos dias em que você fez essas atividades vigorosas por </t>
    </r>
    <r>
      <rPr>
        <rFont val="Arial"/>
        <color theme="1"/>
        <u/>
      </rPr>
      <t>pelo menos 10 minutos contínuos</t>
    </r>
    <r>
      <rPr>
        <rFont val="Arial"/>
        <color theme="1"/>
      </rPr>
      <t xml:space="preserve">, quanto tempo no total você gastou fazendo essas atividades </t>
    </r>
    <r>
      <rPr>
        <rFont val="Arial"/>
        <b/>
        <color theme="1"/>
        <u/>
      </rPr>
      <t>por dia</t>
    </r>
    <r>
      <rPr>
        <rFont val="Arial"/>
        <color theme="1"/>
      </rPr>
      <t xml:space="preserve">?    </t>
    </r>
  </si>
  <si>
    <r>
      <t xml:space="preserve">Quanto tempo no total você gasta sentado durante </t>
    </r>
    <r>
      <rPr>
        <rFont val="Arial"/>
        <b/>
        <color theme="1"/>
      </rPr>
      <t>um dia de semana</t>
    </r>
    <r>
      <rPr>
        <rFont val="Arial"/>
        <color theme="1"/>
      </rPr>
      <t xml:space="preserve">? Isso inclui o tempo ativo e de descanso, no trabalho, faculdade ou em casa. Não inclua o tempo gasto sentando durante o transporte em ônibus, trem, metrô ou carro. </t>
    </r>
  </si>
  <si>
    <r>
      <t xml:space="preserve">Quanto tempo no total você gasta sentado durante </t>
    </r>
    <r>
      <rPr>
        <rFont val="Arial"/>
        <b/>
        <color theme="1"/>
      </rPr>
      <t>um dia de final de semana</t>
    </r>
    <r>
      <rPr>
        <rFont val="Arial"/>
        <color theme="1"/>
      </rPr>
      <t>? Isso inclui o tempo ativo e de descanso, no trabalho, faculdade ou em casa. Não inclua o tempo gasto sentando durante o transporte em ônibus, trem, metrô ou carro.</t>
    </r>
  </si>
  <si>
    <t>10. Você tem um(a) parceiro [esposo (a)] ou colega de quarto?</t>
  </si>
  <si>
    <t>Declaro que li e concordo em participar desta pesquisa.</t>
  </si>
  <si>
    <t>Feminino.</t>
  </si>
  <si>
    <t>3º ano</t>
  </si>
  <si>
    <t>Estuda.</t>
  </si>
  <si>
    <t>Endometriose</t>
  </si>
  <si>
    <t>Não tenho uma rotina fixa.</t>
  </si>
  <si>
    <t>Monitoria, Liga acadêmica, Extensão</t>
  </si>
  <si>
    <t>Não.</t>
  </si>
  <si>
    <t>Contribuiu parcialmente, algumas estratégias foram úteis, mas ainda tenho dificuldades.</t>
  </si>
  <si>
    <t>Contribuiu muito, aprendi estratégias eficazes que aplico no dia a dia.</t>
  </si>
  <si>
    <t>Contribuiu pouco, pois não consegui aplicar as estratégias ensinadas.</t>
  </si>
  <si>
    <t>Contribuiu pouco, pois já praticava atividades físicas regularmente antes.</t>
  </si>
  <si>
    <t>Não. Já praticava atividade física antes e mantenho o mesmo hábito.</t>
  </si>
  <si>
    <t>Às vezes.</t>
  </si>
  <si>
    <t>Sim, houve uma redução significativa.</t>
  </si>
  <si>
    <t>Sim, com frequência.</t>
  </si>
  <si>
    <t>Café.</t>
  </si>
  <si>
    <t>10min</t>
  </si>
  <si>
    <t xml:space="preserve">7 horas </t>
  </si>
  <si>
    <t>Menos de 1 vez/ semana</t>
  </si>
  <si>
    <t>1 ou 2 vezes/ semana</t>
  </si>
  <si>
    <t>Nenhuma no último mês</t>
  </si>
  <si>
    <t>Ruim</t>
  </si>
  <si>
    <t>Um problema razoável</t>
  </si>
  <si>
    <t xml:space="preserve">Todos os dias </t>
  </si>
  <si>
    <t xml:space="preserve">Não sei </t>
  </si>
  <si>
    <t>Todos os dias</t>
  </si>
  <si>
    <t>Não aei</t>
  </si>
  <si>
    <t>.</t>
  </si>
  <si>
    <t>Não</t>
  </si>
  <si>
    <t>Masculino.</t>
  </si>
  <si>
    <t>4º ano</t>
  </si>
  <si>
    <t>Transtorno do viajante? Insuficiência adrenal</t>
  </si>
  <si>
    <t>Estudo um pouco todos os dias.</t>
  </si>
  <si>
    <t>Atlética, Liga acadêmica, Iniciação científica, Extensão, Representante de turma, Gestão do DAHMP</t>
  </si>
  <si>
    <t>Não contribuiu, pois a disciplina não abordou aspectos que me ajudassem no gerenciamento do tempo.</t>
  </si>
  <si>
    <t>Não contribuiu, pois apesar de oferecer acolhimento e escuta não aborda estratégias para mudança.</t>
  </si>
  <si>
    <t>Não contribuiu, pois não participo das atividades promovidas pela Atlética.</t>
  </si>
  <si>
    <t>Sim. Abandonei a prática de atividade física.</t>
  </si>
  <si>
    <t>Raramente.</t>
  </si>
  <si>
    <t>Sim, houve uma leve redução.</t>
  </si>
  <si>
    <t>Bebidas energéticas.</t>
  </si>
  <si>
    <t>Taquipsiquismo</t>
  </si>
  <si>
    <t>Boa</t>
  </si>
  <si>
    <t>Um problema leve</t>
  </si>
  <si>
    <t>Asma</t>
  </si>
  <si>
    <t>Liga acadêmica</t>
  </si>
  <si>
    <t>Sim.</t>
  </si>
  <si>
    <t xml:space="preserve">Faço planejamento semanal com o auxílio de planilhas </t>
  </si>
  <si>
    <t>Sim. Não praticava atividade física antes, mas comecei a praticar.</t>
  </si>
  <si>
    <t>Não utilizei nenhuma substância com esse propósito.</t>
  </si>
  <si>
    <t xml:space="preserve">20 minutos </t>
  </si>
  <si>
    <t xml:space="preserve">6 horas </t>
  </si>
  <si>
    <t>Não se aplica</t>
  </si>
  <si>
    <t xml:space="preserve">1 dia </t>
  </si>
  <si>
    <t xml:space="preserve">15 minutos </t>
  </si>
  <si>
    <t xml:space="preserve">Nenhum (interrompi as atividades físicas devido a quadro respiratório infeccioso </t>
  </si>
  <si>
    <t xml:space="preserve">Não se aplica </t>
  </si>
  <si>
    <t>Nenhum</t>
  </si>
  <si>
    <t xml:space="preserve">8 horas </t>
  </si>
  <si>
    <t>Depressão</t>
  </si>
  <si>
    <t>Monitoria, Atlética, Liga acadêmica</t>
  </si>
  <si>
    <t>Pomodoro</t>
  </si>
  <si>
    <t>Sim. Reduzi o tempo dedicado à atividade física.</t>
  </si>
  <si>
    <t>Café., Bebidas energéticas., Medicamentos estimulantes.</t>
  </si>
  <si>
    <t>30 a 60 minutos</t>
  </si>
  <si>
    <t>7 horas</t>
  </si>
  <si>
    <t>3 ou mais vezes/ semana</t>
  </si>
  <si>
    <t>20 minutos</t>
  </si>
  <si>
    <t>2 dias</t>
  </si>
  <si>
    <t>1 hora e 30 minutos</t>
  </si>
  <si>
    <t>10 horas</t>
  </si>
  <si>
    <t>40 horas</t>
  </si>
  <si>
    <t>Parceiro no mesmo quarto, mas em outra cama</t>
  </si>
  <si>
    <t>Liga acadêmica, Iniciação científica</t>
  </si>
  <si>
    <t>Notion 
Pomodoro 
Organização de agenda</t>
  </si>
  <si>
    <t>Sim. Aumentei o tempo dedicado à atividade física.</t>
  </si>
  <si>
    <t>Pelo contrário, aumento o tempo dedicado à atividade física.</t>
  </si>
  <si>
    <t>Não, minha qualidade do sono permaneceu a mesma.</t>
  </si>
  <si>
    <t xml:space="preserve">Barulho do vizinho e claridade </t>
  </si>
  <si>
    <t>Nenhuma dificuldade</t>
  </si>
  <si>
    <t xml:space="preserve">1h </t>
  </si>
  <si>
    <t>Parceiro na mesma cama</t>
  </si>
  <si>
    <t>TAG, enxaqueca</t>
  </si>
  <si>
    <t>Monitoria, Liga acadêmica</t>
  </si>
  <si>
    <t>Não tive contato suficiente com o conteúdo para avaliar seu impacto.</t>
  </si>
  <si>
    <t>Contribuiu parcialmente, me motivou em alguns momentos, mas minha rotina não mudou muito.</t>
  </si>
  <si>
    <t>20-30 min</t>
  </si>
  <si>
    <t>6 horas</t>
  </si>
  <si>
    <t>Muito ruim</t>
  </si>
  <si>
    <t>1 hora</t>
  </si>
  <si>
    <t>1 dia</t>
  </si>
  <si>
    <t>50 minutos</t>
  </si>
  <si>
    <t>8-9 horas/dia</t>
  </si>
  <si>
    <t>7-8 horas/dia</t>
  </si>
  <si>
    <t>Voluntariado</t>
  </si>
  <si>
    <t xml:space="preserve">Google calendar </t>
  </si>
  <si>
    <t xml:space="preserve">7horas </t>
  </si>
  <si>
    <t xml:space="preserve">Tive dificuldade para dormir por aproximadamente 5 dias devido ao falecimento de uma pessoa querida. </t>
  </si>
  <si>
    <t>Muito boa</t>
  </si>
  <si>
    <t>3 vezes</t>
  </si>
  <si>
    <t>1 vez</t>
  </si>
  <si>
    <t>2 vezes</t>
  </si>
  <si>
    <t>1h30</t>
  </si>
  <si>
    <t>11 horas</t>
  </si>
  <si>
    <t>4 horas</t>
  </si>
  <si>
    <t>6º ano</t>
  </si>
  <si>
    <t>Transtorno de Ansiedade Generalizada (TAG)</t>
  </si>
  <si>
    <t>Café., Bebidas energéticas.</t>
  </si>
  <si>
    <t>2h</t>
  </si>
  <si>
    <t>6h</t>
  </si>
  <si>
    <t xml:space="preserve">Uma vez </t>
  </si>
  <si>
    <t xml:space="preserve">2h </t>
  </si>
  <si>
    <t xml:space="preserve">Nenhuma </t>
  </si>
  <si>
    <t>60h</t>
  </si>
  <si>
    <t>12h</t>
  </si>
  <si>
    <t>Estuda e trabalha.</t>
  </si>
  <si>
    <t>Estudo principalmente nas vésperas de prova.</t>
  </si>
  <si>
    <t>Monitoria, Liga acadêmica, Iniciação científica, Extensão, Gestão do DAHMP</t>
  </si>
  <si>
    <t>Google Agenda</t>
  </si>
  <si>
    <t>6-7h</t>
  </si>
  <si>
    <t>30 min</t>
  </si>
  <si>
    <t>40 min</t>
  </si>
  <si>
    <t>60 min</t>
  </si>
  <si>
    <t xml:space="preserve">12-15h </t>
  </si>
  <si>
    <t xml:space="preserve">10h </t>
  </si>
  <si>
    <t xml:space="preserve">Não </t>
  </si>
  <si>
    <t>Liga acadêmica, Extensão</t>
  </si>
  <si>
    <t>Não. Não praticava atividade física antes e continuo sem praticar.</t>
  </si>
  <si>
    <t>Como não pratico atividade física, não percebo diferença.</t>
  </si>
  <si>
    <t>15 a 30 min</t>
  </si>
  <si>
    <t xml:space="preserve">Ansiedade com provas práticas </t>
  </si>
  <si>
    <t>20 min</t>
  </si>
  <si>
    <t>5h</t>
  </si>
  <si>
    <t xml:space="preserve">17 anos </t>
  </si>
  <si>
    <t>1º ano</t>
  </si>
  <si>
    <t>Atlética</t>
  </si>
  <si>
    <t>Não tive contato suficiente para avaliar seu impacto.</t>
  </si>
  <si>
    <t>Contribuiu muito, comecei ou aumentei minha prática de atividades físicas por influência da Atlética.</t>
  </si>
  <si>
    <t xml:space="preserve">De 5 a 10 minutos, que eu me recordo </t>
  </si>
  <si>
    <t xml:space="preserve">5 dias </t>
  </si>
  <si>
    <t xml:space="preserve">40 minutos </t>
  </si>
  <si>
    <t xml:space="preserve">2 dias </t>
  </si>
  <si>
    <t xml:space="preserve">5 horas </t>
  </si>
  <si>
    <t>Parceiro ou colega, mas em outro quarto</t>
  </si>
  <si>
    <t>TOC</t>
  </si>
  <si>
    <t>Nenhuma no momento</t>
  </si>
  <si>
    <t>Uso método pomodoro na hora de estudar</t>
  </si>
  <si>
    <t>Sim, fiz uma cirurgia que me impossibilitou de dormir de lado</t>
  </si>
  <si>
    <t>6 dias</t>
  </si>
  <si>
    <t>7-8 horas</t>
  </si>
  <si>
    <t>8 horas</t>
  </si>
  <si>
    <t>Monitoria, Liga acadêmica, Extensão, Voluntariado</t>
  </si>
  <si>
    <t xml:space="preserve">Viagem noturna </t>
  </si>
  <si>
    <t xml:space="preserve">50 minutos </t>
  </si>
  <si>
    <t xml:space="preserve">TAB, asma e enxaqueca. </t>
  </si>
  <si>
    <t>Gestão do DAHMP</t>
  </si>
  <si>
    <t>10 min</t>
  </si>
  <si>
    <t>Um grande problema</t>
  </si>
  <si>
    <t>4x na ultima semana</t>
  </si>
  <si>
    <t>140 min</t>
  </si>
  <si>
    <t>-</t>
  </si>
  <si>
    <t>120 min</t>
  </si>
  <si>
    <t>Irregular, 20-50 min</t>
  </si>
  <si>
    <t>Umas 6 horas</t>
  </si>
  <si>
    <t xml:space="preserve">10 h </t>
  </si>
  <si>
    <t xml:space="preserve">7 dias </t>
  </si>
  <si>
    <t xml:space="preserve">1 hora e meia </t>
  </si>
  <si>
    <t xml:space="preserve">3 dias </t>
  </si>
  <si>
    <t>8 horas (eu acho)</t>
  </si>
  <si>
    <t>5º ano</t>
  </si>
  <si>
    <t>Monitoria, Liga acadêmica, Estágio extracurricular</t>
  </si>
  <si>
    <t>06</t>
  </si>
  <si>
    <t>1h30min</t>
  </si>
  <si>
    <t xml:space="preserve">TAG e anemia </t>
  </si>
  <si>
    <t>Liga acadêmica, Gestão do DAHMP</t>
  </si>
  <si>
    <t>lista de afazeres diários e calendários físicos colados na parece do quarto de forma sempre visualizar o que tenho que fazer</t>
  </si>
  <si>
    <t>menos de 5 min</t>
  </si>
  <si>
    <t>5-7 horas</t>
  </si>
  <si>
    <t>120 minutos</t>
  </si>
  <si>
    <t>12 horas</t>
  </si>
  <si>
    <t>Iniciação científica, Representante de turma</t>
  </si>
  <si>
    <t xml:space="preserve">3h </t>
  </si>
  <si>
    <t>1h</t>
  </si>
  <si>
    <t>7h</t>
  </si>
  <si>
    <t>Ansiedade, TDAH</t>
  </si>
  <si>
    <t>Liga acadêmica, Voluntariado</t>
  </si>
  <si>
    <t>5 ou 6 horas, porém com despertares frequentes.</t>
  </si>
  <si>
    <t>5 dias</t>
  </si>
  <si>
    <t xml:space="preserve">Média de 15/20 min </t>
  </si>
  <si>
    <t>3 dias (serviços domésticos)</t>
  </si>
  <si>
    <t>Cerca de 1 hora</t>
  </si>
  <si>
    <t xml:space="preserve">Cerca de 10 horas (somando o horário de trabalho, estudo e descanso) </t>
  </si>
  <si>
    <t>Cerca de 3 a 5 horas, a depender das tarefas do dia.</t>
  </si>
  <si>
    <t>2º ano</t>
  </si>
  <si>
    <t>10 minutos</t>
  </si>
  <si>
    <t>18 min</t>
  </si>
  <si>
    <t>3h</t>
  </si>
  <si>
    <t>Sim</t>
  </si>
  <si>
    <t>Liga acadêmica, Extensão, Voluntariado, Gestão do DAHMP</t>
  </si>
  <si>
    <t>Tento organizar no Notion e em um Planner</t>
  </si>
  <si>
    <t>5 minutos</t>
  </si>
  <si>
    <t>6/7h</t>
  </si>
  <si>
    <t>8h</t>
  </si>
  <si>
    <t xml:space="preserve">Ansiedade </t>
  </si>
  <si>
    <t>40min</t>
  </si>
  <si>
    <t>16h</t>
  </si>
  <si>
    <t>asma</t>
  </si>
  <si>
    <t>7h ou menos</t>
  </si>
  <si>
    <t>30min</t>
  </si>
  <si>
    <t>Nenhym</t>
  </si>
  <si>
    <t xml:space="preserve">Nao </t>
  </si>
  <si>
    <t>Iniciação científica, Voluntariado</t>
  </si>
  <si>
    <t>Organizo meus horários no Notion e uso o forest para manter longe do celular enquanto faço pomodoro</t>
  </si>
  <si>
    <t>Não, minha qualidade do sono aumentou.</t>
  </si>
  <si>
    <t>Menos de 5</t>
  </si>
  <si>
    <t>6h-7h</t>
  </si>
  <si>
    <t xml:space="preserve">Uma média de 25 minutos por dia </t>
  </si>
  <si>
    <t>Média de 1h</t>
  </si>
  <si>
    <t xml:space="preserve">Média de 45 minutos </t>
  </si>
  <si>
    <t>Acredito que umas 6h</t>
  </si>
  <si>
    <t>Acredito que umas 4h</t>
  </si>
  <si>
    <t xml:space="preserve">Google agenda </t>
  </si>
  <si>
    <t>5 min</t>
  </si>
  <si>
    <t>Ansiedade</t>
  </si>
  <si>
    <t xml:space="preserve">não </t>
  </si>
  <si>
    <t>Atlética, Liga acadêmica, Iniciação científica, Gestão do DAHMP</t>
  </si>
  <si>
    <t>27 anos</t>
  </si>
  <si>
    <t>Autista nível 1 de suporte com comorbidades TDAH e Tag</t>
  </si>
  <si>
    <t>Nunca.</t>
  </si>
  <si>
    <t xml:space="preserve">Moro em uma região barulhenta e normalmente aos finais de semana não consigo dormir bem. </t>
  </si>
  <si>
    <t xml:space="preserve">Quase todos os dias caminho essa quantidade de tempo pra ir pro ponto de ônibus, na ida e volta pra casa. </t>
  </si>
  <si>
    <t xml:space="preserve">Nenhum dia. </t>
  </si>
  <si>
    <t xml:space="preserve">Zero. </t>
  </si>
  <si>
    <t xml:space="preserve">Nenhum. </t>
  </si>
  <si>
    <t xml:space="preserve">14 horas </t>
  </si>
  <si>
    <t xml:space="preserve">22 anos </t>
  </si>
  <si>
    <t>Extensão</t>
  </si>
  <si>
    <t xml:space="preserve">20 min </t>
  </si>
  <si>
    <t xml:space="preserve">entre 6/7h </t>
  </si>
  <si>
    <t xml:space="preserve">uns 20/25 min por dia </t>
  </si>
  <si>
    <t xml:space="preserve">Nenhum </t>
  </si>
  <si>
    <t xml:space="preserve">Em torno de 5/6 horas </t>
  </si>
  <si>
    <t>Em torno de 5/6h</t>
  </si>
  <si>
    <t>Monitoria, Liga acadêmica, Voluntariado, Representante de turma</t>
  </si>
  <si>
    <t xml:space="preserve">Aplicativo para bloquear o celular </t>
  </si>
  <si>
    <t>Uns 20/30?</t>
  </si>
  <si>
    <t>7hrs</t>
  </si>
  <si>
    <t>12/13 hrs</t>
  </si>
  <si>
    <t>10hrs</t>
  </si>
  <si>
    <t xml:space="preserve">transtorno de ansiedade </t>
  </si>
  <si>
    <t>Atlética, Liga acadêmica</t>
  </si>
  <si>
    <t>aplicativos, planner</t>
  </si>
  <si>
    <t>15 min</t>
  </si>
  <si>
    <t>1:30h</t>
  </si>
  <si>
    <t>10h</t>
  </si>
  <si>
    <t>não</t>
  </si>
  <si>
    <t>4 dias</t>
  </si>
  <si>
    <t xml:space="preserve">4 horas </t>
  </si>
  <si>
    <t>Monitoria</t>
  </si>
  <si>
    <t>15 a 20</t>
  </si>
  <si>
    <t xml:space="preserve">7 a 8 horas </t>
  </si>
  <si>
    <t>Não sei</t>
  </si>
  <si>
    <t>Duas</t>
  </si>
  <si>
    <t xml:space="preserve">Pomodoro </t>
  </si>
  <si>
    <t>6 horas e meia</t>
  </si>
  <si>
    <t xml:space="preserve">5 vezes </t>
  </si>
  <si>
    <t>50 min</t>
  </si>
  <si>
    <t xml:space="preserve">15 hrs </t>
  </si>
  <si>
    <t>TDAH</t>
  </si>
  <si>
    <t>Bebidas energéticas., Medicamentos estimulantes.</t>
  </si>
  <si>
    <t>Zero</t>
  </si>
  <si>
    <t xml:space="preserve">Zero </t>
  </si>
  <si>
    <t>Café., Medicamentos estimulantes.</t>
  </si>
  <si>
    <t>35 minutos</t>
  </si>
  <si>
    <t>5 h 10 m</t>
  </si>
  <si>
    <t>Preocupação com A faculdade</t>
  </si>
  <si>
    <t>Quatro vezes</t>
  </si>
  <si>
    <t>N sei</t>
  </si>
  <si>
    <t>Nenhuma</t>
  </si>
  <si>
    <t>''</t>
  </si>
  <si>
    <t>04 dias/</t>
  </si>
  <si>
    <t xml:space="preserve">21 anos </t>
  </si>
  <si>
    <t xml:space="preserve">Surdez </t>
  </si>
  <si>
    <t xml:space="preserve">Mente barulhenta as vezes </t>
  </si>
  <si>
    <t xml:space="preserve">Não sei informar </t>
  </si>
  <si>
    <t>15 horas</t>
  </si>
  <si>
    <t>TAG, SOP</t>
  </si>
  <si>
    <t>40 minutos</t>
  </si>
  <si>
    <t>7:00</t>
  </si>
  <si>
    <t>60-100 min</t>
  </si>
  <si>
    <t>Hipertensão ocular isolada</t>
  </si>
  <si>
    <t>10 a 30</t>
  </si>
  <si>
    <t>Exacerbação de asma por quadro de IVAS</t>
  </si>
  <si>
    <t xml:space="preserve">30 minutos </t>
  </si>
  <si>
    <t>De 5 a 12 horas</t>
  </si>
  <si>
    <t>5 horas</t>
  </si>
  <si>
    <t xml:space="preserve">Doença de Crohn </t>
  </si>
  <si>
    <t>Atlética, Iniciação científica, Extensão, Representante de turma</t>
  </si>
  <si>
    <t>6d</t>
  </si>
  <si>
    <t>2d</t>
  </si>
  <si>
    <t>0d</t>
  </si>
  <si>
    <t>0s</t>
  </si>
  <si>
    <t>14h</t>
  </si>
  <si>
    <t xml:space="preserve">Sim. Depressão e ansiedade, distúrbios alimentares e hipercolesterolemia </t>
  </si>
  <si>
    <t>Monitoria, Extensão, Voluntariado, Representante de turma</t>
  </si>
  <si>
    <t>Atlética, Liga acadêmica, Voluntariado, Representante de turma</t>
  </si>
  <si>
    <t>App forest e organização com o calendário do google</t>
  </si>
  <si>
    <t>Mínima ideia, mas pouco tempo</t>
  </si>
  <si>
    <t>2hrs</t>
  </si>
  <si>
    <t>12hrs</t>
  </si>
  <si>
    <t>9hrs</t>
  </si>
  <si>
    <t>Iniciação científica</t>
  </si>
  <si>
    <t>nao</t>
  </si>
  <si>
    <t xml:space="preserve">27min </t>
  </si>
  <si>
    <t>6hrs</t>
  </si>
  <si>
    <t>uns 30min</t>
  </si>
  <si>
    <t>1x</t>
  </si>
  <si>
    <t>1hr</t>
  </si>
  <si>
    <t>umas 10hrs</t>
  </si>
  <si>
    <t xml:space="preserve">umas 12hrs </t>
  </si>
  <si>
    <t xml:space="preserve">Pomodoro e agenda 
</t>
  </si>
  <si>
    <t>9h</t>
  </si>
  <si>
    <t>Liga acadêmica, Extensão, Voluntariado</t>
  </si>
  <si>
    <t>Logo após eu deitar, porém acordo a noite com frequência.</t>
  </si>
  <si>
    <t>Em média 5 a 6 horas de sono.</t>
  </si>
  <si>
    <t>3 dias.</t>
  </si>
  <si>
    <t>Em média 2 a 3 horas.</t>
  </si>
  <si>
    <t>Uma vez, já que teve prova. Geralmente vou três vezes por semana musculação.</t>
  </si>
  <si>
    <t>1 hora.</t>
  </si>
  <si>
    <t xml:space="preserve">Corrida 1 ou duas vezes por semana. </t>
  </si>
  <si>
    <t xml:space="preserve">1 hora. </t>
  </si>
  <si>
    <t>Por volta de 12 horas.</t>
  </si>
  <si>
    <t>8 horas.</t>
  </si>
  <si>
    <t>IAM</t>
  </si>
  <si>
    <t>Atlética, Extensão, Estágio extracurricular</t>
  </si>
  <si>
    <t>60min</t>
  </si>
  <si>
    <t>Organização/ agenda.</t>
  </si>
  <si>
    <t>6 h</t>
  </si>
  <si>
    <t>Ansiedade pré- prova</t>
  </si>
  <si>
    <t>25 min</t>
  </si>
  <si>
    <t xml:space="preserve">Já tive episódios depressivos/ansiosos moderados, necessitando de medicação </t>
  </si>
  <si>
    <t>Liga acadêmica, Extensão, Gestão do DAHMP</t>
  </si>
  <si>
    <t>Agenda principalmente tanto física quanto Google agenda</t>
  </si>
  <si>
    <t xml:space="preserve">De 5 a 6 horas na maioria dos dias </t>
  </si>
  <si>
    <t xml:space="preserve">1 hora e 30 minutos </t>
  </si>
  <si>
    <t xml:space="preserve">8-15 horas dia </t>
  </si>
  <si>
    <t>Monitoria, Liga acadêmica, Iniciação científica, Extensão</t>
  </si>
  <si>
    <t>TDM, já tratado. Atualmente não faço uso de nenhum medicamento.</t>
  </si>
  <si>
    <t>Estágio extracurricular</t>
  </si>
  <si>
    <t>6:00</t>
  </si>
  <si>
    <t>Geralmente nos plantões de 12 horas, pelo menos 8 horas passamos andando. Nos finais de semana caminhada para ir à padaria, ao redor do parque, por volta de 1 hora + organização da casa, por volta de 3/4 horas revezando entre ficar em pé de forma estática e caminhar.</t>
  </si>
  <si>
    <t xml:space="preserve">Técnica Recall </t>
  </si>
  <si>
    <t xml:space="preserve">30 min </t>
  </si>
  <si>
    <t>7h e 30</t>
  </si>
  <si>
    <t>Atlética, Extensão</t>
  </si>
  <si>
    <t xml:space="preserve">1hr e meia </t>
  </si>
  <si>
    <t xml:space="preserve">1hora e meia no máximo para cada </t>
  </si>
  <si>
    <t xml:space="preserve">10 horas </t>
  </si>
  <si>
    <t>07:00</t>
  </si>
  <si>
    <t>15min</t>
  </si>
  <si>
    <t xml:space="preserve">1 hora </t>
  </si>
  <si>
    <t>TEA e TAG, hipotiroidismo</t>
  </si>
  <si>
    <t>Eu monto meu próprio cronograma com horários fixos no Excel</t>
  </si>
  <si>
    <t>Entre 30 minutos a 60 minutos</t>
  </si>
  <si>
    <t>Eu tenho insônia devido ao TEA e ao TAG, tomo remédio para dormir, sem eles eu não adormeço. Essa é a única coisa que atrapalha meu sono. Se eu não tomar corretamente, eu não durmo de forma alguma. Tenho muitos pesadelos, o que me dá sensação de angústia antes de dormir (raramente)</t>
  </si>
  <si>
    <t>nenhum</t>
  </si>
  <si>
    <t>2h por semana (luta)</t>
  </si>
  <si>
    <t>2h luta</t>
  </si>
  <si>
    <t>deve ser mais de 12h</t>
  </si>
  <si>
    <t>umas 20 h</t>
  </si>
  <si>
    <t xml:space="preserve">3 horas </t>
  </si>
  <si>
    <t xml:space="preserve">Depressão </t>
  </si>
  <si>
    <t>Atlética, Representante de turma</t>
  </si>
  <si>
    <t>20 a 40 minutos</t>
  </si>
  <si>
    <t>Um dia</t>
  </si>
  <si>
    <t>9 horas</t>
  </si>
  <si>
    <t xml:space="preserve">19 anos </t>
  </si>
  <si>
    <t>Ansiedade e depressão</t>
  </si>
  <si>
    <t xml:space="preserve">Planejamento de cada horário do dia em uma agenda </t>
  </si>
  <si>
    <t xml:space="preserve">6 ou 7 horas </t>
  </si>
  <si>
    <t xml:space="preserve">Grande ansiedade </t>
  </si>
  <si>
    <t xml:space="preserve">2 horas </t>
  </si>
  <si>
    <t xml:space="preserve">Pelo menos 6 horas </t>
  </si>
  <si>
    <t>ansiedade</t>
  </si>
  <si>
    <t>Não possuo.</t>
  </si>
  <si>
    <t>5h30</t>
  </si>
  <si>
    <t>Nos momentos em que estou na faculdade e quando estudo em casa.</t>
  </si>
  <si>
    <t>Quando estou na vendo alguma série/filme ou estudando</t>
  </si>
  <si>
    <t>Medicamentos estimulantes.</t>
  </si>
  <si>
    <t>Barulho</t>
  </si>
  <si>
    <t>Muito tempo</t>
  </si>
  <si>
    <t xml:space="preserve">Planner físico e técnica pomodoro </t>
  </si>
  <si>
    <t xml:space="preserve">30minutos </t>
  </si>
  <si>
    <t xml:space="preserve">7 horas e meia </t>
  </si>
  <si>
    <t>Google agenda</t>
  </si>
  <si>
    <t>30 min (excessão: + de 30 min por mexer no celular e demorar p dormir mesmo com sono)</t>
  </si>
  <si>
    <t>Mexer no celular demais por estar ansiosa mesmo que eu esteja com muito sono</t>
  </si>
  <si>
    <t>quase todos os dias (media de 5 dias por semana)</t>
  </si>
  <si>
    <t xml:space="preserve">20 minutos no minimo </t>
  </si>
  <si>
    <t xml:space="preserve">Poucos, talvez 2 </t>
  </si>
  <si>
    <t>2 horas no máximo (ativ. domestica e esportes recreativos com amigos)</t>
  </si>
  <si>
    <t>7 dias</t>
  </si>
  <si>
    <t xml:space="preserve">10 horas aproximadamente </t>
  </si>
  <si>
    <t>8 horas aproximadamente</t>
  </si>
  <si>
    <t xml:space="preserve">TAG, hipotireoidismo </t>
  </si>
  <si>
    <t>7:30</t>
  </si>
  <si>
    <t>50min</t>
  </si>
  <si>
    <t>90min</t>
  </si>
  <si>
    <t>No mínimo 15h</t>
  </si>
  <si>
    <t>15h</t>
  </si>
  <si>
    <t>Liga acadêmica, Extensão, Estágio extracurricular</t>
  </si>
  <si>
    <t xml:space="preserve">Planilha Excel </t>
  </si>
  <si>
    <t>5min</t>
  </si>
  <si>
    <t>8hrs</t>
  </si>
  <si>
    <t>13hrs</t>
  </si>
  <si>
    <t>14hrs</t>
  </si>
  <si>
    <t>Monitoria, Atlética</t>
  </si>
  <si>
    <t>Utilizo Flash Cards e método Pomodoro</t>
  </si>
  <si>
    <t>Entre 6:30 e 7 horas</t>
  </si>
  <si>
    <t xml:space="preserve">3 vezes </t>
  </si>
  <si>
    <t xml:space="preserve">4 dias </t>
  </si>
  <si>
    <t>3 a 4 horas</t>
  </si>
  <si>
    <t xml:space="preserve">Síndrome de IRLEN, depressão e ansiedade  </t>
  </si>
  <si>
    <t xml:space="preserve">1 horas </t>
  </si>
  <si>
    <t>1 hora e 20</t>
  </si>
  <si>
    <t xml:space="preserve">em torno de 6 ou 7 horas </t>
  </si>
  <si>
    <t xml:space="preserve">em média de 20 minutos ou mais </t>
  </si>
  <si>
    <t xml:space="preserve">1 hora e 30 </t>
  </si>
  <si>
    <t>2 dias ( musculação )</t>
  </si>
  <si>
    <t xml:space="preserve">umas 7 horas ou mais </t>
  </si>
  <si>
    <t>umas 4</t>
  </si>
  <si>
    <t>Aplicativo e pomodoro</t>
  </si>
  <si>
    <t>6:30</t>
  </si>
  <si>
    <t xml:space="preserve">420 minutos </t>
  </si>
  <si>
    <t xml:space="preserve">360 minutos </t>
  </si>
  <si>
    <t xml:space="preserve">1 vez </t>
  </si>
  <si>
    <t xml:space="preserve">nenhum </t>
  </si>
  <si>
    <t xml:space="preserve">0m </t>
  </si>
  <si>
    <t xml:space="preserve">7/8h </t>
  </si>
  <si>
    <t xml:space="preserve">nada </t>
  </si>
  <si>
    <t xml:space="preserve">não sei exatamente, mas a maior parte do dia </t>
  </si>
  <si>
    <t xml:space="preserve">varia muito </t>
  </si>
  <si>
    <t xml:space="preserve">Aplicativo de notas no iPhone. </t>
  </si>
  <si>
    <t xml:space="preserve">60 minutos </t>
  </si>
  <si>
    <t>7 horas de sono por noite.</t>
  </si>
  <si>
    <t>30 minutos</t>
  </si>
  <si>
    <t xml:space="preserve">10 minutos </t>
  </si>
  <si>
    <t xml:space="preserve">Não realizei </t>
  </si>
  <si>
    <t>Não realizei</t>
  </si>
  <si>
    <t>1hora</t>
  </si>
  <si>
    <t>5/6h</t>
  </si>
  <si>
    <t>1h300</t>
  </si>
  <si>
    <t>20h</t>
  </si>
  <si>
    <t>15 a 20 minutos</t>
  </si>
  <si>
    <t>Em média de 40 minutos a 1 hora</t>
  </si>
  <si>
    <t>Em média 1 hora e 30 minutos</t>
  </si>
  <si>
    <t xml:space="preserve">Em média 30 minutos. </t>
  </si>
  <si>
    <t>5 a 6 horas.</t>
  </si>
  <si>
    <t>Em média 7 horas</t>
  </si>
  <si>
    <t xml:space="preserve">planner </t>
  </si>
  <si>
    <t xml:space="preserve">7horad </t>
  </si>
  <si>
    <t xml:space="preserve">namorado doente </t>
  </si>
  <si>
    <t xml:space="preserve">nao </t>
  </si>
  <si>
    <t xml:space="preserve">serviços domésticos </t>
  </si>
  <si>
    <t xml:space="preserve">quase o dia todo </t>
  </si>
  <si>
    <t xml:space="preserve">Ansiedade e algumas doenças crônicas </t>
  </si>
  <si>
    <t xml:space="preserve">As vezes algo parecido com técnica pomodoro ou só usar alguns exercícios em dias mais cansativos, não tão produtivos </t>
  </si>
  <si>
    <t>Café., Não utilizei nenhuma substância com esse propósito.</t>
  </si>
  <si>
    <t xml:space="preserve">30/40 min </t>
  </si>
  <si>
    <t xml:space="preserve">7h eu acho </t>
  </si>
  <si>
    <t>Pensamentos ansiosos maiores durante a noite, sendo ainda mais frequentes antes de dormir de fato</t>
  </si>
  <si>
    <t xml:space="preserve">2 ou 3 vezes, para resolver coisas </t>
  </si>
  <si>
    <t xml:space="preserve">Não sei ao certo, uns 10 a 20 </t>
  </si>
  <si>
    <t xml:space="preserve">Nenhuma, no máximo faxinei a casa </t>
  </si>
  <si>
    <t xml:space="preserve">Considerando a faxina umas 2/3 horas no máximo </t>
  </si>
  <si>
    <t xml:space="preserve">creio que umas 12/14h  por ai? </t>
  </si>
  <si>
    <t xml:space="preserve">Quase o dia todo jkkkkk umas 16h pra mais eu acho?? </t>
  </si>
  <si>
    <t xml:space="preserve">12 horas </t>
  </si>
  <si>
    <t>Lista de tarefas diárias a serem cumpridas</t>
  </si>
  <si>
    <t xml:space="preserve">01h </t>
  </si>
  <si>
    <t xml:space="preserve">06h </t>
  </si>
  <si>
    <t xml:space="preserve">08h </t>
  </si>
  <si>
    <t>Iniciação científica, Extensão</t>
  </si>
  <si>
    <t>Café., Substâncias ilícitas.</t>
  </si>
  <si>
    <t>2 horas</t>
  </si>
  <si>
    <t xml:space="preserve">Uso excessivo de tela para estudar e dificuldade para adormecer. </t>
  </si>
  <si>
    <t>Representante de turma</t>
  </si>
  <si>
    <t>5 a 10 minutos</t>
  </si>
  <si>
    <t>6 a 7h</t>
  </si>
  <si>
    <t xml:space="preserve">Taquicardia, ansiedade </t>
  </si>
  <si>
    <t>12h +</t>
  </si>
  <si>
    <t xml:space="preserve">6h </t>
  </si>
  <si>
    <t>Monitoria, Liga acadêmica, Extensão, Estágio extracurricular</t>
  </si>
  <si>
    <t>Utilizo agenda e utilizo o método pomodoro para estudar</t>
  </si>
  <si>
    <t>6h30</t>
  </si>
  <si>
    <t xml:space="preserve">Tive rinossinusite bacteriana e muita câimbra  </t>
  </si>
  <si>
    <t>3 dias</t>
  </si>
  <si>
    <t>1:30 hora</t>
  </si>
  <si>
    <t>Atlética, Liga acadêmica, Gestão do DAHMP</t>
  </si>
  <si>
    <t>1 a 2 horas</t>
  </si>
  <si>
    <t>Liga acadêmica, Iniciação científica, Extensão, Estágio extracurricular, Representante de turma</t>
  </si>
  <si>
    <t>0 min</t>
  </si>
  <si>
    <t>7 - 8 horas</t>
  </si>
  <si>
    <t>15 -20 min</t>
  </si>
  <si>
    <t>3x</t>
  </si>
  <si>
    <t>3 horas</t>
  </si>
  <si>
    <t>Hipertrigliciridemia</t>
  </si>
  <si>
    <t xml:space="preserve">Ansiedade e Depressão </t>
  </si>
  <si>
    <t xml:space="preserve">Planner físico e Google calendário </t>
  </si>
  <si>
    <t xml:space="preserve">7 dias da semana </t>
  </si>
  <si>
    <t xml:space="preserve">1 hora e 10 min </t>
  </si>
  <si>
    <t>HAS, Dislipidemia, Obesidade</t>
  </si>
  <si>
    <t>Aplicativos como Notion, dentro do qual organizo atividades em um kanban.</t>
  </si>
  <si>
    <t xml:space="preserve">Preocupação acerca do equilíbrio entre as responsabilidades com a família e a escola. </t>
  </si>
  <si>
    <t>19 anos</t>
  </si>
  <si>
    <t>utilização de planner, método pomodoro para estudos</t>
  </si>
  <si>
    <t>sim, ansiedade</t>
  </si>
  <si>
    <t>entre 20 e 40 min</t>
  </si>
  <si>
    <t>≈ 8h</t>
  </si>
  <si>
    <t xml:space="preserve">Preocupação com a prova </t>
  </si>
  <si>
    <t xml:space="preserve">Nenhum dia </t>
  </si>
  <si>
    <t>Umas 8-10h</t>
  </si>
  <si>
    <t xml:space="preserve">Umas 5h </t>
  </si>
  <si>
    <t>Monitoria, Liga acadêmica, Extensão, Estágio extracurricular, Gestão do DAHMP</t>
  </si>
  <si>
    <t xml:space="preserve">Planner </t>
  </si>
  <si>
    <t xml:space="preserve">9 horas </t>
  </si>
  <si>
    <t xml:space="preserve">TDAH e ansiedade crônica </t>
  </si>
  <si>
    <t xml:space="preserve">Pomodoros para estudar, google agenda e tarefas para organizar </t>
  </si>
  <si>
    <t>Pelo menos 4h</t>
  </si>
  <si>
    <t>Pelo menos 3h</t>
  </si>
  <si>
    <t xml:space="preserve">05:30 </t>
  </si>
  <si>
    <t>P</t>
  </si>
  <si>
    <t>09:00</t>
  </si>
  <si>
    <t xml:space="preserve">Hipotireoidismo </t>
  </si>
  <si>
    <t>Preocupação com prova, pagamento do boletos</t>
  </si>
  <si>
    <t xml:space="preserve">5/6 horas </t>
  </si>
  <si>
    <t>360 min</t>
  </si>
  <si>
    <t xml:space="preserve">Dois dias </t>
  </si>
  <si>
    <t>TAG</t>
  </si>
  <si>
    <t>Agenda, planilha de estudos</t>
  </si>
  <si>
    <t>Transtorno Obsessivo Compulsivo e Depressão.</t>
  </si>
  <si>
    <t>Entre 20 e 60.</t>
  </si>
  <si>
    <t>20-30min</t>
  </si>
  <si>
    <t>7 dias.</t>
  </si>
  <si>
    <t>Não sei.</t>
  </si>
  <si>
    <t xml:space="preserve">Sim </t>
  </si>
  <si>
    <t xml:space="preserve">Ansiedade e depressão </t>
  </si>
  <si>
    <t>Não caminhei</t>
  </si>
  <si>
    <t xml:space="preserve">Sim. </t>
  </si>
  <si>
    <t>8 hr</t>
  </si>
  <si>
    <t xml:space="preserve">Tenho insônia e tomo remédio </t>
  </si>
  <si>
    <t>Ao menos 5 duas</t>
  </si>
  <si>
    <t>Ao menos 1 hora</t>
  </si>
  <si>
    <t>Ao menos 5 dias</t>
  </si>
  <si>
    <t>Uma hora</t>
  </si>
  <si>
    <t>60 minutos ou mais</t>
  </si>
  <si>
    <t>Uma</t>
  </si>
  <si>
    <t xml:space="preserve">
</t>
  </si>
  <si>
    <t>15 minutos</t>
  </si>
  <si>
    <t>2 hrs</t>
  </si>
  <si>
    <t>1 h</t>
  </si>
  <si>
    <t>21 hrs</t>
  </si>
  <si>
    <t>19 hrs</t>
  </si>
  <si>
    <t>Monitoria, Liga acadêmica, Iniciação científica, Extensão, Representante de turma</t>
  </si>
  <si>
    <t>Cronograma</t>
  </si>
  <si>
    <t xml:space="preserve">20 anos </t>
  </si>
  <si>
    <t xml:space="preserve">Síndrome do ovário policístico </t>
  </si>
  <si>
    <t xml:space="preserve">Cerca de 10 minutos </t>
  </si>
  <si>
    <t>Cerca de 7 horas</t>
  </si>
  <si>
    <t>Por ansiedade e pensamentos acelerados.</t>
  </si>
  <si>
    <t>Nenhum dia</t>
  </si>
  <si>
    <t>Cerca de 13 horas</t>
  </si>
  <si>
    <t xml:space="preserve">21 horas </t>
  </si>
  <si>
    <t>25min</t>
  </si>
  <si>
    <t xml:space="preserve">Problemas no ralacionamento com namorado </t>
  </si>
  <si>
    <t xml:space="preserve">2 vezes </t>
  </si>
  <si>
    <t>7 a 8</t>
  </si>
  <si>
    <t>24 minutos</t>
  </si>
  <si>
    <t xml:space="preserve">40 min </t>
  </si>
  <si>
    <t xml:space="preserve">24 anos </t>
  </si>
  <si>
    <t xml:space="preserve">Minha cabeça parecia que não desligava e os pensamentos tomavam conta </t>
  </si>
  <si>
    <t>1h 30 min</t>
  </si>
  <si>
    <t>10 - 30</t>
  </si>
  <si>
    <t>5 - 14</t>
  </si>
  <si>
    <t>5 - 10</t>
  </si>
  <si>
    <t>TDH</t>
  </si>
  <si>
    <t>Agenda ,pomodoro,meta semais,...</t>
  </si>
  <si>
    <t>20mim</t>
  </si>
  <si>
    <t>7h a 8h</t>
  </si>
  <si>
    <t>Prova</t>
  </si>
  <si>
    <t>Todos</t>
  </si>
  <si>
    <t>O</t>
  </si>
  <si>
    <t>4h</t>
  </si>
  <si>
    <t>Atlética, Liga acadêmica, Estágio extracurricular</t>
  </si>
  <si>
    <t>5-6h</t>
  </si>
  <si>
    <t>17h</t>
  </si>
  <si>
    <t>Nao</t>
  </si>
  <si>
    <t>Muito</t>
  </si>
  <si>
    <t xml:space="preserve">Método pomodoro </t>
  </si>
  <si>
    <t>1h e 30 min</t>
  </si>
  <si>
    <t>120.</t>
  </si>
  <si>
    <t>Nenhum.</t>
  </si>
  <si>
    <t>12 horas.</t>
  </si>
  <si>
    <t>6 horas.</t>
  </si>
  <si>
    <t>24 anos</t>
  </si>
  <si>
    <t>Liga acadêmica, Extensão, Voluntariado, Representante de turma</t>
  </si>
  <si>
    <t xml:space="preserve">utilização de planner e lista de atividades diárias com check list </t>
  </si>
  <si>
    <t>6/7 horas</t>
  </si>
  <si>
    <t>1 hora e meia</t>
  </si>
  <si>
    <t xml:space="preserve">11 horas </t>
  </si>
  <si>
    <t>20 anos</t>
  </si>
  <si>
    <t xml:space="preserve">lista de afazeres, google agenda </t>
  </si>
  <si>
    <t>7-8h</t>
  </si>
  <si>
    <t>Pensando demais, preocupações com notas</t>
  </si>
  <si>
    <t>3/4 dias</t>
  </si>
  <si>
    <t>cerca de 30 minutos</t>
  </si>
  <si>
    <t>30 minutos hora</t>
  </si>
  <si>
    <t xml:space="preserve">12h </t>
  </si>
  <si>
    <t>Uso o google agenda pra saber o que tenho que fazer</t>
  </si>
  <si>
    <t>90 minutos</t>
  </si>
  <si>
    <t>Máximo 7hrs</t>
  </si>
  <si>
    <t>No mínimo 1 hora</t>
  </si>
  <si>
    <t>13 horas</t>
  </si>
  <si>
    <t xml:space="preserve">Défict de Atenção (TDAH) e Transtorno de Ansiedade Generalizada </t>
  </si>
  <si>
    <t>Monitoria, Liga acadêmica, Extensão, Gestão do DAHMP</t>
  </si>
  <si>
    <t>60 minutos</t>
  </si>
  <si>
    <t xml:space="preserve">30/40 minutos </t>
  </si>
  <si>
    <t xml:space="preserve">Mais de 6 horas </t>
  </si>
  <si>
    <t xml:space="preserve">Mais de 8 horas </t>
  </si>
  <si>
    <t>sim</t>
  </si>
  <si>
    <t>Quebra na rotina, ora dormindo em Betim, ora na minha cidade</t>
  </si>
  <si>
    <t>2:30h</t>
  </si>
  <si>
    <t>Variável</t>
  </si>
  <si>
    <t>Liga acadêmica, Extensão, Voluntariado, Estágio extracurricular</t>
  </si>
  <si>
    <t>Aplicativos de gestão de tempo</t>
  </si>
  <si>
    <t>TAG - Não mais atualmente</t>
  </si>
  <si>
    <t>Monitoria, Atlética, Voluntariado</t>
  </si>
  <si>
    <t xml:space="preserve">Notion, google agenda, pomodoro </t>
  </si>
  <si>
    <t>6-7</t>
  </si>
  <si>
    <t xml:space="preserve">Tive um episódio de ansiedade (taquicardia, suor nas mãos, boca seca), em decorrência de algumas questões fora da vida acadêmica que estavam acontecendo na minha vida pessoal. </t>
  </si>
  <si>
    <t xml:space="preserve">5 x </t>
  </si>
  <si>
    <t xml:space="preserve">&gt;15 minutos </t>
  </si>
  <si>
    <t xml:space="preserve">2x </t>
  </si>
  <si>
    <t xml:space="preserve">5 hrs </t>
  </si>
  <si>
    <t>7 h</t>
  </si>
  <si>
    <t>0h</t>
  </si>
  <si>
    <t xml:space="preserve">sim </t>
  </si>
  <si>
    <t>Monitoria, Estágio extracurricular</t>
  </si>
  <si>
    <t xml:space="preserve">1:30h </t>
  </si>
  <si>
    <t xml:space="preserve">5h </t>
  </si>
  <si>
    <t>Monitoria, Extensão</t>
  </si>
  <si>
    <t xml:space="preserve">24 horas </t>
  </si>
  <si>
    <t xml:space="preserve">Dislipidemia </t>
  </si>
  <si>
    <t xml:space="preserve">Sim , preocupado com dividas geradas pela universidade </t>
  </si>
  <si>
    <t>Não.realizei</t>
  </si>
  <si>
    <t>Caminhda</t>
  </si>
  <si>
    <t>1 hora al</t>
  </si>
  <si>
    <t>Acho que umas 6 horas</t>
  </si>
  <si>
    <t>3min</t>
  </si>
  <si>
    <t>1,5h</t>
  </si>
  <si>
    <t xml:space="preserve">Depende do dia, tem dia que é 4h quando estou em casa ou 8h quando tenho aula a tarde </t>
  </si>
  <si>
    <t>Forest</t>
  </si>
  <si>
    <t>Menos de 5 minutos</t>
  </si>
  <si>
    <t>Monitoria, Atlética, Iniciação científica</t>
  </si>
  <si>
    <t xml:space="preserve">Mais de 2 horas </t>
  </si>
  <si>
    <t>Maximo 6</t>
  </si>
  <si>
    <t xml:space="preserve">De segunda a quinta </t>
  </si>
  <si>
    <t>Mais de 1 hora</t>
  </si>
  <si>
    <t xml:space="preserve">2 horas por dia </t>
  </si>
  <si>
    <t>Mais de 12 horas</t>
  </si>
  <si>
    <t xml:space="preserve">Mais de 5 horas </t>
  </si>
  <si>
    <t>Obesidade</t>
  </si>
  <si>
    <t>Sou enfermeira, trabalho a noite num plantão de 12h. Minha carga horária semanal de trabalho é 24h por semana.</t>
  </si>
  <si>
    <t xml:space="preserve">45 minutos </t>
  </si>
  <si>
    <t>Hipotireoidismo e TDAH</t>
  </si>
  <si>
    <t>7:30h</t>
  </si>
  <si>
    <t>Tempo seco, solucionado com umidificador de ambiente e lavagem nasal</t>
  </si>
  <si>
    <t>Uma vez</t>
  </si>
  <si>
    <t>1 hr</t>
  </si>
  <si>
    <t>4 hrs</t>
  </si>
  <si>
    <t>Pouco</t>
  </si>
  <si>
    <t xml:space="preserve">ansiedade e depressão </t>
  </si>
  <si>
    <t xml:space="preserve">6/7 horas </t>
  </si>
  <si>
    <t xml:space="preserve">sonhei com a matéria da prova </t>
  </si>
  <si>
    <t xml:space="preserve">todos os dias </t>
  </si>
  <si>
    <t xml:space="preserve">0 min </t>
  </si>
  <si>
    <t xml:space="preserve">Planer </t>
  </si>
  <si>
    <t xml:space="preserve">60-80 min </t>
  </si>
  <si>
    <t xml:space="preserve">Cerca de 2 horas </t>
  </si>
  <si>
    <t>Sim, pensamentos obsessivos compulsivos</t>
  </si>
  <si>
    <t>todos os dias</t>
  </si>
  <si>
    <t>TAB II</t>
  </si>
  <si>
    <t>Depressão, botherline, TAG</t>
  </si>
  <si>
    <t xml:space="preserve">9h </t>
  </si>
  <si>
    <t>Sim TAG e depressão engatilhadas</t>
  </si>
  <si>
    <t>5 vezes/semana</t>
  </si>
  <si>
    <t>50 min/dia</t>
  </si>
  <si>
    <t>5 dias da semana</t>
  </si>
  <si>
    <t xml:space="preserve">450 min </t>
  </si>
  <si>
    <t>Atlética, Liga acadêmica, Extensão, Estágio extracurricular</t>
  </si>
  <si>
    <t>Google Studio</t>
  </si>
  <si>
    <t>1 - 3</t>
  </si>
  <si>
    <t>Sim. Uso de energéticos</t>
  </si>
  <si>
    <t>Nao aplica</t>
  </si>
  <si>
    <t>5 vezes</t>
  </si>
  <si>
    <t xml:space="preserve">Em média uns 70 a 90 minutos </t>
  </si>
  <si>
    <t>Umas 8 horas</t>
  </si>
  <si>
    <t xml:space="preserve">Umas 12horas </t>
  </si>
  <si>
    <t xml:space="preserve">Tenho um bebê pequeno </t>
  </si>
  <si>
    <t>Monitoria, Atlética, Extensão</t>
  </si>
  <si>
    <t>Nao .</t>
  </si>
  <si>
    <t xml:space="preserve">7 dias na semana </t>
  </si>
  <si>
    <t>Psiquiátrico e doença crônica</t>
  </si>
  <si>
    <t>360minutos</t>
  </si>
  <si>
    <t xml:space="preserve">Sim, eu utilizo Venvanse diariamente, devido ao quadro de TDAH, tenho dificuldades para dormir todos os dias. Necessito de medicamentos para dormir, caso contrário minhas noites de sono seriam piores do que já são. </t>
  </si>
  <si>
    <t>Nenhum dia.</t>
  </si>
  <si>
    <t>Aproximadamente umas 10h por dia.</t>
  </si>
  <si>
    <t>Aproximadamente 5h</t>
  </si>
  <si>
    <t>Monitoria, Atlética, Gestão do DAHMP</t>
  </si>
  <si>
    <t>20min</t>
  </si>
  <si>
    <t>Monitoria, Gestão do DAHMP</t>
  </si>
  <si>
    <t>Por ansiedade, ruminando</t>
  </si>
  <si>
    <t xml:space="preserve">Transtorno depressivo maior </t>
  </si>
  <si>
    <t xml:space="preserve">Tristeza - depressão
Ansiedade </t>
  </si>
  <si>
    <t>70min</t>
  </si>
  <si>
    <t>3 x</t>
  </si>
  <si>
    <t>6 x</t>
  </si>
  <si>
    <t>14 horas</t>
  </si>
  <si>
    <t>TDM</t>
  </si>
  <si>
    <t>90 min</t>
  </si>
  <si>
    <t xml:space="preserve">Depressao maior </t>
  </si>
  <si>
    <t>30  minutos</t>
  </si>
  <si>
    <t>60  minutos</t>
  </si>
  <si>
    <t>90  minutos</t>
  </si>
  <si>
    <t xml:space="preserve">transtorno depressivo maior  </t>
  </si>
  <si>
    <t>01 hora e 30 minutos</t>
  </si>
  <si>
    <t xml:space="preserve">Depressão e Hipotireoidismo </t>
  </si>
  <si>
    <t>Voluntariado, Estágio extracurricular</t>
  </si>
  <si>
    <t xml:space="preserve">10 min </t>
  </si>
  <si>
    <t>Atlética, Extensão, Gestão do DAHMP</t>
  </si>
  <si>
    <t>6 horas? Varia de acordo com a rotinas do dia, se haverá campo de estágio ou aula teórica na falculdade. Nos dias de estágio por volta de 4 horas.</t>
  </si>
  <si>
    <t>20 horas</t>
  </si>
  <si>
    <t>04:30</t>
  </si>
  <si>
    <t xml:space="preserve">15 horas </t>
  </si>
  <si>
    <t>Liga acadêmica, Iniciação científica, Voluntariado, Gestão do DAHMP</t>
  </si>
  <si>
    <t>70 minutos</t>
  </si>
  <si>
    <t>45 minutos</t>
  </si>
  <si>
    <t>Lembretes da Apple, planejador diário e Google Agenda</t>
  </si>
  <si>
    <t xml:space="preserve">Sim, por medo </t>
  </si>
  <si>
    <t>28 anos</t>
  </si>
  <si>
    <t>Sim. Ansiedade, depressão e TDAH</t>
  </si>
  <si>
    <t>Google Agenda, Google Sheets, Google Keep,  Google Tasks e método pomodoro</t>
  </si>
  <si>
    <t>Em torno de 8 horas</t>
  </si>
  <si>
    <t>Em torno de 4 horas</t>
  </si>
  <si>
    <t>6h por noite</t>
  </si>
  <si>
    <t>30m</t>
  </si>
  <si>
    <t>Monitoria, Atlética, Liga acadêmica, Extensão</t>
  </si>
  <si>
    <t>3 a 4 vezes</t>
  </si>
  <si>
    <t>Cerca de 1h</t>
  </si>
  <si>
    <t>Planner digital</t>
  </si>
  <si>
    <t xml:space="preserve">3 dias na semana </t>
  </si>
  <si>
    <t>5-8</t>
  </si>
  <si>
    <t>7/7</t>
  </si>
  <si>
    <t>3/7</t>
  </si>
  <si>
    <t>40min/2hr</t>
  </si>
  <si>
    <t>3-4h</t>
  </si>
  <si>
    <t xml:space="preserve">7h </t>
  </si>
  <si>
    <t xml:space="preserve">8h </t>
  </si>
  <si>
    <t>Hipertensão ocular e ASMA</t>
  </si>
  <si>
    <t>07:30</t>
  </si>
  <si>
    <t>Quadro gripal que exacerbou a ASMA</t>
  </si>
  <si>
    <t>07</t>
  </si>
  <si>
    <t>10 a 20</t>
  </si>
  <si>
    <t>07 a 10hr</t>
  </si>
  <si>
    <t>04hr</t>
  </si>
  <si>
    <t>Monitoria, Representante de turma</t>
  </si>
  <si>
    <t>30 horas</t>
  </si>
  <si>
    <t xml:space="preserve">10 horas por dia, aproximadamente </t>
  </si>
  <si>
    <t>8 horas por dia</t>
  </si>
  <si>
    <t xml:space="preserve">Aplicativos </t>
  </si>
  <si>
    <t xml:space="preserve">1:30 </t>
  </si>
  <si>
    <t xml:space="preserve">Não faço atividade vigorosas </t>
  </si>
  <si>
    <t xml:space="preserve">16 h </t>
  </si>
  <si>
    <t>Ansiedade e Asma</t>
  </si>
  <si>
    <t>Monitoria, Iniciação científica, Gestão do DAHMP</t>
  </si>
  <si>
    <t>Cerca de 6h a 5h por noite. Dependia do dia</t>
  </si>
  <si>
    <t xml:space="preserve">Sim. Após o falecimento da minha cachorrinha de 15 anos, eu passei a ter insônia com frequência por pelo menos 2 semanas sem interrupção. </t>
  </si>
  <si>
    <t>Todo dia. Eu caminho até mais que isso dentro da UBS que faço estágio</t>
  </si>
  <si>
    <t>Não sei,  talvez 40min a 60min</t>
  </si>
  <si>
    <t>01 vez porque eu fiquei doente e tive semana de provas e entrega de trabalhos</t>
  </si>
  <si>
    <t>Nao se aplica</t>
  </si>
  <si>
    <t>Não faço ideia, mas com certeza a maior parte do meu tempo é sentada.</t>
  </si>
  <si>
    <t xml:space="preserve">Menos que durante a semana, mas não faço ideia. Só me resta o sabado e domingo para dar conta das atividades de dona de casa. </t>
  </si>
  <si>
    <t>Monitoria, Atlética, Extensão, Voluntariado, Estágio extracurricular</t>
  </si>
  <si>
    <t>No minimo 16h</t>
  </si>
  <si>
    <t>10 minutos 5</t>
  </si>
  <si>
    <t>10 a 20 min</t>
  </si>
  <si>
    <t>10 a 12h</t>
  </si>
  <si>
    <t>Planejar previamente a semana , de forma mais ampla . E no dia anterior , planejar o dia seguinte mais detalhadamente !</t>
  </si>
  <si>
    <t xml:space="preserve">Sim. Estou cursando o primeiro período e é uma etapa de transição , então às vezes a dificuldade de dormir foi por conta de ansiedade . </t>
  </si>
  <si>
    <t>Uns 30min</t>
  </si>
  <si>
    <t xml:space="preserve">Quatro </t>
  </si>
  <si>
    <t xml:space="preserve">1hr </t>
  </si>
  <si>
    <t xml:space="preserve">Umas três horas </t>
  </si>
  <si>
    <t xml:space="preserve">Kkkk umas 5 horas </t>
  </si>
  <si>
    <t>Nao sei</t>
  </si>
  <si>
    <t>1h30m</t>
  </si>
  <si>
    <t>3 a 4 dias</t>
  </si>
  <si>
    <t>1h40</t>
  </si>
  <si>
    <t xml:space="preserve">transtorno de ansiedade generalizada </t>
  </si>
  <si>
    <t>Sim, ansiedade</t>
  </si>
  <si>
    <t>30minutos</t>
  </si>
  <si>
    <t>13h</t>
  </si>
  <si>
    <t>45 min</t>
  </si>
  <si>
    <t>Não fiz</t>
  </si>
  <si>
    <t>Praticamente o dia todo</t>
  </si>
  <si>
    <t>Depende</t>
  </si>
  <si>
    <t>naoo</t>
  </si>
  <si>
    <t>11h</t>
  </si>
  <si>
    <t>Uso o google agenda para organizar subtarefas antes do prazo final (como trabalhos, ou dividi dias para estudar para uma determinada prova)</t>
  </si>
  <si>
    <t>Atlética, Liga acadêmica, Extensão</t>
  </si>
  <si>
    <t>8 min</t>
  </si>
  <si>
    <t xml:space="preserve">Plataforma de curso para residência mostra regularidade e questões relacionadas ao tempo dedicado ao estudo (no caso, apenas do tempo usado com a própria plataforma). Uso de planner para ajudar na distribuição de tarefas </t>
  </si>
  <si>
    <t xml:space="preserve">5/6h </t>
  </si>
  <si>
    <t xml:space="preserve">Quase todos </t>
  </si>
  <si>
    <t xml:space="preserve">1h30 </t>
  </si>
  <si>
    <t xml:space="preserve">4h </t>
  </si>
  <si>
    <t>Rinite alérgica, ansiedade</t>
  </si>
  <si>
    <t>não fiz</t>
  </si>
  <si>
    <t>não sei</t>
  </si>
  <si>
    <t xml:space="preserve">5 minutos </t>
  </si>
  <si>
    <t xml:space="preserve">  . </t>
  </si>
  <si>
    <t>NA</t>
  </si>
  <si>
    <t xml:space="preserve">Monitoria LABSIM e gestão de Liga </t>
  </si>
  <si>
    <t xml:space="preserve">Hipertensão </t>
  </si>
  <si>
    <t>Monitoria, Liga acadêmica, Extensão, Representante de turma</t>
  </si>
  <si>
    <t>Média de 4</t>
  </si>
  <si>
    <t xml:space="preserve">Todo dia </t>
  </si>
  <si>
    <t>Não sei estimar</t>
  </si>
  <si>
    <t xml:space="preserve">Não sei estimar </t>
  </si>
  <si>
    <t>Depressão.</t>
  </si>
  <si>
    <t>08:30</t>
  </si>
  <si>
    <t>25 min/dia</t>
  </si>
  <si>
    <t>1 hora e 30 min</t>
  </si>
  <si>
    <t>Gripe</t>
  </si>
  <si>
    <t>4,5h</t>
  </si>
  <si>
    <t xml:space="preserve">ansiedade </t>
  </si>
  <si>
    <t>5/6</t>
  </si>
  <si>
    <t>nenhuma</t>
  </si>
  <si>
    <t>muito</t>
  </si>
  <si>
    <t xml:space="preserve">muito </t>
  </si>
  <si>
    <t>4hs</t>
  </si>
  <si>
    <t xml:space="preserve">Transtorno de Ansiedade Generalizada e Psoríase </t>
  </si>
  <si>
    <t>Liga acadêmica, Iniciação científica, Extensão</t>
  </si>
  <si>
    <t xml:space="preserve">por ficar penando nas atividades que eu tinha que fazer no dia seguinte </t>
  </si>
  <si>
    <t>1h:30</t>
  </si>
  <si>
    <t>5 a 6</t>
  </si>
  <si>
    <t>30 a 60 min</t>
  </si>
  <si>
    <t xml:space="preserve">4 dias na semana </t>
  </si>
  <si>
    <t>1 hora a 1:30</t>
  </si>
  <si>
    <t xml:space="preserve">em média 6 horas </t>
  </si>
  <si>
    <t>Extensão, Estágio extracurricular</t>
  </si>
  <si>
    <t>Todos os dias (7)</t>
  </si>
  <si>
    <t xml:space="preserve">70 minutos </t>
  </si>
  <si>
    <t xml:space="preserve">Ansiedade e transtorno de pânico </t>
  </si>
  <si>
    <t>Maior parte do tempo</t>
  </si>
  <si>
    <t xml:space="preserve">Maior parte do tempo </t>
  </si>
  <si>
    <t>planner</t>
  </si>
  <si>
    <t>≈40 min</t>
  </si>
  <si>
    <t>de 1 a 3 horas</t>
  </si>
  <si>
    <t>Google tasks + Google agenda</t>
  </si>
  <si>
    <t xml:space="preserve">1/2 hora </t>
  </si>
  <si>
    <t>Barulhos</t>
  </si>
  <si>
    <t>4-5</t>
  </si>
  <si>
    <t>1:30 hr</t>
  </si>
  <si>
    <t>1:30</t>
  </si>
  <si>
    <t>&gt;8</t>
  </si>
  <si>
    <t>Graças a Deus não!</t>
  </si>
  <si>
    <t>07 a 08 horas</t>
  </si>
  <si>
    <t xml:space="preserve">Preocupação </t>
  </si>
  <si>
    <t xml:space="preserve">Quase todos os dias caminho muito </t>
  </si>
  <si>
    <t xml:space="preserve">20 a 30 minutos </t>
  </si>
  <si>
    <t xml:space="preserve">30 a 40 minutos </t>
  </si>
  <si>
    <t>Não sei dizer</t>
  </si>
  <si>
    <t>1 horas</t>
  </si>
  <si>
    <t>Depressão, ansiedade e tireoidite de Hashimoto</t>
  </si>
  <si>
    <t>~7h</t>
  </si>
  <si>
    <t>~30min</t>
  </si>
  <si>
    <t xml:space="preserve">Não sei ao certo </t>
  </si>
  <si>
    <t>Aproximadamente 9 horas</t>
  </si>
  <si>
    <t xml:space="preserve">Aproximadamente 6 horas </t>
  </si>
  <si>
    <t>Método pomodoro</t>
  </si>
  <si>
    <t xml:space="preserve">6 dias </t>
  </si>
  <si>
    <t>Monitoria, Extensão, Gestão do DAHMP</t>
  </si>
  <si>
    <t>Muitas horas</t>
  </si>
  <si>
    <t xml:space="preserve">Muitas horas </t>
  </si>
  <si>
    <t>Monitoria, Liga acadêmica, Gestão do DAHMP</t>
  </si>
  <si>
    <t>05-06h</t>
  </si>
  <si>
    <t>15min/dia</t>
  </si>
  <si>
    <t>20min/dia</t>
  </si>
  <si>
    <t xml:space="preserve">6/7 </t>
  </si>
  <si>
    <t>HAS</t>
  </si>
  <si>
    <t>Notion</t>
  </si>
  <si>
    <t>Transtorno do déficit de atenção com hiperatividade</t>
  </si>
  <si>
    <t>Monitoria, Atlética, Liga acadêmica, Extensão, Gestão do DAHMP</t>
  </si>
  <si>
    <t xml:space="preserve">Aplicativo Notion </t>
  </si>
  <si>
    <t>2 horas por dia</t>
  </si>
  <si>
    <t>30’</t>
  </si>
  <si>
    <t>5.</t>
  </si>
  <si>
    <t>0.</t>
  </si>
  <si>
    <t>Não possuo</t>
  </si>
  <si>
    <t>Pelo contrário, aumento minhas horas de sono.</t>
  </si>
  <si>
    <t>7/8H</t>
  </si>
  <si>
    <t>20 dias</t>
  </si>
  <si>
    <t>30/40 min</t>
  </si>
  <si>
    <t>60/90 min</t>
  </si>
  <si>
    <t>7/8h</t>
  </si>
  <si>
    <t>Não sei (festa)</t>
  </si>
  <si>
    <t xml:space="preserve">TAG </t>
  </si>
  <si>
    <t xml:space="preserve">6-7 horas </t>
  </si>
  <si>
    <t>16 horas</t>
  </si>
  <si>
    <t xml:space="preserve">18 horas </t>
  </si>
  <si>
    <t>18h (incluindo durante o sono)</t>
  </si>
  <si>
    <t>4-6</t>
  </si>
  <si>
    <t>Problemas pessoais familiares etc</t>
  </si>
  <si>
    <t xml:space="preserve">remédio para ansiedade </t>
  </si>
  <si>
    <t xml:space="preserve">tipo técnica pomodoro, tendo ir nas monitorias e fazer listas e ser forma de reforçar conteúdo </t>
  </si>
  <si>
    <t>em média 6/7</t>
  </si>
  <si>
    <t xml:space="preserve">todo final de semana </t>
  </si>
  <si>
    <t xml:space="preserve">uns 20 </t>
  </si>
  <si>
    <t xml:space="preserve">não realizei </t>
  </si>
  <si>
    <t xml:space="preserve">finais de semana </t>
  </si>
  <si>
    <t>pouco, menos de 30 min</t>
  </si>
  <si>
    <t xml:space="preserve">umas 12h </t>
  </si>
  <si>
    <t>Iniciação científica, Extensão, Estágio extracurricular</t>
  </si>
  <si>
    <t>6hs30</t>
  </si>
  <si>
    <t xml:space="preserve">Uso do celular antes de dormir me atrapalha muito </t>
  </si>
  <si>
    <t>nenhum dia</t>
  </si>
  <si>
    <t>1h por dia</t>
  </si>
  <si>
    <t>Cerca de 5horas ?</t>
  </si>
  <si>
    <t>cerca de 6 horas</t>
  </si>
  <si>
    <t xml:space="preserve">Não. </t>
  </si>
  <si>
    <t xml:space="preserve">Organizo meus estudos em blocos, e divido do decorrer da semana as matérias que precisam ser estudadas. </t>
  </si>
  <si>
    <t xml:space="preserve">30min </t>
  </si>
  <si>
    <t>Em média umas 7h.</t>
  </si>
  <si>
    <t xml:space="preserve">Tive sinusite. </t>
  </si>
  <si>
    <t xml:space="preserve">Todos is dias. </t>
  </si>
  <si>
    <t xml:space="preserve">Algumas horas. </t>
  </si>
  <si>
    <t>1 vez.</t>
  </si>
  <si>
    <t xml:space="preserve">De 40 minutos a 1h. </t>
  </si>
  <si>
    <t>2 vezes.</t>
  </si>
  <si>
    <t xml:space="preserve">Boa parte do meu dia, umas 14h. </t>
  </si>
  <si>
    <t xml:space="preserve">Boa parte também. </t>
  </si>
  <si>
    <t>Depressão, hipotireoidismo</t>
  </si>
  <si>
    <t>Muito tempo, umas 5h</t>
  </si>
  <si>
    <t>Toggl</t>
  </si>
  <si>
    <t xml:space="preserve">Cerca de meia hora </t>
  </si>
  <si>
    <t xml:space="preserve">3x por semana </t>
  </si>
  <si>
    <t xml:space="preserve">1h por dia </t>
  </si>
  <si>
    <t>A maior parte do dia</t>
  </si>
  <si>
    <t>A maior parte do final de semana</t>
  </si>
  <si>
    <t>45-120</t>
  </si>
  <si>
    <t xml:space="preserve">Não! </t>
  </si>
  <si>
    <t>8hr</t>
  </si>
  <si>
    <t>Respiração desconfortável, uso de tela antes do sono, taquicardia</t>
  </si>
  <si>
    <t>6hr</t>
  </si>
  <si>
    <t>Umas 4:30 a 5:00</t>
  </si>
  <si>
    <t xml:space="preserve">Por respeito a faculdade </t>
  </si>
  <si>
    <t>22 anos</t>
  </si>
  <si>
    <t>6 a 7 horas de sono.</t>
  </si>
  <si>
    <t>5 dias na semana.</t>
  </si>
  <si>
    <t xml:space="preserve">Uns 8 a 15 minutos a depender do dia. </t>
  </si>
  <si>
    <t xml:space="preserve">1h e 40 minutos. </t>
  </si>
  <si>
    <t>Nossa, muito tempo, já que eu sou estudante. Não sei o total de horas.</t>
  </si>
  <si>
    <t>1 horas e meia</t>
  </si>
  <si>
    <t>agenda</t>
  </si>
  <si>
    <t>5x</t>
  </si>
  <si>
    <t xml:space="preserve">não sei </t>
  </si>
  <si>
    <t>30 cada</t>
  </si>
  <si>
    <t>4x</t>
  </si>
  <si>
    <t>cerca de uma hora</t>
  </si>
  <si>
    <t>cerca de 5:30 horas de sono</t>
  </si>
  <si>
    <t xml:space="preserve">ansiedade pré prova </t>
  </si>
  <si>
    <t xml:space="preserve">uns 3 dias </t>
  </si>
  <si>
    <t>dois dias</t>
  </si>
  <si>
    <t xml:space="preserve">em um dia 3h no outro 30 minutos </t>
  </si>
  <si>
    <t xml:space="preserve">não fiz </t>
  </si>
  <si>
    <t>umas 15h sentada</t>
  </si>
  <si>
    <t>umas 15h</t>
  </si>
  <si>
    <t>Técnica Pomodoro.</t>
  </si>
  <si>
    <t>90 min a 120 min</t>
  </si>
  <si>
    <t>Sobrecarga acadêmica</t>
  </si>
  <si>
    <t>Mais de 1 h</t>
  </si>
  <si>
    <t>2 a 3 h</t>
  </si>
  <si>
    <t>6 a 8 h</t>
  </si>
  <si>
    <t>8 h</t>
  </si>
  <si>
    <t>Ansiedade por questões pessoais</t>
  </si>
  <si>
    <t>Uso a técnica pomodoro 50/10, me auxilia no foco e produtividade!</t>
  </si>
  <si>
    <t>20-40 min</t>
  </si>
  <si>
    <t>depressão</t>
  </si>
  <si>
    <t>5h a 6h</t>
  </si>
  <si>
    <t>2x</t>
  </si>
  <si>
    <t xml:space="preserve">Aplicativo </t>
  </si>
  <si>
    <t>5:00</t>
  </si>
  <si>
    <t>1:00</t>
  </si>
  <si>
    <t>3:00</t>
  </si>
  <si>
    <t>2:30</t>
  </si>
  <si>
    <t>?</t>
  </si>
  <si>
    <t>ansiedade e sindrome do intestino irritavel</t>
  </si>
  <si>
    <t xml:space="preserve">TDAH </t>
  </si>
  <si>
    <t>Monitoria, Extensão, Estágio extracurricular</t>
  </si>
  <si>
    <t>5 minutos ou menos</t>
  </si>
  <si>
    <t xml:space="preserve">7,5h </t>
  </si>
  <si>
    <t xml:space="preserve">Não me recordo </t>
  </si>
  <si>
    <t>240 minutos</t>
  </si>
  <si>
    <t>Monitoria, Liga acadêmica, Representante de turma</t>
  </si>
  <si>
    <t>5/6 horas por dia</t>
  </si>
  <si>
    <t>Ansiedade, pré prova, celular</t>
  </si>
  <si>
    <t xml:space="preserve">12 horas por dia </t>
  </si>
  <si>
    <t>Mais de 130 minutos.</t>
  </si>
  <si>
    <t xml:space="preserve">Menos de 7 horas </t>
  </si>
  <si>
    <t xml:space="preserve">Cerca de 8 horas </t>
  </si>
  <si>
    <t xml:space="preserve">Transtorno de Ansiedade Generalizado; Hipotireoidismo </t>
  </si>
  <si>
    <t>Uso o aplicativo Focus Keeper - técnica pomodoro</t>
  </si>
  <si>
    <t xml:space="preserve">Mente agitada </t>
  </si>
  <si>
    <t xml:space="preserve">Poucos </t>
  </si>
  <si>
    <t>3 vezes na semana</t>
  </si>
  <si>
    <t>Monitoria, Liga acadêmica, Iniciação científica</t>
  </si>
  <si>
    <t>6 a 8 horas</t>
  </si>
  <si>
    <t>TEA e TDAH</t>
  </si>
  <si>
    <t xml:space="preserve">planilhas google e agenda física </t>
  </si>
  <si>
    <t>dois</t>
  </si>
  <si>
    <t>duas</t>
  </si>
  <si>
    <t>nada</t>
  </si>
  <si>
    <t xml:space="preserve">Menos de 5 minutos </t>
  </si>
  <si>
    <t>6-8</t>
  </si>
  <si>
    <t xml:space="preserve">Em torno de uma hora a duas horas </t>
  </si>
  <si>
    <t>Em torno de 8-10 horas</t>
  </si>
  <si>
    <t>Mais de 8h</t>
  </si>
  <si>
    <t xml:space="preserve">Mais de 5h </t>
  </si>
  <si>
    <t>60mim</t>
  </si>
  <si>
    <t>1h e 30min</t>
  </si>
  <si>
    <t>20/30 min</t>
  </si>
  <si>
    <t xml:space="preserve">Ansiedade com componentes depressivos </t>
  </si>
  <si>
    <t>N/a</t>
  </si>
  <si>
    <t xml:space="preserve">Pilates duas vezes por semana </t>
  </si>
  <si>
    <t>5/10min</t>
  </si>
  <si>
    <t xml:space="preserve">Google Agenda </t>
  </si>
  <si>
    <t>Transtorno de personalidade limítrofe e depressão</t>
  </si>
  <si>
    <t>Entre 4 a 6 horas geralmente</t>
  </si>
  <si>
    <t>Não caminho</t>
  </si>
  <si>
    <t>Mais de 10 horas</t>
  </si>
  <si>
    <t>Cerca de 5 horas</t>
  </si>
  <si>
    <t>Monitoria, Voluntariado</t>
  </si>
  <si>
    <t xml:space="preserve">Relacionamentos </t>
  </si>
  <si>
    <t xml:space="preserve">Não sei dizer </t>
  </si>
  <si>
    <t>agenda e metodo pomodoro</t>
  </si>
  <si>
    <t>20-30</t>
  </si>
  <si>
    <t xml:space="preserve">20-30 minutos </t>
  </si>
  <si>
    <t>Eu utilizo a mais antiga ferramenta pra gestão do tempo, agenda, gosto de colocar tudo anotado na agenda do celular para não me esquecer de nada e gerenciar todas minhas tarefas, todo fim de semana eu olho as tarefas que tenho para a próxima semana e me preparo melhor para elas.</t>
  </si>
  <si>
    <t>Todos dias</t>
  </si>
  <si>
    <t xml:space="preserve">30 minutos no mínimo </t>
  </si>
  <si>
    <t>Em média 40 minutos</t>
  </si>
  <si>
    <t>Em média 1 hora</t>
  </si>
  <si>
    <t>Em média 6 horas</t>
  </si>
  <si>
    <t xml:space="preserve">Em média 5 horas </t>
  </si>
  <si>
    <t>Participantes</t>
  </si>
  <si>
    <t>Diagnósticos prévios</t>
  </si>
  <si>
    <t>Respostas</t>
  </si>
  <si>
    <t>Porcentagem</t>
  </si>
  <si>
    <t>Estuda</t>
  </si>
  <si>
    <t>Estuda e trabalha</t>
  </si>
  <si>
    <t>Total</t>
  </si>
  <si>
    <t>Participante 1</t>
  </si>
  <si>
    <t>Anemia</t>
  </si>
  <si>
    <t>Sexo Feminino</t>
  </si>
  <si>
    <t>Participante 2</t>
  </si>
  <si>
    <t>Transtorno do viajante, Insuficiência adrenal</t>
  </si>
  <si>
    <t>Sexo Masculino</t>
  </si>
  <si>
    <t>Participante 3</t>
  </si>
  <si>
    <t>Depressão / TDM</t>
  </si>
  <si>
    <t>277 (100%)</t>
  </si>
  <si>
    <t>Participante 4</t>
  </si>
  <si>
    <t>Dislipidemia</t>
  </si>
  <si>
    <t>Participante 5</t>
  </si>
  <si>
    <t>Distúrbios alimentares</t>
  </si>
  <si>
    <t>Participante 6</t>
  </si>
  <si>
    <t>Doença de Crohn</t>
  </si>
  <si>
    <t>Participante 7</t>
  </si>
  <si>
    <t>Participante 8</t>
  </si>
  <si>
    <t>Enxaqueca</t>
  </si>
  <si>
    <t>Média</t>
  </si>
  <si>
    <t>Moda</t>
  </si>
  <si>
    <t>Mediana</t>
  </si>
  <si>
    <t>Participante 9</t>
  </si>
  <si>
    <t>Feminino</t>
  </si>
  <si>
    <t>Participante 10</t>
  </si>
  <si>
    <t>Hipercolesterolemia</t>
  </si>
  <si>
    <t>Masculino</t>
  </si>
  <si>
    <t>Participante 11</t>
  </si>
  <si>
    <t>Participante 12</t>
  </si>
  <si>
    <t>Hipertrigliceridemia</t>
  </si>
  <si>
    <t>Participante 13</t>
  </si>
  <si>
    <t>Hipotireoidismo</t>
  </si>
  <si>
    <t>Participante 14</t>
  </si>
  <si>
    <t>Número de Alunos</t>
  </si>
  <si>
    <t>Participante 15</t>
  </si>
  <si>
    <t>Insuficiência adrenal</t>
  </si>
  <si>
    <t>Participante 16</t>
  </si>
  <si>
    <t>Participante 17</t>
  </si>
  <si>
    <t xml:space="preserve">TAG, anemia </t>
  </si>
  <si>
    <t>Psoríase</t>
  </si>
  <si>
    <t>Participante 18</t>
  </si>
  <si>
    <t>Rinite alérgica</t>
  </si>
  <si>
    <t>Participante 19</t>
  </si>
  <si>
    <t>SOP</t>
  </si>
  <si>
    <t>Participante 20</t>
  </si>
  <si>
    <t>Surdez</t>
  </si>
  <si>
    <t>Participante 21</t>
  </si>
  <si>
    <t>TAB</t>
  </si>
  <si>
    <t>Participante 22</t>
  </si>
  <si>
    <t>TAG / Ansiedade</t>
  </si>
  <si>
    <t>Participante 23</t>
  </si>
  <si>
    <t>Participante 24</t>
  </si>
  <si>
    <t>TEA</t>
  </si>
  <si>
    <t>Participante 25</t>
  </si>
  <si>
    <t>Tireoidite de Hashimoto</t>
  </si>
  <si>
    <t>Algum diagnóstico prévio</t>
  </si>
  <si>
    <t>Participante 26</t>
  </si>
  <si>
    <t>Participante 27</t>
  </si>
  <si>
    <t>TP Borderline</t>
  </si>
  <si>
    <t>Participante 28</t>
  </si>
  <si>
    <t>TEA, TDAH, TAG</t>
  </si>
  <si>
    <t>Transtorno de pânico</t>
  </si>
  <si>
    <t>Participante 29</t>
  </si>
  <si>
    <t>Transtorno do viajante</t>
  </si>
  <si>
    <t>Participante 30</t>
  </si>
  <si>
    <t>Síndrome de Irlen</t>
  </si>
  <si>
    <t>Participante 31</t>
  </si>
  <si>
    <t>Síndrome do intestino irritável</t>
  </si>
  <si>
    <t>Participante 32</t>
  </si>
  <si>
    <t>Participante 33</t>
  </si>
  <si>
    <t>Participante 34</t>
  </si>
  <si>
    <t>Participante 35</t>
  </si>
  <si>
    <t>Participante 36</t>
  </si>
  <si>
    <t>Participante 37</t>
  </si>
  <si>
    <t>Participante 38</t>
  </si>
  <si>
    <t>Participante 39</t>
  </si>
  <si>
    <t>Participante 40</t>
  </si>
  <si>
    <t>Participante 41</t>
  </si>
  <si>
    <t xml:space="preserve">Depressão, ansiedade, distúrbios alimentares, hipercolesterolemia </t>
  </si>
  <si>
    <t>Participante 42</t>
  </si>
  <si>
    <t>Participante 43</t>
  </si>
  <si>
    <t>Participante 44</t>
  </si>
  <si>
    <t>Participante 45</t>
  </si>
  <si>
    <t>Participante 46</t>
  </si>
  <si>
    <t>Participante 47</t>
  </si>
  <si>
    <t>Participante 48</t>
  </si>
  <si>
    <t>Participante 49</t>
  </si>
  <si>
    <t>Depressão e ansiedade</t>
  </si>
  <si>
    <t>Participante 50</t>
  </si>
  <si>
    <t>Participante 51</t>
  </si>
  <si>
    <t>Participante 52</t>
  </si>
  <si>
    <t>Participante 53</t>
  </si>
  <si>
    <t>Participante 54</t>
  </si>
  <si>
    <t>Participante 55</t>
  </si>
  <si>
    <t>TEA, TAG, hipotiroidismo</t>
  </si>
  <si>
    <t>Participante 56</t>
  </si>
  <si>
    <t>Participante 57</t>
  </si>
  <si>
    <t>Participante 58</t>
  </si>
  <si>
    <t>Ansiedade, depressão</t>
  </si>
  <si>
    <t>Participante 59</t>
  </si>
  <si>
    <t>Participante 60</t>
  </si>
  <si>
    <t>Participante 61</t>
  </si>
  <si>
    <t>Participante 62</t>
  </si>
  <si>
    <t>Participante 63</t>
  </si>
  <si>
    <t>Participante 64</t>
  </si>
  <si>
    <t>Participante 65</t>
  </si>
  <si>
    <t>Participante 66</t>
  </si>
  <si>
    <t>Participante 67</t>
  </si>
  <si>
    <t>Participante 68</t>
  </si>
  <si>
    <t>Participante 69</t>
  </si>
  <si>
    <t>Participante 70</t>
  </si>
  <si>
    <t>Participante 71</t>
  </si>
  <si>
    <t>Participante 72</t>
  </si>
  <si>
    <t>Participante 73</t>
  </si>
  <si>
    <t>Participante 74</t>
  </si>
  <si>
    <t>Participante 75</t>
  </si>
  <si>
    <t>Participante 76</t>
  </si>
  <si>
    <t>Participante 77</t>
  </si>
  <si>
    <t>Participante 78</t>
  </si>
  <si>
    <t>Participante 79</t>
  </si>
  <si>
    <t>Participante 80</t>
  </si>
  <si>
    <t>Participante 81</t>
  </si>
  <si>
    <t>Participante 82</t>
  </si>
  <si>
    <t>Participante 83</t>
  </si>
  <si>
    <t>Participante 84</t>
  </si>
  <si>
    <t>Participante 85</t>
  </si>
  <si>
    <t>Participante 86</t>
  </si>
  <si>
    <t>Participante 87</t>
  </si>
  <si>
    <t>Participante 88</t>
  </si>
  <si>
    <t>Participante 89</t>
  </si>
  <si>
    <t>Participante 90</t>
  </si>
  <si>
    <t>Participante 91</t>
  </si>
  <si>
    <t>Participante 92</t>
  </si>
  <si>
    <t>Participante 93</t>
  </si>
  <si>
    <t>Participante 94</t>
  </si>
  <si>
    <t>Participante 95</t>
  </si>
  <si>
    <t>Participante 96</t>
  </si>
  <si>
    <t>Participante 97</t>
  </si>
  <si>
    <t>Participante 98</t>
  </si>
  <si>
    <t>Participante 99</t>
  </si>
  <si>
    <t>Participante 100</t>
  </si>
  <si>
    <t>Participante 101</t>
  </si>
  <si>
    <t>TOC e Depressão.</t>
  </si>
  <si>
    <t>Participante 102</t>
  </si>
  <si>
    <t>Participante 103</t>
  </si>
  <si>
    <t>Participante 104</t>
  </si>
  <si>
    <t>Participante 105</t>
  </si>
  <si>
    <t>Participante 106</t>
  </si>
  <si>
    <t>Participante 107</t>
  </si>
  <si>
    <t>Participante 108</t>
  </si>
  <si>
    <t>Participante 109</t>
  </si>
  <si>
    <t>Participante 110</t>
  </si>
  <si>
    <t>Participante 111</t>
  </si>
  <si>
    <t>Participante 112</t>
  </si>
  <si>
    <t>Participante 113</t>
  </si>
  <si>
    <t>Participante 114</t>
  </si>
  <si>
    <t>Participante 115</t>
  </si>
  <si>
    <t>Participante 116</t>
  </si>
  <si>
    <t>Participante 117</t>
  </si>
  <si>
    <t>Participante 118</t>
  </si>
  <si>
    <t>Participante 119</t>
  </si>
  <si>
    <t>Participante 120</t>
  </si>
  <si>
    <t>Participante 121</t>
  </si>
  <si>
    <t>Participante 122</t>
  </si>
  <si>
    <t>Participante 123</t>
  </si>
  <si>
    <t>Participante 124</t>
  </si>
  <si>
    <t>Participante 125</t>
  </si>
  <si>
    <t>Participante 126</t>
  </si>
  <si>
    <t>TDAH e TAG</t>
  </si>
  <si>
    <t>Participante 127</t>
  </si>
  <si>
    <t>Participante 128</t>
  </si>
  <si>
    <t>Participante 129</t>
  </si>
  <si>
    <t>Participante 130</t>
  </si>
  <si>
    <t>Participante 131</t>
  </si>
  <si>
    <t>Participante 132</t>
  </si>
  <si>
    <t>Participante 133</t>
  </si>
  <si>
    <t>Participante 134</t>
  </si>
  <si>
    <t>Participante 135</t>
  </si>
  <si>
    <t>Participante 136</t>
  </si>
  <si>
    <t>Participante 137</t>
  </si>
  <si>
    <t>Participante 138</t>
  </si>
  <si>
    <t>Participante 139</t>
  </si>
  <si>
    <t>Participante 140</t>
  </si>
  <si>
    <t>Participante 141</t>
  </si>
  <si>
    <t xml:space="preserve">Participante 142 </t>
  </si>
  <si>
    <t>Participante 143</t>
  </si>
  <si>
    <t>Participante 144</t>
  </si>
  <si>
    <t>Participante 145</t>
  </si>
  <si>
    <t>Participante 146</t>
  </si>
  <si>
    <t>Participante 147</t>
  </si>
  <si>
    <t>Participante 148</t>
  </si>
  <si>
    <t>Participante 149</t>
  </si>
  <si>
    <t>Participante 150</t>
  </si>
  <si>
    <t>Participante 151</t>
  </si>
  <si>
    <t>Depressão, TP borderline, TAG</t>
  </si>
  <si>
    <t>Participante 152</t>
  </si>
  <si>
    <t>Participante 153</t>
  </si>
  <si>
    <t>Participante 154</t>
  </si>
  <si>
    <t>Participante 155</t>
  </si>
  <si>
    <t>Participante 156</t>
  </si>
  <si>
    <t>Participante 157</t>
  </si>
  <si>
    <t>Participante 158</t>
  </si>
  <si>
    <t>Transtorno depressivo maior TDM</t>
  </si>
  <si>
    <t>Participante 159</t>
  </si>
  <si>
    <t>Participante 160</t>
  </si>
  <si>
    <t>Participante 161</t>
  </si>
  <si>
    <t>Depressao maior TDM</t>
  </si>
  <si>
    <t>Participante 162</t>
  </si>
  <si>
    <t>transtorno depressivo maior  TDM</t>
  </si>
  <si>
    <t>Participante 163</t>
  </si>
  <si>
    <t>Participante 164</t>
  </si>
  <si>
    <t>Participante 165</t>
  </si>
  <si>
    <t>Participante 166</t>
  </si>
  <si>
    <t>Participante 167</t>
  </si>
  <si>
    <t>Participante 168</t>
  </si>
  <si>
    <t>Participante 169</t>
  </si>
  <si>
    <t>Participante 170</t>
  </si>
  <si>
    <t>Ansiedade, depressão e TDAH</t>
  </si>
  <si>
    <t>Participante 171</t>
  </si>
  <si>
    <t>Participante 172</t>
  </si>
  <si>
    <t>Participante 173</t>
  </si>
  <si>
    <t>Participante 174</t>
  </si>
  <si>
    <t>Participante 175</t>
  </si>
  <si>
    <t>Participante 176</t>
  </si>
  <si>
    <t>Participante 177</t>
  </si>
  <si>
    <t>Participante 178</t>
  </si>
  <si>
    <t>Participante 179</t>
  </si>
  <si>
    <t>Participante 180</t>
  </si>
  <si>
    <t>Participante 181</t>
  </si>
  <si>
    <t>Participante 182</t>
  </si>
  <si>
    <t>Participante 183</t>
  </si>
  <si>
    <t>Participante 184</t>
  </si>
  <si>
    <t>Participante 185</t>
  </si>
  <si>
    <t>Participante 186</t>
  </si>
  <si>
    <t>transtorno de ansiedade generalizada TAG</t>
  </si>
  <si>
    <t>Participante 187</t>
  </si>
  <si>
    <t>Participante 188</t>
  </si>
  <si>
    <t>Participante 189</t>
  </si>
  <si>
    <t>Participante 190</t>
  </si>
  <si>
    <t>Participante 191</t>
  </si>
  <si>
    <t>Participante 192</t>
  </si>
  <si>
    <t>Participante 193</t>
  </si>
  <si>
    <t>Participante 194</t>
  </si>
  <si>
    <t>Participante 195</t>
  </si>
  <si>
    <t>Participante 196</t>
  </si>
  <si>
    <t>Participante 197</t>
  </si>
  <si>
    <t>Participante 198</t>
  </si>
  <si>
    <t>Participante 199</t>
  </si>
  <si>
    <t>Participante 200</t>
  </si>
  <si>
    <t>Participante 201</t>
  </si>
  <si>
    <t>Participante 202</t>
  </si>
  <si>
    <t>Participante 203</t>
  </si>
  <si>
    <t>Participante 204</t>
  </si>
  <si>
    <t>Participante 205</t>
  </si>
  <si>
    <t xml:space="preserve">Transtorno de Ansiedade Generalizada TAG e Psoríase </t>
  </si>
  <si>
    <t>Participante 206</t>
  </si>
  <si>
    <t>Participante 207</t>
  </si>
  <si>
    <t>Participante 208</t>
  </si>
  <si>
    <t>Participante 209</t>
  </si>
  <si>
    <t>Participante 210</t>
  </si>
  <si>
    <t>Participante 211</t>
  </si>
  <si>
    <t>Participante 212</t>
  </si>
  <si>
    <t>Participante 213</t>
  </si>
  <si>
    <t>Participante 214</t>
  </si>
  <si>
    <t>Participante 215</t>
  </si>
  <si>
    <t>Participante 216</t>
  </si>
  <si>
    <t>Participante 217</t>
  </si>
  <si>
    <t>Participante 218</t>
  </si>
  <si>
    <t>Participante 219</t>
  </si>
  <si>
    <t>Participante 220</t>
  </si>
  <si>
    <t>Participante 221</t>
  </si>
  <si>
    <t>Transtorno do déficit de atenção com hiperatividade TDAH</t>
  </si>
  <si>
    <t>Participante 222</t>
  </si>
  <si>
    <t>Participante 223</t>
  </si>
  <si>
    <t>Participante 224</t>
  </si>
  <si>
    <t>Participante 225</t>
  </si>
  <si>
    <t>Participante 226</t>
  </si>
  <si>
    <t>Participante 227</t>
  </si>
  <si>
    <t>Participante 228</t>
  </si>
  <si>
    <t>Participante 229</t>
  </si>
  <si>
    <t>Participante 230</t>
  </si>
  <si>
    <t>Participante 231</t>
  </si>
  <si>
    <t>Participante 232</t>
  </si>
  <si>
    <t>Participante 233</t>
  </si>
  <si>
    <t>Participante 234</t>
  </si>
  <si>
    <t>Participante 235</t>
  </si>
  <si>
    <t>Participante 236</t>
  </si>
  <si>
    <t>Participante 237</t>
  </si>
  <si>
    <t>Participante 238</t>
  </si>
  <si>
    <t>Participante 239</t>
  </si>
  <si>
    <t>Participante 240</t>
  </si>
  <si>
    <t>Participante 241</t>
  </si>
  <si>
    <t>Participante 242</t>
  </si>
  <si>
    <t>Participante 243</t>
  </si>
  <si>
    <t>Participante 244</t>
  </si>
  <si>
    <t>Participante 245</t>
  </si>
  <si>
    <t>Participante 246</t>
  </si>
  <si>
    <t>Participante 247</t>
  </si>
  <si>
    <t>Participante 248</t>
  </si>
  <si>
    <t>Participante 249</t>
  </si>
  <si>
    <t>Participante 250</t>
  </si>
  <si>
    <t>Participante 251</t>
  </si>
  <si>
    <t>Participante 252</t>
  </si>
  <si>
    <t>Participante 253</t>
  </si>
  <si>
    <t>Participante 254</t>
  </si>
  <si>
    <t>Participante 255</t>
  </si>
  <si>
    <t>Participante 256</t>
  </si>
  <si>
    <t>Participante 257</t>
  </si>
  <si>
    <t>Participante 258</t>
  </si>
  <si>
    <t>Participante 259</t>
  </si>
  <si>
    <t>Participante 260</t>
  </si>
  <si>
    <t>Participante 261</t>
  </si>
  <si>
    <t>Participante 262</t>
  </si>
  <si>
    <t>Participante 263</t>
  </si>
  <si>
    <t>Participante 264</t>
  </si>
  <si>
    <t>Participante 265</t>
  </si>
  <si>
    <t>Participante 266</t>
  </si>
  <si>
    <t>Participante 267</t>
  </si>
  <si>
    <t>Participante 268</t>
  </si>
  <si>
    <t>Participante 269</t>
  </si>
  <si>
    <t>Participante 270</t>
  </si>
  <si>
    <t>Participante 271</t>
  </si>
  <si>
    <t>Participante 272</t>
  </si>
  <si>
    <t>Participante 273</t>
  </si>
  <si>
    <t>Participante 274</t>
  </si>
  <si>
    <t>Participante 275</t>
  </si>
  <si>
    <t>Participante 276</t>
  </si>
  <si>
    <t>Participante 277</t>
  </si>
  <si>
    <t>Como você descreve seus hábitos de estudo?</t>
  </si>
  <si>
    <t>Você está realizando alguma atividade extracurricular atualmente?</t>
  </si>
  <si>
    <t>Você utiliza alguma ferramenta ou estratégia de gestão de tempo?</t>
  </si>
  <si>
    <t>Em que medida a disciplina de QUALIDADE DE VIDA, GESTÃO PESSOAL E DA CARREIRA MÉDICA, ofertada no 1º período, contribuiu para o seu gerenciamento das atividades acadêmicas?</t>
  </si>
  <si>
    <t>Em que medida a disciplina de QUALIDADE DE VIDA, GESTÃO PESSOAL E DA CARREIRA MÉDICA, ofertada no 1º período, contribuiu para a conciliação da sua rotina acadêmica com a prática de atividade física?</t>
  </si>
  <si>
    <t>Em que medida a disciplina de QUALIDADE DE VIDA, GESTÃO PESSOAL E DA CARREIRA MÉDICA, ofertada no 1º período, contribuiu para a conciliação da sua rotina acadêmica com um sono de qualidade?</t>
  </si>
  <si>
    <t>Em que medida o Programa de Mentoring, ofertado ao longo de todo o curso, contribuiu para o seu gerenciamento das atividades acadêmicas?</t>
  </si>
  <si>
    <t>Em que medida o Programa de Mentoring, ofertado ao longo de todo o curso, contribuiu para a conciliação da sua rotina acadêmica com a prática de atividade física?</t>
  </si>
  <si>
    <t>Em que medida o Programa de Mentoring, ofertado ao longo de todo o curso, contribuiu para a conciliação da sua rotina acadêmica com um sono de qualidade?</t>
  </si>
  <si>
    <t>Em que medida a Atlética de Medicina contribuiu para a sua prática de atividades físicas?</t>
  </si>
  <si>
    <t>O ingresso na universidade influenciou no seu hábito de praticar atividade física?</t>
  </si>
  <si>
    <t>Você costuma reduzir o tempo dedicado à atividade física durante as semanas de prova?</t>
  </si>
  <si>
    <t xml:space="preserve">Após ingressar na universidade, você percebeu uma redução na qualidade do seu sono? </t>
  </si>
  <si>
    <t>Você costuma reduzir suas horas de sono nas semanas de provas?</t>
  </si>
  <si>
    <t xml:space="preserve">Nos últimos 30 dias, você utilizou alguma substância para tentar aumentar seu rendimento nos estudos, como para ficar acordado ou melhorar a concentração?  </t>
  </si>
  <si>
    <t>Análise</t>
  </si>
  <si>
    <t>Participantes 1</t>
  </si>
  <si>
    <t xml:space="preserve">Variáveis </t>
  </si>
  <si>
    <t>N (%)</t>
  </si>
  <si>
    <t>Participantes 2</t>
  </si>
  <si>
    <t>Descrição dos hábitos de estudo</t>
  </si>
  <si>
    <t>104 (37,5%)</t>
  </si>
  <si>
    <t>Participantes 3</t>
  </si>
  <si>
    <t>79 (28,5%)</t>
  </si>
  <si>
    <t>Participantes 4</t>
  </si>
  <si>
    <t>94 (33,9%)</t>
  </si>
  <si>
    <t>Participantes 5</t>
  </si>
  <si>
    <t>Atividade extracurricular atual</t>
  </si>
  <si>
    <t>90 (32,5%)</t>
  </si>
  <si>
    <t>Participantes 6</t>
  </si>
  <si>
    <t>54 (19,5%)</t>
  </si>
  <si>
    <t>Participantes 7</t>
  </si>
  <si>
    <t>141 (50,9%)</t>
  </si>
  <si>
    <t>Participantes 8</t>
  </si>
  <si>
    <t>26 (9,4%)</t>
  </si>
  <si>
    <t>Participantes 9</t>
  </si>
  <si>
    <t>98 (35,4%)</t>
  </si>
  <si>
    <t>Participantes 10</t>
  </si>
  <si>
    <t>18 (6,5%)</t>
  </si>
  <si>
    <t>Participantes 11</t>
  </si>
  <si>
    <t>19 (6,9%)</t>
  </si>
  <si>
    <t>Participantes 12</t>
  </si>
  <si>
    <t>14 (5,1%)</t>
  </si>
  <si>
    <t>Participantes 13</t>
  </si>
  <si>
    <t>34 (12,3%)</t>
  </si>
  <si>
    <t>Participantes 14</t>
  </si>
  <si>
    <t>49 (17,7%)</t>
  </si>
  <si>
    <t>Participantes 15</t>
  </si>
  <si>
    <t>Uso de ferramenta/estratégia de gestão de tempo</t>
  </si>
  <si>
    <t>Participantes 16</t>
  </si>
  <si>
    <t>198 (71,5%)</t>
  </si>
  <si>
    <t>Participantes 17</t>
  </si>
  <si>
    <t>Contribuição da disciplina Qualidade de Vida para gerenciamento acadêmico</t>
  </si>
  <si>
    <t>35 (12,6%)</t>
  </si>
  <si>
    <t>Participantes 18</t>
  </si>
  <si>
    <t>116 (41,9%)</t>
  </si>
  <si>
    <t>Participantes 19</t>
  </si>
  <si>
    <t>71 (25,6%)</t>
  </si>
  <si>
    <t>Participantes 20</t>
  </si>
  <si>
    <t>33 (11,9%)</t>
  </si>
  <si>
    <t>Participantes 21</t>
  </si>
  <si>
    <t>22 (7,9%)</t>
  </si>
  <si>
    <t>Participantes 22</t>
  </si>
  <si>
    <t>Contribuição da disciplina para conciliação com atividade física</t>
  </si>
  <si>
    <t>46 (16,6%)</t>
  </si>
  <si>
    <t>Participantes 23</t>
  </si>
  <si>
    <t>80 (28,9%)</t>
  </si>
  <si>
    <t>Participantes 24</t>
  </si>
  <si>
    <t>69 (24,9%)</t>
  </si>
  <si>
    <t>Participantes 25</t>
  </si>
  <si>
    <t>56 (20,2%)</t>
  </si>
  <si>
    <t>Participantes 26</t>
  </si>
  <si>
    <t>Participantes 27</t>
  </si>
  <si>
    <t>Contribuição da disciplina para conciliação com sono de qualidade</t>
  </si>
  <si>
    <t>37 (13,4%)</t>
  </si>
  <si>
    <t>Participantes 28</t>
  </si>
  <si>
    <t>81 (29,2%)</t>
  </si>
  <si>
    <t>Participantes 29</t>
  </si>
  <si>
    <t>86 (31%)</t>
  </si>
  <si>
    <t>Participantes 30</t>
  </si>
  <si>
    <t>50 (18,1%)</t>
  </si>
  <si>
    <t>Participantes 31</t>
  </si>
  <si>
    <t>23 (8,3%)</t>
  </si>
  <si>
    <t>Participantes 32</t>
  </si>
  <si>
    <t>Contribuição do Programa de Mentoring para gerenciamento acadêmico</t>
  </si>
  <si>
    <t>38 (13,7%)</t>
  </si>
  <si>
    <t>Participantes 33</t>
  </si>
  <si>
    <t>Participantes 34</t>
  </si>
  <si>
    <t>Participantes 35</t>
  </si>
  <si>
    <t>89 (32,1%)</t>
  </si>
  <si>
    <t>Participantes 36</t>
  </si>
  <si>
    <t>Participantes 37</t>
  </si>
  <si>
    <t>Contribuição do Programa de Mentoring para conciliação com atividade física</t>
  </si>
  <si>
    <t>Participantes 38</t>
  </si>
  <si>
    <t>48 (17,3%)</t>
  </si>
  <si>
    <t>Participantes 39</t>
  </si>
  <si>
    <t>Participantes 40</t>
  </si>
  <si>
    <t>117 (42,2%)</t>
  </si>
  <si>
    <t>Participantes 41</t>
  </si>
  <si>
    <t>40 (14,4%)</t>
  </si>
  <si>
    <t>Participantes 42</t>
  </si>
  <si>
    <t>Contribuição do Programa de Mentoring para conciliação com sono de qualidade</t>
  </si>
  <si>
    <t>15 (5,4 %)</t>
  </si>
  <si>
    <t>Participantes 43</t>
  </si>
  <si>
    <t>62 (22,4%)</t>
  </si>
  <si>
    <t>Participantes 44</t>
  </si>
  <si>
    <t>43 (15,5%)</t>
  </si>
  <si>
    <t>Participantes 45</t>
  </si>
  <si>
    <t>121 (43,7%)</t>
  </si>
  <si>
    <t>Participantes 46</t>
  </si>
  <si>
    <t>36 (13%)</t>
  </si>
  <si>
    <t>Participantes 47</t>
  </si>
  <si>
    <t>Contribuição da Atlética para prática de atividade física</t>
  </si>
  <si>
    <t>Participantes 48</t>
  </si>
  <si>
    <t>Participantes 49</t>
  </si>
  <si>
    <t>Participantes 50</t>
  </si>
  <si>
    <t>168 (60,6%)</t>
  </si>
  <si>
    <t>Participantes 51</t>
  </si>
  <si>
    <t>Influência do ingresso na universidade no hábito de atividade física</t>
  </si>
  <si>
    <t>16 (5,8%)</t>
  </si>
  <si>
    <t>Participantes 52</t>
  </si>
  <si>
    <t>Participantes 53</t>
  </si>
  <si>
    <t>97 (35%)</t>
  </si>
  <si>
    <t>Participantes 54</t>
  </si>
  <si>
    <t>Participantes 55</t>
  </si>
  <si>
    <t>44 (15,9%)</t>
  </si>
  <si>
    <t>Participantes 56</t>
  </si>
  <si>
    <t>25 (9%)</t>
  </si>
  <si>
    <t>Participantes 57</t>
  </si>
  <si>
    <t>Redução do tempo dedicado à atividade física nas semanas de prova</t>
  </si>
  <si>
    <t>171 (61,7%)</t>
  </si>
  <si>
    <t>Participantes 58</t>
  </si>
  <si>
    <t xml:space="preserve">51 (18,4%) </t>
  </si>
  <si>
    <t>Participantes 59</t>
  </si>
  <si>
    <t>Participantes 60</t>
  </si>
  <si>
    <t>5 (1,8%)</t>
  </si>
  <si>
    <t>Participantes 61</t>
  </si>
  <si>
    <t>3 (1,1%)</t>
  </si>
  <si>
    <t>Participantes 62</t>
  </si>
  <si>
    <t>Participantes 63</t>
  </si>
  <si>
    <t>Redução da qualidade do sono após ingresso na universidade</t>
  </si>
  <si>
    <t>131 (47,3%)</t>
  </si>
  <si>
    <t>Participantes 64</t>
  </si>
  <si>
    <t>Participantes 65</t>
  </si>
  <si>
    <t>42 (15,2%)</t>
  </si>
  <si>
    <t>Participantes 66</t>
  </si>
  <si>
    <t>10 (3,6%)</t>
  </si>
  <si>
    <t>Participantes 67</t>
  </si>
  <si>
    <t>Redução das horas de sono nas semanas de prova</t>
  </si>
  <si>
    <t>151 (54,5%)</t>
  </si>
  <si>
    <t>Participantes 68</t>
  </si>
  <si>
    <t>Participantes 69</t>
  </si>
  <si>
    <t>Participantes 70</t>
  </si>
  <si>
    <t>Participantes 71</t>
  </si>
  <si>
    <t>0 (0%)</t>
  </si>
  <si>
    <t>Participantes 72</t>
  </si>
  <si>
    <t>Uso de substâncias para aumentar rendimento nos estudos</t>
  </si>
  <si>
    <t>167 (60,3%)</t>
  </si>
  <si>
    <t>Participantes 73</t>
  </si>
  <si>
    <t>103 (37,2%)</t>
  </si>
  <si>
    <t>Participantes 74</t>
  </si>
  <si>
    <t>Participantes 75</t>
  </si>
  <si>
    <t>Substâncias ilícitas.</t>
  </si>
  <si>
    <t>1 (0,4%)</t>
  </si>
  <si>
    <t>Participantes 76</t>
  </si>
  <si>
    <t>Participantes 77</t>
  </si>
  <si>
    <t>Participantes 78</t>
  </si>
  <si>
    <t>Participantes 79</t>
  </si>
  <si>
    <t>Ferramentas/Técnicas de Gestão do tempo/Estudo</t>
  </si>
  <si>
    <t>Número aproximado de Citações</t>
  </si>
  <si>
    <t>Participantes 80</t>
  </si>
  <si>
    <t>Participantes 81</t>
  </si>
  <si>
    <t>Google Agenda (Calendar/Calendário)</t>
  </si>
  <si>
    <t>Participantes 82</t>
  </si>
  <si>
    <t>Planner / Agenda Física</t>
  </si>
  <si>
    <t>Participantes 83</t>
  </si>
  <si>
    <t>Participantes 84</t>
  </si>
  <si>
    <t>Excel / Planilhas</t>
  </si>
  <si>
    <t>Participantes 85</t>
  </si>
  <si>
    <t>Participantes 86</t>
  </si>
  <si>
    <t>Google Tasks</t>
  </si>
  <si>
    <t>Participantes 87</t>
  </si>
  <si>
    <t>Técnica Recall</t>
  </si>
  <si>
    <t>Participantes 88</t>
  </si>
  <si>
    <t>FlashCards</t>
  </si>
  <si>
    <t>Participantes 89</t>
  </si>
  <si>
    <t>Google Keep</t>
  </si>
  <si>
    <t>Participantes 90</t>
  </si>
  <si>
    <t>Participantes 91</t>
  </si>
  <si>
    <t>Focus Keeper</t>
  </si>
  <si>
    <t>Participantes 92</t>
  </si>
  <si>
    <t>Participantes 93</t>
  </si>
  <si>
    <t>Participantes 94</t>
  </si>
  <si>
    <t>Participantes 95</t>
  </si>
  <si>
    <t>Participantes 96</t>
  </si>
  <si>
    <t>Participantes 97</t>
  </si>
  <si>
    <t>Participantes 98</t>
  </si>
  <si>
    <t>Participantes 99</t>
  </si>
  <si>
    <t>Participantes 100</t>
  </si>
  <si>
    <t>Participantes 101</t>
  </si>
  <si>
    <t>Participantes 102</t>
  </si>
  <si>
    <t>Participantes 103</t>
  </si>
  <si>
    <t>Participantes 104</t>
  </si>
  <si>
    <t>Participantes 105</t>
  </si>
  <si>
    <t>Participantes 106</t>
  </si>
  <si>
    <t>Participantes 107</t>
  </si>
  <si>
    <t>Participantes 108</t>
  </si>
  <si>
    <t>Participantes 109</t>
  </si>
  <si>
    <t>Participantes 110</t>
  </si>
  <si>
    <t>Participantes 111</t>
  </si>
  <si>
    <t>Participantes 112</t>
  </si>
  <si>
    <t>Participantes 113</t>
  </si>
  <si>
    <t>Participantes 114</t>
  </si>
  <si>
    <t>Participantes 115</t>
  </si>
  <si>
    <t>Participantes 116</t>
  </si>
  <si>
    <t>Participantes 117</t>
  </si>
  <si>
    <t>Participantes 118</t>
  </si>
  <si>
    <t>Participantes 119</t>
  </si>
  <si>
    <t>Participantes 120</t>
  </si>
  <si>
    <t>Participantes 121</t>
  </si>
  <si>
    <t>Participantes 122</t>
  </si>
  <si>
    <t>Participantes 123</t>
  </si>
  <si>
    <t>Participantes 124</t>
  </si>
  <si>
    <t>Participantes 125</t>
  </si>
  <si>
    <t>Participantes 126</t>
  </si>
  <si>
    <t>Participantes 127</t>
  </si>
  <si>
    <t>Participantes 128</t>
  </si>
  <si>
    <t>Participantes 129</t>
  </si>
  <si>
    <t>Participantes 130</t>
  </si>
  <si>
    <t>Participantes 131</t>
  </si>
  <si>
    <t>Participantes 132</t>
  </si>
  <si>
    <t>Participantes 133</t>
  </si>
  <si>
    <t>Participantes 134</t>
  </si>
  <si>
    <t>Participantes 135</t>
  </si>
  <si>
    <t>Participantes 136</t>
  </si>
  <si>
    <t>Participantes 137</t>
  </si>
  <si>
    <t>Participantes 138</t>
  </si>
  <si>
    <t>Participantes 139</t>
  </si>
  <si>
    <t>Participantes 140</t>
  </si>
  <si>
    <t>Participantes 141</t>
  </si>
  <si>
    <t>Participantes 142</t>
  </si>
  <si>
    <t>Participantes 143</t>
  </si>
  <si>
    <t>Participantes 144</t>
  </si>
  <si>
    <t>Participantes 145</t>
  </si>
  <si>
    <t>Participantes 146</t>
  </si>
  <si>
    <t>Participantes 147</t>
  </si>
  <si>
    <t>Participantes 148</t>
  </si>
  <si>
    <t>Participantes 149</t>
  </si>
  <si>
    <t>Participantes 150</t>
  </si>
  <si>
    <t>Participantes 151</t>
  </si>
  <si>
    <t>Participantes 152</t>
  </si>
  <si>
    <t>Participantes 153</t>
  </si>
  <si>
    <t>Participantes 154</t>
  </si>
  <si>
    <t>Participantes 155</t>
  </si>
  <si>
    <t>Participantes 156</t>
  </si>
  <si>
    <t>Participantes 157</t>
  </si>
  <si>
    <t>Participantes 158</t>
  </si>
  <si>
    <t>Participantes 159</t>
  </si>
  <si>
    <t>Participantes 160</t>
  </si>
  <si>
    <t>Participantes 161</t>
  </si>
  <si>
    <t>Participantes 162</t>
  </si>
  <si>
    <t>Participantes 163</t>
  </si>
  <si>
    <t>Participantes 164</t>
  </si>
  <si>
    <t>Participantes 165</t>
  </si>
  <si>
    <t>Participantes 166</t>
  </si>
  <si>
    <t>Participantes 167</t>
  </si>
  <si>
    <t>Participantes 168</t>
  </si>
  <si>
    <t>Participantes 169</t>
  </si>
  <si>
    <t>Participantes 170</t>
  </si>
  <si>
    <t>Participantes 171</t>
  </si>
  <si>
    <t>Participantes 172</t>
  </si>
  <si>
    <t>Participantes 173</t>
  </si>
  <si>
    <t>Participantes 174</t>
  </si>
  <si>
    <t>Participantes 175</t>
  </si>
  <si>
    <t>Participantes 176</t>
  </si>
  <si>
    <t>Participantes 177</t>
  </si>
  <si>
    <t>Participantes 178</t>
  </si>
  <si>
    <t>Participantes 179</t>
  </si>
  <si>
    <t>Participantes 180</t>
  </si>
  <si>
    <t>Participantes 181</t>
  </si>
  <si>
    <t>Participantes 182</t>
  </si>
  <si>
    <t>Participantes 183</t>
  </si>
  <si>
    <t>Participantes 184</t>
  </si>
  <si>
    <t>Participantes 185</t>
  </si>
  <si>
    <t>Participantes 186</t>
  </si>
  <si>
    <t>Participantes 187</t>
  </si>
  <si>
    <t>Participantes 188</t>
  </si>
  <si>
    <t>Participantes 189</t>
  </si>
  <si>
    <t>Participantes 190</t>
  </si>
  <si>
    <t>Participantes 191</t>
  </si>
  <si>
    <t>Participantes 192</t>
  </si>
  <si>
    <t>Participantes 193</t>
  </si>
  <si>
    <t>Participantes 194</t>
  </si>
  <si>
    <t>Participantes 195</t>
  </si>
  <si>
    <t>Participantes 196</t>
  </si>
  <si>
    <t>Participantes 197</t>
  </si>
  <si>
    <t>Participantes 198</t>
  </si>
  <si>
    <t>Participantes 199</t>
  </si>
  <si>
    <t>Participantes 200</t>
  </si>
  <si>
    <t>Participantes 201</t>
  </si>
  <si>
    <t>Participantes 202</t>
  </si>
  <si>
    <t>Participantes 203</t>
  </si>
  <si>
    <t>Participantes 204</t>
  </si>
  <si>
    <t>Participantes 205</t>
  </si>
  <si>
    <t>Participantes 206</t>
  </si>
  <si>
    <t>Participantes 207</t>
  </si>
  <si>
    <t>Participantes 208</t>
  </si>
  <si>
    <t>Participantes 209</t>
  </si>
  <si>
    <t>Participantes 210</t>
  </si>
  <si>
    <t>Participantes 211</t>
  </si>
  <si>
    <t>Participantes 212</t>
  </si>
  <si>
    <t>Participantes 213</t>
  </si>
  <si>
    <t>Participantes 214</t>
  </si>
  <si>
    <t>Participantes 215</t>
  </si>
  <si>
    <t>Participantes 216</t>
  </si>
  <si>
    <t>Participantes 217</t>
  </si>
  <si>
    <t>Participantes 218</t>
  </si>
  <si>
    <t>Participantes 219</t>
  </si>
  <si>
    <t>Participantes 220</t>
  </si>
  <si>
    <t>Participantes 221</t>
  </si>
  <si>
    <t>Participantes 222</t>
  </si>
  <si>
    <t>Participantes 223</t>
  </si>
  <si>
    <t>Participantes 224</t>
  </si>
  <si>
    <t>Participantes 225</t>
  </si>
  <si>
    <t>Participantes 226</t>
  </si>
  <si>
    <t>Participantes 227</t>
  </si>
  <si>
    <t>Participantes 228</t>
  </si>
  <si>
    <t>Participantes 229</t>
  </si>
  <si>
    <t>Participantes 230</t>
  </si>
  <si>
    <t>Participantes 231</t>
  </si>
  <si>
    <t>Participantes 232</t>
  </si>
  <si>
    <t>Participantes 233</t>
  </si>
  <si>
    <t>Participantes 234</t>
  </si>
  <si>
    <t>Participantes 235</t>
  </si>
  <si>
    <t>Participantes 236</t>
  </si>
  <si>
    <t>Participantes 237</t>
  </si>
  <si>
    <t>Participantes 238</t>
  </si>
  <si>
    <t>Participantes 239</t>
  </si>
  <si>
    <t>Participantes 240</t>
  </si>
  <si>
    <t>Participantes 241</t>
  </si>
  <si>
    <t>Participantes 242</t>
  </si>
  <si>
    <t>Participantes 243</t>
  </si>
  <si>
    <t>Participantes 244</t>
  </si>
  <si>
    <t>Participantes 245</t>
  </si>
  <si>
    <t>Participantes 246</t>
  </si>
  <si>
    <t>Participantes 247</t>
  </si>
  <si>
    <t>Participantes 248</t>
  </si>
  <si>
    <t>Participantes 249</t>
  </si>
  <si>
    <t>Participantes 250</t>
  </si>
  <si>
    <t>Participantes 251</t>
  </si>
  <si>
    <t>Participantes 252</t>
  </si>
  <si>
    <t>Participantes 253</t>
  </si>
  <si>
    <t>Participantes 254</t>
  </si>
  <si>
    <t>Participantes 255</t>
  </si>
  <si>
    <t>Participantes 256</t>
  </si>
  <si>
    <t>Participantes 257</t>
  </si>
  <si>
    <t>Participantes 258</t>
  </si>
  <si>
    <t>Participantes 259</t>
  </si>
  <si>
    <t>Participantes 260</t>
  </si>
  <si>
    <t>Participantes 261</t>
  </si>
  <si>
    <t>Participantes 262</t>
  </si>
  <si>
    <t>Participantes 263</t>
  </si>
  <si>
    <t>Participantes 264</t>
  </si>
  <si>
    <t>Participantes 265</t>
  </si>
  <si>
    <t>Participantes 266</t>
  </si>
  <si>
    <t>Participantes 267</t>
  </si>
  <si>
    <t>Participantes 268</t>
  </si>
  <si>
    <t>Participantes 269</t>
  </si>
  <si>
    <t>Participantes 270</t>
  </si>
  <si>
    <t>Participantes 271</t>
  </si>
  <si>
    <t>Participantes 272</t>
  </si>
  <si>
    <t>Participantes 273</t>
  </si>
  <si>
    <t>Participantes 274</t>
  </si>
  <si>
    <t>Participantes 275</t>
  </si>
  <si>
    <t>Participantes 276</t>
  </si>
  <si>
    <t>Participantes 277</t>
  </si>
  <si>
    <t>Componente 1: Qualidade subjetiva do sono</t>
  </si>
  <si>
    <t>Componente 2: Latência do sono PARTE 1</t>
  </si>
  <si>
    <t>Componente 2: Latência do sono PARTE 2</t>
  </si>
  <si>
    <t>Componente 2: Soma Final</t>
  </si>
  <si>
    <t>Componente 3: Duração do sono</t>
  </si>
  <si>
    <t>Componente 4: Soma Final</t>
  </si>
  <si>
    <t>Componente 4 Valor Bruto</t>
  </si>
  <si>
    <t>Componente 4 Horas de Leito</t>
  </si>
  <si>
    <t>Componente 4 Horas de Leito Int</t>
  </si>
  <si>
    <t>Componente 5: Soma Final</t>
  </si>
  <si>
    <t>Componente 5: B</t>
  </si>
  <si>
    <t>Componente 5: C</t>
  </si>
  <si>
    <t>Componente 5: D</t>
  </si>
  <si>
    <t>Componente 5: E</t>
  </si>
  <si>
    <t>Componente 5: F</t>
  </si>
  <si>
    <t>Componente 5: G</t>
  </si>
  <si>
    <t>Componente 5: H</t>
  </si>
  <si>
    <t>Componente 5: I</t>
  </si>
  <si>
    <t>Componente 5: J</t>
  </si>
  <si>
    <t>Componente 6: Soma Final</t>
  </si>
  <si>
    <t>Componente 7: Soma Final</t>
  </si>
  <si>
    <t>Componente 7: Questão 8</t>
  </si>
  <si>
    <t>Componente 7: Questão 9</t>
  </si>
  <si>
    <t>Pontuação Final</t>
  </si>
  <si>
    <t>Má Qualidade do Sono</t>
  </si>
  <si>
    <t>Boa Qualidade do Sono</t>
  </si>
  <si>
    <t>Parâmetros básicos</t>
  </si>
  <si>
    <t>Horário de Dormir (Horas:Minutos)</t>
  </si>
  <si>
    <t>Desvio Padrão</t>
  </si>
  <si>
    <t>Latência (Minutos)</t>
  </si>
  <si>
    <t>Horário de Despertar (Horas: Minutos)</t>
  </si>
  <si>
    <t>Duração do Sono (Horas: Minutos)</t>
  </si>
  <si>
    <t>Outras razões para dificuldade no sono (5J1)</t>
  </si>
  <si>
    <t>Não houve</t>
  </si>
  <si>
    <t>Ansiedade/ Preocupações</t>
  </si>
  <si>
    <t>Condições clínicas</t>
  </si>
  <si>
    <t>Fatores ambientais</t>
  </si>
  <si>
    <t>Outros</t>
  </si>
  <si>
    <t>Autopercepção da qualidade do sono</t>
  </si>
  <si>
    <t>Dificuldade para adormecer em 30 minutos</t>
  </si>
  <si>
    <t xml:space="preserve">Total </t>
  </si>
  <si>
    <t>Dificuldade para adormecer porque acordou no meio da noite</t>
  </si>
  <si>
    <t>Dificuldade para adormecer porque levantou para ir ao banheiro</t>
  </si>
  <si>
    <t>Dificuldade para adormecer por não respira confortalvelmente</t>
  </si>
  <si>
    <t>Dificuldade para adormecer por tossir ou roncar forte</t>
  </si>
  <si>
    <t>Dificuldade para adormecer por sentir muito frio</t>
  </si>
  <si>
    <t>Dificuldade para adormecer por sentir muito calor</t>
  </si>
  <si>
    <t>Dificuldade para adormecer por sonhos ruins</t>
  </si>
  <si>
    <t>Dificuldade para adormecer por dor</t>
  </si>
  <si>
    <t>Uso de medicamentos para o sono</t>
  </si>
  <si>
    <t>Sono nas atividades diárias</t>
  </si>
  <si>
    <t>Mnutenção do entusiasmo</t>
  </si>
  <si>
    <r>
      <rPr>
        <rFont val="Arial"/>
        <b/>
        <color theme="1"/>
      </rPr>
      <t xml:space="preserve">1- </t>
    </r>
    <r>
      <rPr>
        <rFont val="Arial"/>
        <color theme="1"/>
      </rPr>
      <t>Durante o último mês, quando você geralmente foi para a cama à noite?</t>
    </r>
    <r>
      <rPr>
        <rFont val="Arial"/>
        <b/>
        <color theme="1"/>
      </rPr>
      <t xml:space="preserve"> (Hora usual de deitar)</t>
    </r>
  </si>
  <si>
    <r>
      <rPr>
        <rFont val="Arial"/>
        <b/>
        <color theme="1"/>
      </rPr>
      <t xml:space="preserve">2- </t>
    </r>
    <r>
      <rPr>
        <rFont val="Arial"/>
        <color theme="1"/>
      </rPr>
      <t>Durante o último mês, quanto tempo (em minutos) você geralmente levou para dormir à noite?</t>
    </r>
    <r>
      <rPr>
        <rFont val="Arial"/>
        <b/>
        <color theme="1"/>
      </rPr>
      <t xml:space="preserve"> (Número de minutos)</t>
    </r>
  </si>
  <si>
    <r>
      <rPr>
        <rFont val="Arial"/>
        <b/>
        <color theme="1"/>
      </rPr>
      <t>3-</t>
    </r>
    <r>
      <rPr>
        <rFont val="Arial"/>
        <color theme="1"/>
      </rPr>
      <t xml:space="preserve"> Durante o último mês, quando você geralmente levantou de manhã? </t>
    </r>
    <r>
      <rPr>
        <rFont val="Arial"/>
        <b/>
        <color theme="1"/>
      </rPr>
      <t>(Hora usual de levantar)</t>
    </r>
  </si>
  <si>
    <r>
      <rPr>
        <rFont val="Arial"/>
        <b/>
        <color theme="1"/>
      </rPr>
      <t>4-</t>
    </r>
    <r>
      <rPr>
        <rFont val="Arial"/>
        <color theme="1"/>
      </rPr>
      <t xml:space="preserve"> Durante o último mês, quantas</t>
    </r>
    <r>
      <rPr>
        <rFont val="Arial"/>
        <b/>
        <color theme="1"/>
      </rPr>
      <t xml:space="preserve"> horas de sono você teve por noite? </t>
    </r>
    <r>
      <rPr>
        <rFont val="Arial"/>
        <color theme="1"/>
      </rPr>
      <t xml:space="preserve">(Este pode ser diferente do número de horas que você ficou na
cama) </t>
    </r>
  </si>
  <si>
    <r>
      <rPr>
        <rFont val="Arial"/>
        <b/>
        <color theme="1"/>
      </rPr>
      <t xml:space="preserve">5A </t>
    </r>
    <r>
      <rPr>
        <rFont val="Arial"/>
        <color theme="1"/>
      </rPr>
      <t>- Durante o último mês, com que frequência você teve</t>
    </r>
    <r>
      <rPr>
        <rFont val="Arial"/>
        <color theme="1"/>
        <u/>
      </rPr>
      <t xml:space="preserve"> dificuldade de dormir </t>
    </r>
    <r>
      <rPr>
        <rFont val="Arial"/>
        <color theme="1"/>
      </rPr>
      <t xml:space="preserve">porque você </t>
    </r>
    <r>
      <rPr>
        <rFont val="Arial"/>
        <b/>
        <color theme="1"/>
      </rPr>
      <t>não conseguiu adormecer em até 30 minutos?</t>
    </r>
  </si>
  <si>
    <r>
      <rPr>
        <rFont val="Arial"/>
        <b/>
        <color theme="1"/>
      </rPr>
      <t xml:space="preserve">5B- </t>
    </r>
    <r>
      <rPr>
        <rFont val="Arial"/>
        <color theme="1"/>
      </rPr>
      <t xml:space="preserve">Durante o último mês, com que frequência você teve </t>
    </r>
    <r>
      <rPr>
        <rFont val="Arial"/>
        <color theme="1"/>
        <u/>
      </rPr>
      <t xml:space="preserve">dificuldade de dormir </t>
    </r>
    <r>
      <rPr>
        <rFont val="Arial"/>
        <color theme="1"/>
      </rPr>
      <t>porque você</t>
    </r>
    <r>
      <rPr>
        <rFont val="Arial"/>
        <b/>
        <color theme="1"/>
      </rPr>
      <t xml:space="preserve"> acordou no meio da noite ou de manhã cedo?</t>
    </r>
  </si>
  <si>
    <r>
      <rPr>
        <rFont val="Arial"/>
        <b/>
        <color theme="1"/>
      </rPr>
      <t xml:space="preserve">5C- </t>
    </r>
    <r>
      <rPr>
        <rFont val="Arial"/>
        <color theme="1"/>
      </rPr>
      <t>Durante o último mês, com que frequência você teve</t>
    </r>
    <r>
      <rPr>
        <rFont val="Arial"/>
        <color theme="1"/>
        <u/>
      </rPr>
      <t xml:space="preserve"> dificuldade de dormir </t>
    </r>
    <r>
      <rPr>
        <rFont val="Arial"/>
        <color theme="1"/>
      </rPr>
      <t>porque você</t>
    </r>
    <r>
      <rPr>
        <rFont val="Arial"/>
        <b/>
        <color theme="1"/>
      </rPr>
      <t xml:space="preserve"> precisou levantar para ir ao banheiro?</t>
    </r>
  </si>
  <si>
    <r>
      <rPr>
        <rFont val="Arial"/>
        <b/>
        <color theme="1"/>
      </rPr>
      <t>5D-</t>
    </r>
    <r>
      <rPr>
        <rFont val="Arial"/>
        <color theme="1"/>
      </rPr>
      <t xml:space="preserve"> Durante o último mês, com que frequência você teve </t>
    </r>
    <r>
      <rPr>
        <rFont val="Arial"/>
        <color theme="1"/>
        <u/>
      </rPr>
      <t xml:space="preserve">dificuldade de dormir </t>
    </r>
    <r>
      <rPr>
        <rFont val="Arial"/>
        <color theme="1"/>
      </rPr>
      <t xml:space="preserve">porque você </t>
    </r>
    <r>
      <rPr>
        <rFont val="Arial"/>
        <b/>
        <color theme="1"/>
      </rPr>
      <t>não conseguiu respirar confortavelmente?</t>
    </r>
  </si>
  <si>
    <r>
      <rPr>
        <rFont val="Arial"/>
        <b/>
        <color theme="1"/>
      </rPr>
      <t xml:space="preserve">5E- </t>
    </r>
    <r>
      <rPr>
        <rFont val="Arial"/>
        <color theme="1"/>
      </rPr>
      <t>Durante o último mês, com que frequência você teve</t>
    </r>
    <r>
      <rPr>
        <rFont val="Arial"/>
        <color theme="1"/>
        <u/>
      </rPr>
      <t xml:space="preserve"> dificuldade de dormir</t>
    </r>
    <r>
      <rPr>
        <rFont val="Arial"/>
        <color theme="1"/>
      </rPr>
      <t xml:space="preserve"> porque</t>
    </r>
    <r>
      <rPr>
        <rFont val="Arial"/>
        <b/>
        <color theme="1"/>
      </rPr>
      <t xml:space="preserve"> você tossiu ou roncou forte?</t>
    </r>
  </si>
  <si>
    <r>
      <rPr>
        <rFont val="Arial"/>
        <b/>
        <color theme="1"/>
      </rPr>
      <t>5F -</t>
    </r>
    <r>
      <rPr>
        <rFont val="Arial"/>
        <color theme="1"/>
      </rPr>
      <t xml:space="preserve"> Durante o último mês, com que frequência você teve </t>
    </r>
    <r>
      <rPr>
        <rFont val="Arial"/>
        <color theme="1"/>
        <u/>
      </rPr>
      <t>dificuldade de dormir</t>
    </r>
    <r>
      <rPr>
        <rFont val="Arial"/>
        <color theme="1"/>
      </rPr>
      <t xml:space="preserve"> porque </t>
    </r>
    <r>
      <rPr>
        <rFont val="Arial"/>
        <b/>
        <color theme="1"/>
      </rPr>
      <t>você sentiu muito frio?</t>
    </r>
  </si>
  <si>
    <r>
      <rPr>
        <rFont val="Arial"/>
        <b/>
        <color theme="1"/>
      </rPr>
      <t xml:space="preserve">5G- </t>
    </r>
    <r>
      <rPr>
        <rFont val="Arial"/>
        <color theme="1"/>
      </rPr>
      <t xml:space="preserve">Durante o último mês, com que frequência você teve </t>
    </r>
    <r>
      <rPr>
        <rFont val="Arial"/>
        <color theme="1"/>
        <u/>
      </rPr>
      <t xml:space="preserve">dificuldade de dormir </t>
    </r>
    <r>
      <rPr>
        <rFont val="Arial"/>
        <color theme="1"/>
      </rPr>
      <t xml:space="preserve">porque </t>
    </r>
    <r>
      <rPr>
        <rFont val="Arial"/>
        <b/>
        <color theme="1"/>
      </rPr>
      <t>você sentiu muito calor?</t>
    </r>
  </si>
  <si>
    <r>
      <rPr>
        <rFont val="Arial"/>
        <b/>
        <color theme="1"/>
      </rPr>
      <t>5H-</t>
    </r>
    <r>
      <rPr>
        <rFont val="Arial"/>
        <color theme="1"/>
      </rPr>
      <t xml:space="preserve"> Durante o último mês, com que frequência você teve </t>
    </r>
    <r>
      <rPr>
        <rFont val="Arial"/>
        <color theme="1"/>
        <u/>
      </rPr>
      <t>dificuldade de dormir</t>
    </r>
    <r>
      <rPr>
        <rFont val="Arial"/>
        <color theme="1"/>
      </rPr>
      <t xml:space="preserve"> porque</t>
    </r>
    <r>
      <rPr>
        <rFont val="Arial"/>
        <b/>
        <color theme="1"/>
      </rPr>
      <t xml:space="preserve"> você teve sonhos ruins?</t>
    </r>
  </si>
  <si>
    <r>
      <rPr>
        <rFont val="Arial"/>
        <b/>
        <color theme="1"/>
      </rPr>
      <t xml:space="preserve">5I- </t>
    </r>
    <r>
      <rPr>
        <rFont val="Arial"/>
        <color theme="1"/>
      </rPr>
      <t>Durante o último mês, com que frequência você teve</t>
    </r>
    <r>
      <rPr>
        <rFont val="Arial"/>
        <color theme="1"/>
        <u/>
      </rPr>
      <t xml:space="preserve"> dificuldade de dormir </t>
    </r>
    <r>
      <rPr>
        <rFont val="Arial"/>
        <color theme="1"/>
      </rPr>
      <t xml:space="preserve">porque </t>
    </r>
    <r>
      <rPr>
        <rFont val="Arial"/>
        <b/>
        <color theme="1"/>
      </rPr>
      <t>você teve dor?</t>
    </r>
  </si>
  <si>
    <r>
      <rPr>
        <rFont val="Arial"/>
        <b/>
        <color theme="1"/>
      </rPr>
      <t>5J-</t>
    </r>
    <r>
      <rPr>
        <rFont val="Arial"/>
        <color theme="1"/>
      </rPr>
      <t xml:space="preserve"> Durante o último mês, você teve </t>
    </r>
    <r>
      <rPr>
        <rFont val="Arial"/>
        <color theme="1"/>
        <u/>
      </rPr>
      <t xml:space="preserve">dificuldade para dormir </t>
    </r>
    <r>
      <rPr>
        <rFont val="Arial"/>
        <b/>
        <color theme="1"/>
      </rPr>
      <t xml:space="preserve">por alguma(s) outra(s) razão(ões)? </t>
    </r>
    <r>
      <rPr>
        <rFont val="Arial"/>
        <color theme="1"/>
      </rPr>
      <t>Se sim, por favor, descreva:</t>
    </r>
  </si>
  <si>
    <r>
      <rPr>
        <rFont val="Arial"/>
        <b/>
        <color theme="1"/>
      </rPr>
      <t>5J2-</t>
    </r>
    <r>
      <rPr>
        <rFont val="Arial"/>
        <color theme="1"/>
      </rPr>
      <t xml:space="preserve"> Durante o último mês, com que frequência você teve </t>
    </r>
    <r>
      <rPr>
        <rFont val="Arial"/>
        <color theme="1"/>
        <u/>
      </rPr>
      <t>dificuldade de dormir</t>
    </r>
    <r>
      <rPr>
        <rFont val="Arial"/>
        <color theme="1"/>
      </rPr>
      <t xml:space="preserve"> devido </t>
    </r>
    <r>
      <rPr>
        <rFont val="Arial"/>
        <b/>
        <color theme="1"/>
      </rPr>
      <t>a razão descrita na pergunta anterior?</t>
    </r>
  </si>
  <si>
    <r>
      <rPr>
        <rFont val="Arial"/>
        <b/>
        <color theme="1"/>
      </rPr>
      <t xml:space="preserve">6- </t>
    </r>
    <r>
      <rPr>
        <rFont val="Arial"/>
        <color theme="1"/>
      </rPr>
      <t xml:space="preserve">Durante o último mês, </t>
    </r>
    <r>
      <rPr>
        <rFont val="Arial"/>
        <color theme="1"/>
        <u/>
      </rPr>
      <t xml:space="preserve">como você classificaria a qualidade do seu sono </t>
    </r>
    <r>
      <rPr>
        <rFont val="Arial"/>
        <color theme="1"/>
      </rPr>
      <t>de uma maneira geral?</t>
    </r>
  </si>
  <si>
    <r>
      <rPr>
        <rFont val="Arial"/>
        <b/>
        <color theme="1"/>
      </rPr>
      <t xml:space="preserve">7- </t>
    </r>
    <r>
      <rPr>
        <rFont val="Arial"/>
        <color theme="1"/>
      </rPr>
      <t xml:space="preserve">Durante o último mês, </t>
    </r>
    <r>
      <rPr>
        <rFont val="Arial"/>
        <color theme="1"/>
        <u/>
      </rPr>
      <t>com que frequência você tomou medicamento</t>
    </r>
    <r>
      <rPr>
        <rFont val="Arial"/>
        <color theme="1"/>
      </rPr>
      <t xml:space="preserve"> (prescrito ou ‘‘por conta própria’’) para lhe ajudar a dormir?  </t>
    </r>
  </si>
  <si>
    <r>
      <rPr>
        <rFont val="Arial"/>
        <b/>
        <color theme="1"/>
      </rPr>
      <t xml:space="preserve">8- </t>
    </r>
    <r>
      <rPr>
        <rFont val="Arial"/>
        <color theme="1"/>
      </rPr>
      <t>No último mês, com que frequência você</t>
    </r>
    <r>
      <rPr>
        <rFont val="Arial"/>
        <color theme="1"/>
        <u/>
      </rPr>
      <t xml:space="preserve"> teve dificuldade de ficar acordado </t>
    </r>
    <r>
      <rPr>
        <rFont val="Arial"/>
        <b/>
        <color theme="1"/>
      </rPr>
      <t>enquanto dirigia, comia ou participava de uma atividade social</t>
    </r>
    <r>
      <rPr>
        <rFont val="Arial"/>
        <color theme="1"/>
      </rPr>
      <t xml:space="preserve"> (festa, reunião de amigos, trabalho, estudo)?  8-</t>
    </r>
  </si>
  <si>
    <r>
      <rPr>
        <rFont val="Arial"/>
        <b/>
        <color theme="1"/>
      </rPr>
      <t xml:space="preserve">9- </t>
    </r>
    <r>
      <rPr>
        <rFont val="Arial"/>
        <color theme="1"/>
      </rPr>
      <t xml:space="preserve">Durante o último mês, </t>
    </r>
    <r>
      <rPr>
        <rFont val="Arial"/>
        <color theme="1"/>
        <u/>
      </rPr>
      <t>quão problemático foi para você manter o entusiasmo</t>
    </r>
    <r>
      <rPr>
        <rFont val="Arial"/>
        <color theme="1"/>
      </rPr>
      <t xml:space="preserve"> (ânimo) para fazer as coisas (suas atividades habituais)?</t>
    </r>
  </si>
  <si>
    <r>
      <rPr>
        <rFont val="Arial"/>
        <b/>
        <color theme="1"/>
      </rPr>
      <t>10.</t>
    </r>
    <r>
      <rPr>
        <rFont val="Arial"/>
        <color theme="1"/>
      </rPr>
      <t xml:space="preserve"> Você tem um(a) parceiro [esposo (a)] ou colega de quarto?</t>
    </r>
  </si>
  <si>
    <t xml:space="preserve">Não houve </t>
  </si>
  <si>
    <t>Taquipsiquismo (ANSI)</t>
  </si>
  <si>
    <t>Barulho do vizinho e claridade (BAA)</t>
  </si>
  <si>
    <t>Tive dificuldade para dormir por aproximadamente 5 dias devido ao falecimento de uma pessoa querida.  (OTHER)</t>
  </si>
  <si>
    <t>6,5 horas</t>
  </si>
  <si>
    <t>22,5 min</t>
  </si>
  <si>
    <t>Ansiedade com provas práticas (ANSI)</t>
  </si>
  <si>
    <t>7,5 min</t>
  </si>
  <si>
    <t>Sim, fiz uma cirurgia que me impossibilitou de dormir de lado (CLI)</t>
  </si>
  <si>
    <t>Viagem noturna  (OTHER)</t>
  </si>
  <si>
    <t>5,5 horas</t>
  </si>
  <si>
    <t>Ansiedade (ANSI)</t>
  </si>
  <si>
    <t>Moro em uma região barulhenta e normalmente aos finais de semana não consigo dormir bem. (BAA)</t>
  </si>
  <si>
    <t>17,5 min</t>
  </si>
  <si>
    <t>7,5 horas</t>
  </si>
  <si>
    <t>35 min</t>
  </si>
  <si>
    <t>5,17 horas</t>
  </si>
  <si>
    <t>Preocupação com A faculdade (ANSI)</t>
  </si>
  <si>
    <t>Mente barulhenta as vezes  (ANSI)</t>
  </si>
  <si>
    <t>Exacerbação de asma por quadro de IVAS (CLI)</t>
  </si>
  <si>
    <t xml:space="preserve">27 min </t>
  </si>
  <si>
    <t>Ansiedade pré- prova (ANSI)</t>
  </si>
  <si>
    <t>Eu tenho insônia devido ao TEA e ao TAG, tomo remédio para dormir, sem eles eu não adormeço. Essa é a única coisa que atrapalha meu sono. Se eu não tomar corretamente, eu não durmo de forma alguma. Tenho muitos pesadelos, o que me dá sensação de angústia antes de dormir (raramente) (CLI)</t>
  </si>
  <si>
    <t>Grande ansiedade  (ANSI)</t>
  </si>
  <si>
    <t>ansiedade (ANSI)</t>
  </si>
  <si>
    <t>Barulho (BAA)</t>
  </si>
  <si>
    <t>Mexer no celular demais por estar ansiosa mesmo que eu esteja com muito sono (OTHER)</t>
  </si>
  <si>
    <t>6,75 horas</t>
  </si>
  <si>
    <t>14 min</t>
  </si>
  <si>
    <t>namorado doente  (OTHER)</t>
  </si>
  <si>
    <t>Pensamentos ansiosos maiores durante a noite, sendo ainda mais frequentes antes de dormir de fato (ANSI)</t>
  </si>
  <si>
    <t>Ansiedade  (ANSI)</t>
  </si>
  <si>
    <t>Uso excessivo de tela para estudar e dificuldade para adormecer.  (OTHER)</t>
  </si>
  <si>
    <t>Taquicardia, ansiedade (ANSI)</t>
  </si>
  <si>
    <t>Tive rinossinusite bacteriana e muita câimbra  (CLI)</t>
  </si>
  <si>
    <t>Preocupação acerca do equilíbrio entre as responsabilidades com a família e a escola.  (ANSI)</t>
  </si>
  <si>
    <t>sim, ansiedade (ANSI)</t>
  </si>
  <si>
    <t>Preocupação com a prova  (ANSI)</t>
  </si>
  <si>
    <t>3 min</t>
  </si>
  <si>
    <t>72 min</t>
  </si>
  <si>
    <t>Preocupação com prova, pagamento do boletos (ANSI)</t>
  </si>
  <si>
    <t>Por ansiedade e pensamentos acelerados. (ANSI)</t>
  </si>
  <si>
    <t>Problemas no ralacionamento com namorado  (OTHER)</t>
  </si>
  <si>
    <t>Minha cabeça parecia que não desligava e os pensamentos tomavam conta (ANSI)</t>
  </si>
  <si>
    <t>Prova (ANSI)</t>
  </si>
  <si>
    <t>Pensando demais, preocupações com notas (ANSI)</t>
  </si>
  <si>
    <t>TAG (ANSI)</t>
  </si>
  <si>
    <t>2 min</t>
  </si>
  <si>
    <t>Quebra na rotina, ora dormindo em Betim, ora na minha cidade (OTHER)</t>
  </si>
  <si>
    <t>Tive um episódio de ansiedade (taquicardia, suor nas mãos, boca seca), em decorrência de algumas questões fora da vida acadêmica que estavam acontecendo na minha vida pessoal.  (ANSI)</t>
  </si>
  <si>
    <t>Sim , preocupado com dividas geradas pela universidade  (ANSI)</t>
  </si>
  <si>
    <t>Sou enfermeira, trabalho a noite num plantão de 12h. Minha carga horária semanal de trabalho é 24h por semana. (OTHER)</t>
  </si>
  <si>
    <t xml:space="preserve">7 horas 30 min </t>
  </si>
  <si>
    <t>Tempo seco, solucionado com umidificador de ambiente e lavagem nasal (BAA)</t>
  </si>
  <si>
    <t>sonhei com a matéria da prova  (ANSI)</t>
  </si>
  <si>
    <t>70 min</t>
  </si>
  <si>
    <t>Sim, pensamentos obsessivos compulsivos (ANSI)</t>
  </si>
  <si>
    <t>Sim TAG e depressão engatilhadas (ANSI)</t>
  </si>
  <si>
    <t>Sim. Uso de energéticos (OTHER)</t>
  </si>
  <si>
    <t>Tenho um bebê pequeno  (OTHER)</t>
  </si>
  <si>
    <t>Sim, eu utilizo Venvanse diariamente, devido ao quadro de TDAH, tenho dificuldades para dormir todos os dias. Necessito de medicamentos para dormir, caso contrário minhas noites de sono seriam piores do que já são. (CLI)</t>
  </si>
  <si>
    <t>Por ansiedade, ruminando (ANSI)</t>
  </si>
  <si>
    <t>Tristeza - depressão
Ansiedade  (ANSI)</t>
  </si>
  <si>
    <t>4,5 horas</t>
  </si>
  <si>
    <t>Sim, por medo (OTHER)</t>
  </si>
  <si>
    <t>Quadro gripal que exacerbou a ASMA (CLI)</t>
  </si>
  <si>
    <t>Sim. Após o falecimento da minha cachorrinha de 15 anos, eu passei a ter insônia com frequência por pelo menos 2 semanas sem interrupção.  (OTHER)</t>
  </si>
  <si>
    <t>Sim. Estou cursando o primeiro período e é uma etapa de transição , então às vezes a dificuldade de dormir foi por conta de ansiedade .  (ANSI)</t>
  </si>
  <si>
    <t>Sim, ansiedade (ANSI)</t>
  </si>
  <si>
    <t>8,5 horas</t>
  </si>
  <si>
    <t>Gripe (CLI)</t>
  </si>
  <si>
    <t>por ficar penando nas atividades que eu tinha que fazer no dia seguinte  (ANSI)</t>
  </si>
  <si>
    <t>Barulhos (BAA)</t>
  </si>
  <si>
    <t>Preocupação  (ANSI)</t>
  </si>
  <si>
    <t>Problemas pessoais familiares etc (OTHER)</t>
  </si>
  <si>
    <t>Uso do celular antes de dormir me atrapalha muito (OTHER)</t>
  </si>
  <si>
    <t>Tive sinusite. (CLI)</t>
  </si>
  <si>
    <t>Gripe(CLI)</t>
  </si>
  <si>
    <t>Respiração desconfortável, uso de tela antes do sono, taquicardia (OTHER)</t>
  </si>
  <si>
    <t>4,75 horas</t>
  </si>
  <si>
    <t>Por respeito a faculdade  (ANSI)</t>
  </si>
  <si>
    <t>ansiedade pré prova  (ANSI)</t>
  </si>
  <si>
    <t>105 min</t>
  </si>
  <si>
    <t>Sobrecarga acadêmica (ANSI)</t>
  </si>
  <si>
    <t>Ansiedade por questões pessoais (ANSI)</t>
  </si>
  <si>
    <t>Mente agitada  (ANSI)</t>
  </si>
  <si>
    <t>Relacionamentos (OTHER)</t>
  </si>
  <si>
    <t>s</t>
  </si>
  <si>
    <t>Caminhada - dias</t>
  </si>
  <si>
    <t>Caminhada - tempo</t>
  </si>
  <si>
    <t xml:space="preserve">Atividade Moderada - dias </t>
  </si>
  <si>
    <t>Atividade Moderada - tempo</t>
  </si>
  <si>
    <t>Atividade Vigorosa - dias</t>
  </si>
  <si>
    <t>Atividade Vigorosa - tempo</t>
  </si>
  <si>
    <t>Classificação</t>
  </si>
  <si>
    <t>Atividade</t>
  </si>
  <si>
    <t>Parâmetro</t>
  </si>
  <si>
    <t>Muito Ativo</t>
  </si>
  <si>
    <t>Caminhada</t>
  </si>
  <si>
    <t>Tempo</t>
  </si>
  <si>
    <t>Ativo</t>
  </si>
  <si>
    <t>Irregularmente Ativo A</t>
  </si>
  <si>
    <t>Dias</t>
  </si>
  <si>
    <t>Irregularmente Ativo B</t>
  </si>
  <si>
    <t>Sedentário</t>
  </si>
  <si>
    <t>Moderada</t>
  </si>
  <si>
    <t>Vigorosa</t>
  </si>
  <si>
    <t>Parâmetros de avaliação IPAQ - Base para a fórmula</t>
  </si>
  <si>
    <t>F &gt;= 5 e G &gt;=30    ----&gt;   MUITO ATIVO</t>
  </si>
  <si>
    <t>(F &gt;= 3 e G &gt;=20) + (B &gt;= 5 e C &gt;= 30)   ----&gt;     MUITO ATIVO</t>
  </si>
  <si>
    <t>(F &gt;= 3 e G &gt;=20) + (D &gt;= 5 e E &gt;= 30)    ----&gt;     MUITO ATIVO</t>
  </si>
  <si>
    <t>F &gt;= 3 e G &gt;=20    ---&gt;   ATIVO</t>
  </si>
  <si>
    <t>B &gt;= 5 e C &gt;= 30    ---&gt;   ATIVO</t>
  </si>
  <si>
    <t>D &gt;= 5 e E &gt;= 30    ---&gt;    ATIVO</t>
  </si>
  <si>
    <t>B+D+F &gt;= 5  e   C+E+G &gt;= 150      ---&gt;   ATIVO</t>
  </si>
  <si>
    <t>B+D+F &gt;= 5  ou  C+E+G &gt;= 150    ---&gt;   IRREGULARMENTE ATIVO A</t>
  </si>
  <si>
    <t>B+D+F &lt; 5  e C+E+G &gt;= 10 e &lt; 150    ---&gt;    IRREGULARMENTE ATIVO B</t>
  </si>
  <si>
    <t xml:space="preserve">C &lt; 10 e  E &lt; 10 e G &lt; 10  ---&gt; SEDENTÁRIO </t>
  </si>
  <si>
    <t>Pontuação</t>
  </si>
  <si>
    <t>Fórmula</t>
  </si>
  <si>
    <r>
      <rPr>
        <rFont val="Arial"/>
        <color theme="1"/>
        <u/>
      </rPr>
      <t>Questão 6 (T)</t>
    </r>
    <r>
      <rPr>
        <rFont val="Arial"/>
        <color theme="1"/>
      </rPr>
      <t xml:space="preserve"> - Durante o último mês como você classificaria a qualidade do seu sono de uma maneira geral:</t>
    </r>
  </si>
  <si>
    <t>Muito boa = 0
Boa =1
Ruim = 2
Muito ruim = 3</t>
  </si>
  <si>
    <t>Componente 2: Latência do sono</t>
  </si>
  <si>
    <r>
      <rPr>
        <rFont val="Arial"/>
        <color theme="1"/>
        <u/>
      </rPr>
      <t>Questão 2 (F) -</t>
    </r>
    <r>
      <rPr>
        <rFont val="Arial"/>
        <color theme="1"/>
      </rPr>
      <t xml:space="preserve">  Durante o último mês, quanto tempo (em minutos) você geralmente levou para dormir à noite? (Número de minutos) 
≤ 15 minutos = 0 pontos;
• 16 a 30 minutos = 1 ponto;
• 31 a 60 minutos = 2 pontos;
• &gt; 60 minutos = 3 pontos;
</t>
    </r>
    <r>
      <rPr>
        <rFont val="Arial"/>
        <color theme="1"/>
        <u/>
      </rPr>
      <t xml:space="preserve">Questão 5A (I) - </t>
    </r>
    <r>
      <rPr>
        <rFont val="Arial"/>
        <color theme="1"/>
      </rPr>
      <t xml:space="preserve"> Durante o último mês, com que frequência você teve dificuldade de dormir porque você não conseguiu adormecer em até 30 minutos?
• Nenhuma vez = 0 ponto;
• Menos de 1 vez/semana = 1 ponto;
• 1 a 2 vezes/semana = 2 pontos;
• 2 a 3 vezes/semana = 3 pontos;</t>
    </r>
  </si>
  <si>
    <t>Somar e atribuir a seguinte pontuação:
• 0 = 0 ponto;
• 1 a 2 = 1 ponto;
• 3 a 4 = 2 pontos;
• 5 a 6 = 3 pontos</t>
  </si>
  <si>
    <t xml:space="preserve">Questão 4 (H)- Durante o último mês, quantas horas de sono você teve por noite? (Este pode ser diferente do número de horas que você ficou na
cama) </t>
  </si>
  <si>
    <t>• &gt; 7 horas = 0 ponto;
• 6 a 7 horas = 1 ponto;
• 5 a 6 horas = 2 pontos;
• &lt; 5 horas = 3 pontos;</t>
  </si>
  <si>
    <t>Componente 4: Eficiência habitual do sono</t>
  </si>
  <si>
    <t>Examine a questão 2 (F) e atribua a pontuação da seguinte maneira:
• Escreva o número de horas dormidas (questão 4 - H);
• Calcule o número de horas no leito: {horário de levantar (questão 3 - G) – horário de deitar (questão 1 - E)};
• Calcule a eficiência do sono: {n° de horas dormidas/n° de horas no leito} x 100 = eficiência do sono (%);
Atribua a pontuação do componente 4 (eficiência do sono %) da seguinte maneira:
• &gt; 85% = 0 ponto;
• 75 a 84% = 1 pontos;
• 65 a 74% = 2 pontos;
• &lt;65% = 3 pontos;</t>
  </si>
  <si>
    <t>• &gt; 85% = 0 ponto;
• 75 a 84% = 1 pontos;
• 65 a 74% = 2 pontos;
• &lt;65% = 3 pontos;</t>
  </si>
  <si>
    <t>Componente 5: Distúrbios do sono</t>
  </si>
  <si>
    <t>Examine as questões de 5b (J) a 5j (R e S) e atribua a pontuação para cada uma:
• Nenhuma vez = 0 ponto;
• Menos de 1 vez/sem = 1 ponto;
• 1 a 2 vezes/semana = 2 pontos;
• 3 vezes/sem ou mais = 3 pontos;</t>
  </si>
  <si>
    <t>Some a pontuação de 5b a 5j e atribua a pontuação do componente 5 da seguinte forma:
• 0 = 0 ponto;
• 1 a 9 = 1 pontos;
• 10 a 18 = 2 pontos;
• 19 a 27 = 3 pontos;</t>
  </si>
  <si>
    <t>Componente 6: Uso de remédio para dormir</t>
  </si>
  <si>
    <t xml:space="preserve">Questão 7 (U)- Durante o último mês, com que frequência você tomou medicamento (prescrito ou ‘‘por conta própria’’) para lhe ajudar a dormir?  </t>
  </si>
  <si>
    <t>Nenhuma vez = 0
Menos de 1 vez/sem =  1
1 a 2 vezes/semana = 2
3 vezes/sem ou mais = 3</t>
  </si>
  <si>
    <t>Componente 7: Disfunção diurna</t>
  </si>
  <si>
    <t>- Exame a questão 8 (V) e atribua a seguinte pontuação:
Nenhuma vez =  0
Menos de 1 vez/sem = 1
1 a 2 vezes/semana =  2
3 vezes/sem ou mais = 3
- Examine a questão 9 (W) e atribua a seguinte pontuação:
Nenhuma = 0
Problema leve= 1
Problema razoável= 2
Grande problema= 3</t>
  </si>
  <si>
    <t>Some a pontuação das questões 8 e 9 e atribua as da seguinte maneira:
0 = 0
1 a 2 = 1
3 a 4 =  2
5 a 6 = 3</t>
  </si>
  <si>
    <r>
      <rPr>
        <rFont val="Arial"/>
        <b/>
        <color theme="1"/>
      </rPr>
      <t xml:space="preserve">1- </t>
    </r>
    <r>
      <rPr>
        <rFont val="Arial"/>
        <color theme="1"/>
      </rPr>
      <t>Durante o último mês, quando você geralmente foi para a cama à noite?</t>
    </r>
    <r>
      <rPr>
        <rFont val="Arial"/>
        <b/>
        <color theme="1"/>
      </rPr>
      <t xml:space="preserve"> (Hora usual de deitar)</t>
    </r>
  </si>
  <si>
    <r>
      <rPr>
        <rFont val="Arial"/>
        <b/>
        <color theme="1"/>
      </rPr>
      <t xml:space="preserve">2- </t>
    </r>
    <r>
      <rPr>
        <rFont val="Arial"/>
        <color theme="1"/>
      </rPr>
      <t>Durante o último mês, quanto tempo (em minutos) você geralmente levou para dormir à noite?</t>
    </r>
    <r>
      <rPr>
        <rFont val="Arial"/>
        <b/>
        <color theme="1"/>
      </rPr>
      <t xml:space="preserve"> (Número de minutos)</t>
    </r>
  </si>
  <si>
    <r>
      <rPr>
        <rFont val="Arial"/>
        <b/>
        <color theme="1"/>
      </rPr>
      <t>3-</t>
    </r>
    <r>
      <rPr>
        <rFont val="Arial"/>
        <color theme="1"/>
      </rPr>
      <t xml:space="preserve"> Durante o último mês, quando você geralmente levantou de manhã? </t>
    </r>
    <r>
      <rPr>
        <rFont val="Arial"/>
        <b/>
        <color theme="1"/>
      </rPr>
      <t>(Hora usual de levantar)</t>
    </r>
  </si>
  <si>
    <r>
      <rPr>
        <rFont val="Arial"/>
        <b/>
        <color theme="1"/>
      </rPr>
      <t>4-</t>
    </r>
    <r>
      <rPr>
        <rFont val="Arial"/>
        <color theme="1"/>
      </rPr>
      <t xml:space="preserve"> Durante o último mês, quantas</t>
    </r>
    <r>
      <rPr>
        <rFont val="Arial"/>
        <b/>
        <color theme="1"/>
      </rPr>
      <t xml:space="preserve"> horas de sono você teve por noite? </t>
    </r>
    <r>
      <rPr>
        <rFont val="Arial"/>
        <color theme="1"/>
      </rPr>
      <t xml:space="preserve">(Este pode ser diferente do número de horas que você ficou na
cama) </t>
    </r>
  </si>
  <si>
    <r>
      <rPr>
        <rFont val="Arial"/>
        <b/>
        <color theme="1"/>
      </rPr>
      <t xml:space="preserve">5A </t>
    </r>
    <r>
      <rPr>
        <rFont val="Arial"/>
        <color theme="1"/>
      </rPr>
      <t>- Durante o último mês, com que frequência você teve</t>
    </r>
    <r>
      <rPr>
        <rFont val="Arial"/>
        <color theme="1"/>
        <u/>
      </rPr>
      <t xml:space="preserve"> dificuldade de dormir </t>
    </r>
    <r>
      <rPr>
        <rFont val="Arial"/>
        <color theme="1"/>
      </rPr>
      <t xml:space="preserve">porque você </t>
    </r>
    <r>
      <rPr>
        <rFont val="Arial"/>
        <b/>
        <color theme="1"/>
      </rPr>
      <t>não conseguiu adormecer em até 30 minutos?</t>
    </r>
  </si>
  <si>
    <r>
      <rPr>
        <rFont val="Arial"/>
        <b/>
        <color theme="1"/>
      </rPr>
      <t xml:space="preserve">5B- </t>
    </r>
    <r>
      <rPr>
        <rFont val="Arial"/>
        <color theme="1"/>
      </rPr>
      <t xml:space="preserve">Durante o último mês, com que frequência você teve </t>
    </r>
    <r>
      <rPr>
        <rFont val="Arial"/>
        <color theme="1"/>
        <u/>
      </rPr>
      <t xml:space="preserve">dificuldade de dormir </t>
    </r>
    <r>
      <rPr>
        <rFont val="Arial"/>
        <color theme="1"/>
      </rPr>
      <t>porque você</t>
    </r>
    <r>
      <rPr>
        <rFont val="Arial"/>
        <b/>
        <color theme="1"/>
      </rPr>
      <t xml:space="preserve"> acordou no meio da noite ou de manhã cedo?</t>
    </r>
  </si>
  <si>
    <r>
      <rPr>
        <rFont val="Arial"/>
        <b/>
        <color theme="1"/>
      </rPr>
      <t xml:space="preserve">5C- </t>
    </r>
    <r>
      <rPr>
        <rFont val="Arial"/>
        <color theme="1"/>
      </rPr>
      <t>Durante o último mês, com que frequência você teve</t>
    </r>
    <r>
      <rPr>
        <rFont val="Arial"/>
        <color theme="1"/>
        <u/>
      </rPr>
      <t xml:space="preserve"> dificuldade de dormir </t>
    </r>
    <r>
      <rPr>
        <rFont val="Arial"/>
        <color theme="1"/>
      </rPr>
      <t>porque você</t>
    </r>
    <r>
      <rPr>
        <rFont val="Arial"/>
        <b/>
        <color theme="1"/>
      </rPr>
      <t xml:space="preserve"> precisou levantar para ir ao banheiro?</t>
    </r>
  </si>
  <si>
    <r>
      <rPr>
        <rFont val="Arial"/>
        <b/>
        <color theme="1"/>
      </rPr>
      <t>5D-</t>
    </r>
    <r>
      <rPr>
        <rFont val="Arial"/>
        <color theme="1"/>
      </rPr>
      <t xml:space="preserve"> Durante o último mês, com que frequência você teve </t>
    </r>
    <r>
      <rPr>
        <rFont val="Arial"/>
        <color theme="1"/>
        <u/>
      </rPr>
      <t xml:space="preserve">dificuldade de dormir </t>
    </r>
    <r>
      <rPr>
        <rFont val="Arial"/>
        <color theme="1"/>
      </rPr>
      <t xml:space="preserve">porque você </t>
    </r>
    <r>
      <rPr>
        <rFont val="Arial"/>
        <b/>
        <color theme="1"/>
      </rPr>
      <t>não conseguiu respirar confortavelmente?</t>
    </r>
  </si>
  <si>
    <r>
      <rPr>
        <rFont val="Arial"/>
        <b/>
        <color theme="1"/>
      </rPr>
      <t xml:space="preserve">5E- </t>
    </r>
    <r>
      <rPr>
        <rFont val="Arial"/>
        <color theme="1"/>
      </rPr>
      <t>Durante o último mês, com que frequência você teve</t>
    </r>
    <r>
      <rPr>
        <rFont val="Arial"/>
        <color theme="1"/>
        <u/>
      </rPr>
      <t xml:space="preserve"> dificuldade de dormir</t>
    </r>
    <r>
      <rPr>
        <rFont val="Arial"/>
        <color theme="1"/>
      </rPr>
      <t xml:space="preserve"> porque</t>
    </r>
    <r>
      <rPr>
        <rFont val="Arial"/>
        <b/>
        <color theme="1"/>
      </rPr>
      <t xml:space="preserve"> você tossiu ou roncou forte?</t>
    </r>
  </si>
  <si>
    <r>
      <rPr>
        <rFont val="Arial"/>
        <b/>
        <color theme="1"/>
      </rPr>
      <t>5F -</t>
    </r>
    <r>
      <rPr>
        <rFont val="Arial"/>
        <color theme="1"/>
      </rPr>
      <t xml:space="preserve"> Durante o último mês, com que frequência você teve </t>
    </r>
    <r>
      <rPr>
        <rFont val="Arial"/>
        <color theme="1"/>
        <u/>
      </rPr>
      <t>dificuldade de dormir</t>
    </r>
    <r>
      <rPr>
        <rFont val="Arial"/>
        <color theme="1"/>
      </rPr>
      <t xml:space="preserve"> porque </t>
    </r>
    <r>
      <rPr>
        <rFont val="Arial"/>
        <b/>
        <color theme="1"/>
      </rPr>
      <t>você sentiu muito frio?</t>
    </r>
  </si>
  <si>
    <r>
      <rPr>
        <rFont val="Arial"/>
        <b/>
        <color theme="1"/>
      </rPr>
      <t xml:space="preserve">5G- </t>
    </r>
    <r>
      <rPr>
        <rFont val="Arial"/>
        <color theme="1"/>
      </rPr>
      <t xml:space="preserve">Durante o último mês, com que frequência você teve </t>
    </r>
    <r>
      <rPr>
        <rFont val="Arial"/>
        <color theme="1"/>
        <u/>
      </rPr>
      <t xml:space="preserve">dificuldade de dormir </t>
    </r>
    <r>
      <rPr>
        <rFont val="Arial"/>
        <color theme="1"/>
      </rPr>
      <t xml:space="preserve">porque </t>
    </r>
    <r>
      <rPr>
        <rFont val="Arial"/>
        <b/>
        <color theme="1"/>
      </rPr>
      <t>você sentiu muito calor?</t>
    </r>
  </si>
  <si>
    <r>
      <rPr>
        <rFont val="Arial"/>
        <b/>
        <color theme="1"/>
      </rPr>
      <t>5H-</t>
    </r>
    <r>
      <rPr>
        <rFont val="Arial"/>
        <color theme="1"/>
      </rPr>
      <t xml:space="preserve"> Durante o último mês, com que frequência você teve </t>
    </r>
    <r>
      <rPr>
        <rFont val="Arial"/>
        <color theme="1"/>
        <u/>
      </rPr>
      <t>dificuldade de dormir</t>
    </r>
    <r>
      <rPr>
        <rFont val="Arial"/>
        <color theme="1"/>
      </rPr>
      <t xml:space="preserve"> porque</t>
    </r>
    <r>
      <rPr>
        <rFont val="Arial"/>
        <b/>
        <color theme="1"/>
      </rPr>
      <t xml:space="preserve"> você teve sonhos ruins?</t>
    </r>
  </si>
  <si>
    <r>
      <rPr>
        <rFont val="Arial"/>
        <b/>
        <color theme="1"/>
      </rPr>
      <t xml:space="preserve">5I- </t>
    </r>
    <r>
      <rPr>
        <rFont val="Arial"/>
        <color theme="1"/>
      </rPr>
      <t>Durante o último mês, com que frequência você teve</t>
    </r>
    <r>
      <rPr>
        <rFont val="Arial"/>
        <color theme="1"/>
        <u/>
      </rPr>
      <t xml:space="preserve"> dificuldade de dormir </t>
    </r>
    <r>
      <rPr>
        <rFont val="Arial"/>
        <color theme="1"/>
      </rPr>
      <t xml:space="preserve">porque </t>
    </r>
    <r>
      <rPr>
        <rFont val="Arial"/>
        <b/>
        <color theme="1"/>
      </rPr>
      <t>você teve dor?</t>
    </r>
  </si>
  <si>
    <r>
      <rPr>
        <rFont val="Arial"/>
        <b/>
        <color theme="1"/>
      </rPr>
      <t>5J-</t>
    </r>
    <r>
      <rPr>
        <rFont val="Arial"/>
        <color theme="1"/>
      </rPr>
      <t xml:space="preserve"> Durante o último mês, você teve </t>
    </r>
    <r>
      <rPr>
        <rFont val="Arial"/>
        <color theme="1"/>
        <u/>
      </rPr>
      <t xml:space="preserve">dificuldade para dormir </t>
    </r>
    <r>
      <rPr>
        <rFont val="Arial"/>
        <b/>
        <color theme="1"/>
      </rPr>
      <t xml:space="preserve">por alguma(s) outra(s) razão(ões)? </t>
    </r>
    <r>
      <rPr>
        <rFont val="Arial"/>
        <color theme="1"/>
      </rPr>
      <t>Se sim, por favor, descreva:</t>
    </r>
  </si>
  <si>
    <r>
      <rPr>
        <rFont val="Arial"/>
        <b/>
        <color theme="1"/>
      </rPr>
      <t>5J2-</t>
    </r>
    <r>
      <rPr>
        <rFont val="Arial"/>
        <color theme="1"/>
      </rPr>
      <t xml:space="preserve"> Durante o último mês, com que frequência você teve </t>
    </r>
    <r>
      <rPr>
        <rFont val="Arial"/>
        <color theme="1"/>
        <u/>
      </rPr>
      <t>dificuldade de dormir</t>
    </r>
    <r>
      <rPr>
        <rFont val="Arial"/>
        <color theme="1"/>
      </rPr>
      <t xml:space="preserve"> devido </t>
    </r>
    <r>
      <rPr>
        <rFont val="Arial"/>
        <b/>
        <color theme="1"/>
      </rPr>
      <t>a razão descrita na pergunta anterior?</t>
    </r>
  </si>
  <si>
    <r>
      <rPr>
        <rFont val="Arial"/>
        <b/>
        <color theme="1"/>
      </rPr>
      <t xml:space="preserve">6- </t>
    </r>
    <r>
      <rPr>
        <rFont val="Arial"/>
        <color theme="1"/>
      </rPr>
      <t xml:space="preserve">Durante o último mês, </t>
    </r>
    <r>
      <rPr>
        <rFont val="Arial"/>
        <color theme="1"/>
        <u/>
      </rPr>
      <t xml:space="preserve">como você classificaria a qualidade do seu sono </t>
    </r>
    <r>
      <rPr>
        <rFont val="Arial"/>
        <color theme="1"/>
      </rPr>
      <t>de uma maneira geral?</t>
    </r>
  </si>
  <si>
    <r>
      <rPr>
        <rFont val="Arial"/>
        <b/>
        <color theme="1"/>
      </rPr>
      <t xml:space="preserve">7- </t>
    </r>
    <r>
      <rPr>
        <rFont val="Arial"/>
        <color theme="1"/>
      </rPr>
      <t xml:space="preserve">Durante o último mês, </t>
    </r>
    <r>
      <rPr>
        <rFont val="Arial"/>
        <color theme="1"/>
        <u/>
      </rPr>
      <t>com que frequência você tomou medicamento</t>
    </r>
    <r>
      <rPr>
        <rFont val="Arial"/>
        <color theme="1"/>
      </rPr>
      <t xml:space="preserve"> (prescrito ou ‘‘por conta própria’’) para lhe ajudar a dormir?  </t>
    </r>
  </si>
  <si>
    <r>
      <rPr>
        <rFont val="Arial"/>
        <b/>
        <color theme="1"/>
      </rPr>
      <t xml:space="preserve">8- </t>
    </r>
    <r>
      <rPr>
        <rFont val="Arial"/>
        <color theme="1"/>
      </rPr>
      <t>No último mês, com que frequência você</t>
    </r>
    <r>
      <rPr>
        <rFont val="Arial"/>
        <color theme="1"/>
        <u/>
      </rPr>
      <t xml:space="preserve"> teve dificuldade de ficar acordado </t>
    </r>
    <r>
      <rPr>
        <rFont val="Arial"/>
        <b/>
        <color theme="1"/>
      </rPr>
      <t>enquanto dirigia, comia ou participava de uma atividade social</t>
    </r>
    <r>
      <rPr>
        <rFont val="Arial"/>
        <color theme="1"/>
      </rPr>
      <t xml:space="preserve"> (festa, reunião de amigos, trabalho, estudo)?  8-</t>
    </r>
  </si>
  <si>
    <r>
      <rPr>
        <rFont val="Arial"/>
        <b/>
        <color theme="1"/>
      </rPr>
      <t xml:space="preserve">9- </t>
    </r>
    <r>
      <rPr>
        <rFont val="Arial"/>
        <color theme="1"/>
      </rPr>
      <t xml:space="preserve">Durante o último mês, </t>
    </r>
    <r>
      <rPr>
        <rFont val="Arial"/>
        <color theme="1"/>
        <u/>
      </rPr>
      <t>quão problemático foi para você manter o entusiasmo</t>
    </r>
    <r>
      <rPr>
        <rFont val="Arial"/>
        <color theme="1"/>
      </rPr>
      <t xml:space="preserve"> (ânimo) para fazer as coisas (suas atividades habituais)?</t>
    </r>
  </si>
  <si>
    <r>
      <rPr>
        <rFont val="Arial"/>
        <b/>
        <color theme="1"/>
      </rPr>
      <t>10.</t>
    </r>
    <r>
      <rPr>
        <rFont val="Arial"/>
        <color theme="1"/>
      </rPr>
      <t xml:space="preserve"> Você tem um(a) parceiro [esposo (a)] ou colega de quarto?</t>
    </r>
  </si>
  <si>
    <t xml:space="preserve"> 8 horas</t>
  </si>
  <si>
    <t>7h  horas</t>
  </si>
  <si>
    <t xml:space="preserve"> 7 horas</t>
  </si>
  <si>
    <t xml:space="preserve"> 6,5 horas</t>
  </si>
  <si>
    <t>420 min</t>
  </si>
  <si>
    <t>17,5min</t>
  </si>
  <si>
    <t>&gt;= 60 min</t>
  </si>
  <si>
    <t>0
0</t>
  </si>
  <si>
    <t>&lt; 5 min</t>
  </si>
  <si>
    <t>Participante 142</t>
  </si>
  <si>
    <t>&gt; 120 min</t>
  </si>
  <si>
    <t>6horas</t>
  </si>
  <si>
    <t>&lt;= 5 min</t>
  </si>
  <si>
    <t>&gt;130 minutos.</t>
  </si>
  <si>
    <t>5horas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</si>
</sst>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hh:mm:ss"/>
    <numFmt numFmtId="166" formatCode="hh:mm"/>
  </numFmts>
  <fonts count="11">
    <font>
      <sz val="10.0"/>
      <color rgb="FF000000"/>
      <name val="Arial"/>
      <scheme val="minor"/>
    </font>
    <font>
      <color theme="1"/>
      <name val="Arial"/>
      <scheme val="minor"/>
    </font>
    <font>
      <b/>
      <color theme="1"/>
      <name val="Arial"/>
      <scheme val="minor"/>
    </font>
    <font>
      <b/>
      <sz val="11.0"/>
      <color theme="1"/>
      <name val="Arial"/>
      <scheme val="minor"/>
    </font>
    <font/>
    <font>
      <b/>
      <color theme="1"/>
      <name val="Arial"/>
    </font>
    <font>
      <b/>
      <sz val="10.0"/>
      <color theme="1"/>
      <name val="Arial"/>
      <scheme val="minor"/>
    </font>
    <font>
      <b/>
      <color rgb="FFFFFFFF"/>
      <name val="Arial"/>
      <scheme val="minor"/>
    </font>
    <font>
      <sz val="11.0"/>
      <color theme="1"/>
      <name val="Arial"/>
      <scheme val="minor"/>
    </font>
    <font>
      <color theme="1"/>
      <name val="Arial"/>
    </font>
    <font>
      <color rgb="FF000000"/>
      <name val="Arial"/>
      <scheme val="minor"/>
    </font>
  </fonts>
  <fills count="26">
    <fill>
      <patternFill patternType="none"/>
    </fill>
    <fill>
      <patternFill patternType="lightGray"/>
    </fill>
    <fill>
      <patternFill patternType="solid">
        <fgColor rgb="FFCCCCCC"/>
        <bgColor rgb="FFCCCCCC"/>
      </patternFill>
    </fill>
    <fill>
      <patternFill patternType="solid">
        <fgColor rgb="FFB7B7B7"/>
        <bgColor rgb="FFB7B7B7"/>
      </patternFill>
    </fill>
    <fill>
      <patternFill patternType="solid">
        <fgColor rgb="FFF4CCCC"/>
        <bgColor rgb="FFF4CC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9D2E9"/>
        <bgColor rgb="FFD9D2E9"/>
      </patternFill>
    </fill>
    <fill>
      <patternFill patternType="solid">
        <fgColor rgb="FFE6B8AF"/>
        <bgColor rgb="FFE6B8AF"/>
      </patternFill>
    </fill>
    <fill>
      <patternFill patternType="solid">
        <fgColor rgb="FFF9CB9C"/>
        <bgColor rgb="FFF9CB9C"/>
      </patternFill>
    </fill>
    <fill>
      <patternFill patternType="solid">
        <fgColor rgb="FFA2C4C9"/>
        <bgColor rgb="FFA2C4C9"/>
      </patternFill>
    </fill>
    <fill>
      <patternFill patternType="solid">
        <fgColor rgb="FF9FC5E8"/>
        <bgColor rgb="FF9FC5E8"/>
      </patternFill>
    </fill>
    <fill>
      <patternFill patternType="solid">
        <fgColor rgb="FFB4A7D6"/>
        <bgColor rgb="FFB4A7D6"/>
      </patternFill>
    </fill>
    <fill>
      <patternFill patternType="solid">
        <fgColor rgb="FFD5A6BD"/>
        <bgColor rgb="FFD5A6BD"/>
      </patternFill>
    </fill>
    <fill>
      <patternFill patternType="solid">
        <fgColor rgb="FF38761D"/>
        <bgColor rgb="FF38761D"/>
      </patternFill>
    </fill>
    <fill>
      <patternFill patternType="solid">
        <fgColor rgb="FF351C75"/>
        <bgColor rgb="FF351C75"/>
      </patternFill>
    </fill>
    <fill>
      <patternFill patternType="solid">
        <fgColor rgb="FFE69138"/>
        <bgColor rgb="FFE69138"/>
      </patternFill>
    </fill>
    <fill>
      <patternFill patternType="solid">
        <fgColor rgb="FFB6D7A8"/>
        <bgColor rgb="FFB6D7A8"/>
      </patternFill>
    </fill>
    <fill>
      <patternFill patternType="solid">
        <fgColor rgb="FFEAD1DC"/>
        <bgColor rgb="FFEAD1DC"/>
      </patternFill>
    </fill>
    <fill>
      <patternFill patternType="solid">
        <fgColor rgb="FFCFE2F3"/>
        <bgColor rgb="FFCFE2F3"/>
      </patternFill>
    </fill>
    <fill>
      <patternFill patternType="solid">
        <fgColor rgb="FFFCE5CD"/>
        <bgColor rgb="FFFCE5CD"/>
      </patternFill>
    </fill>
    <fill>
      <patternFill patternType="solid">
        <fgColor rgb="FFD87944"/>
        <bgColor rgb="FFD87944"/>
      </patternFill>
    </fill>
    <fill>
      <patternFill patternType="solid">
        <fgColor rgb="FFFFFFFF"/>
        <bgColor rgb="FFFFFFFF"/>
      </patternFill>
    </fill>
    <fill>
      <patternFill patternType="solid">
        <fgColor theme="0"/>
        <bgColor theme="0"/>
      </patternFill>
    </fill>
    <fill>
      <patternFill patternType="solid">
        <fgColor rgb="FFEA9999"/>
        <bgColor rgb="FFEA9999"/>
      </patternFill>
    </fill>
  </fills>
  <borders count="41">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FFFFFF"/>
      </left>
      <right style="thin">
        <color rgb="FF284E3F"/>
      </right>
      <top style="thin">
        <color rgb="FFFFFFFF"/>
      </top>
      <bottom style="thin">
        <color rgb="FFFFFFFF"/>
      </bottom>
    </border>
    <border>
      <left style="thin">
        <color rgb="FF442F65"/>
      </left>
      <right style="thin">
        <color rgb="FFD87944"/>
      </right>
      <top style="thin">
        <color rgb="FF442F65"/>
      </top>
      <bottom style="thin">
        <color rgb="FF442F65"/>
      </bottom>
    </border>
    <border>
      <left style="thin">
        <color rgb="FFD87944"/>
      </left>
      <right style="thin">
        <color rgb="FFD87944"/>
      </right>
      <top style="thin">
        <color rgb="FF442F65"/>
      </top>
      <bottom style="thin">
        <color rgb="FF442F65"/>
      </bottom>
    </border>
    <border>
      <left style="thin">
        <color rgb="FFD87944"/>
      </left>
      <right style="thin">
        <color rgb="FF442F65"/>
      </right>
      <top style="thin">
        <color rgb="FF442F65"/>
      </top>
      <bottom style="thin">
        <color rgb="FF442F65"/>
      </bottom>
    </border>
    <border>
      <left style="thin">
        <color rgb="FFEAD1DC"/>
      </left>
      <right style="thin">
        <color rgb="FFEAD1DC"/>
      </right>
      <top style="thin">
        <color rgb="FFEAD1DC"/>
      </top>
      <bottom style="thin">
        <color rgb="FFEAD1DC"/>
      </bottom>
    </border>
    <border>
      <left style="thin">
        <color rgb="FFCFE2F3"/>
      </left>
      <right style="thin">
        <color rgb="FFCFE2F3"/>
      </right>
      <top style="thin">
        <color rgb="FFCFE2F3"/>
      </top>
      <bottom style="thin">
        <color rgb="FFCFE2F3"/>
      </bottom>
    </border>
    <border>
      <left style="thin">
        <color rgb="FFD9D2E9"/>
      </left>
      <right style="thin">
        <color rgb="FFD9D2E9"/>
      </right>
      <top style="thin">
        <color rgb="FFD9D2E9"/>
      </top>
      <bottom style="thin">
        <color rgb="FFD9D2E9"/>
      </bottom>
    </border>
    <border>
      <left style="thin">
        <color rgb="FFD9EAD3"/>
      </left>
      <right style="thin">
        <color rgb="FFD9EAD3"/>
      </right>
      <top style="thin">
        <color rgb="FFD9EAD3"/>
      </top>
      <bottom style="thin">
        <color rgb="FFD9EAD3"/>
      </bottom>
    </border>
    <border>
      <left style="thin">
        <color rgb="FFFCE5CD"/>
      </left>
      <right style="thin">
        <color rgb="FFFCE5CD"/>
      </right>
      <top style="thin">
        <color rgb="FFFCE5CD"/>
      </top>
      <bottom style="thin">
        <color rgb="FFFCE5CD"/>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EAD1DC"/>
      </left>
      <right style="thin">
        <color rgb="FFEAD1DC"/>
      </right>
      <top style="thin">
        <color rgb="FFEAD1DC"/>
      </top>
      <bottom style="thin">
        <color rgb="FF442F65"/>
      </bottom>
    </border>
    <border>
      <left style="thin">
        <color rgb="FFF8F9FA"/>
      </left>
      <right style="thin">
        <color rgb="FF442F65"/>
      </right>
      <top style="thin">
        <color rgb="FFF8F9FA"/>
      </top>
      <bottom style="thin">
        <color rgb="FF442F65"/>
      </bottom>
    </border>
    <border>
      <left style="thin">
        <color rgb="FF000000"/>
      </left>
    </border>
    <border>
      <right style="thin">
        <color rgb="FF000000"/>
      </right>
    </border>
    <border>
      <bottom style="thin">
        <color rgb="FF000000"/>
      </bottom>
    </border>
    <border>
      <left style="thin">
        <color rgb="FF000000"/>
      </left>
      <bottom style="thin">
        <color rgb="FF000000"/>
      </bottom>
    </border>
    <border>
      <right style="thin">
        <color rgb="FF000000"/>
      </right>
      <bottom style="thin">
        <color rgb="FF000000"/>
      </bottom>
    </border>
    <border>
      <left style="thin">
        <color rgb="FF442F65"/>
      </left>
      <right style="thin">
        <color rgb="FFEA9999"/>
      </right>
      <top style="thin">
        <color rgb="FFEA9999"/>
      </top>
      <bottom style="thin">
        <color rgb="FFEA9999"/>
      </bottom>
    </border>
    <border>
      <left style="thin">
        <color rgb="FFEA9999"/>
      </left>
      <right style="thin">
        <color rgb="FFEA9999"/>
      </right>
      <top style="thin">
        <color rgb="FFEA9999"/>
      </top>
      <bottom style="thin">
        <color rgb="FFEA9999"/>
      </bottom>
    </border>
    <border>
      <left style="thin">
        <color rgb="FFEA9999"/>
      </left>
      <right style="thin">
        <color rgb="FF442F65"/>
      </right>
      <top style="thin">
        <color rgb="FFEA9999"/>
      </top>
      <bottom style="thin">
        <color rgb="FFEA9999"/>
      </bottom>
    </border>
  </borders>
  <cellStyleXfs count="1">
    <xf borderId="0" fillId="0" fontId="0" numFmtId="0" applyAlignment="1" applyFont="1"/>
  </cellStyleXfs>
  <cellXfs count="20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9"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19"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19" xfId="0" applyAlignment="1" applyBorder="1" applyFont="1" applyNumberFormat="1">
      <alignment readingOrder="0" shrinkToFit="0" vertical="center" wrapText="0"/>
    </xf>
    <xf borderId="12" fillId="0" fontId="1" numFmtId="0" xfId="0" applyAlignment="1" applyBorder="1" applyFont="1">
      <alignment readingOrder="0" shrinkToFit="0" vertical="center" wrapText="0"/>
    </xf>
    <xf borderId="13" fillId="2" fontId="2" numFmtId="0" xfId="0" applyAlignment="1" applyBorder="1" applyFill="1" applyFont="1">
      <alignment readingOrder="0"/>
    </xf>
    <xf borderId="13" fillId="2" fontId="2" numFmtId="0" xfId="0" applyAlignment="1" applyBorder="1" applyFont="1">
      <alignment horizontal="center" readingOrder="0"/>
    </xf>
    <xf borderId="13" fillId="2" fontId="2" numFmtId="10" xfId="0" applyAlignment="1" applyBorder="1" applyFont="1" applyNumberFormat="1">
      <alignment readingOrder="0"/>
    </xf>
    <xf borderId="13" fillId="2" fontId="2" numFmtId="0" xfId="0" applyAlignment="1" applyBorder="1" applyFont="1">
      <alignment horizontal="center"/>
    </xf>
    <xf borderId="14" fillId="2" fontId="2" numFmtId="0" xfId="0" applyAlignment="1" applyBorder="1" applyFont="1">
      <alignment horizontal="center" readingOrder="0"/>
    </xf>
    <xf borderId="0" fillId="0" fontId="2" numFmtId="0" xfId="0" applyAlignment="1" applyFont="1">
      <alignment horizontal="center" readingOrder="0"/>
    </xf>
    <xf borderId="0" fillId="0" fontId="1" numFmtId="0" xfId="0" applyAlignment="1" applyFont="1">
      <alignment horizontal="center" readingOrder="0"/>
    </xf>
    <xf borderId="0" fillId="0" fontId="1" numFmtId="0" xfId="0" applyAlignment="1" applyFont="1">
      <alignment readingOrder="0"/>
    </xf>
    <xf borderId="13" fillId="0" fontId="1" numFmtId="0" xfId="0" applyAlignment="1" applyBorder="1" applyFont="1">
      <alignment readingOrder="0"/>
    </xf>
    <xf borderId="13" fillId="0" fontId="1" numFmtId="10" xfId="0" applyBorder="1" applyFont="1" applyNumberFormat="1"/>
    <xf borderId="15" fillId="2" fontId="2" numFmtId="0" xfId="0" applyAlignment="1" applyBorder="1" applyFont="1">
      <alignment horizontal="left" readingOrder="0"/>
    </xf>
    <xf borderId="13" fillId="0" fontId="1" numFmtId="0" xfId="0" applyAlignment="1" applyBorder="1" applyFont="1">
      <alignment horizontal="center"/>
    </xf>
    <xf borderId="0" fillId="0" fontId="1" numFmtId="0" xfId="0" applyAlignment="1" applyFont="1">
      <alignment horizontal="center"/>
    </xf>
    <xf borderId="13" fillId="2" fontId="2" numFmtId="0" xfId="0" applyAlignment="1" applyBorder="1" applyFont="1">
      <alignment horizontal="left" readingOrder="0"/>
    </xf>
    <xf borderId="16" fillId="0" fontId="1" numFmtId="0" xfId="0" applyAlignment="1" applyBorder="1" applyFont="1">
      <alignment horizontal="center"/>
    </xf>
    <xf borderId="13" fillId="0" fontId="1" numFmtId="0" xfId="0" applyAlignment="1" applyBorder="1" applyFont="1">
      <alignment horizontal="center" readingOrder="0"/>
    </xf>
    <xf borderId="0" fillId="0" fontId="2" numFmtId="0" xfId="0" applyAlignment="1" applyFont="1">
      <alignment horizontal="left" readingOrder="0"/>
    </xf>
    <xf borderId="0" fillId="0" fontId="1" numFmtId="0" xfId="0" applyAlignment="1" applyFont="1">
      <alignment horizontal="center" readingOrder="0" vertical="center"/>
    </xf>
    <xf borderId="14" fillId="2" fontId="3" numFmtId="0" xfId="0" applyAlignment="1" applyBorder="1" applyFont="1">
      <alignment horizontal="center" readingOrder="0" vertical="center"/>
    </xf>
    <xf borderId="15" fillId="2" fontId="3" numFmtId="0" xfId="0" applyAlignment="1" applyBorder="1" applyFont="1">
      <alignment horizontal="center" readingOrder="0"/>
    </xf>
    <xf borderId="17" fillId="0" fontId="4" numFmtId="0" xfId="0" applyBorder="1" applyFont="1"/>
    <xf borderId="18" fillId="0" fontId="4" numFmtId="0" xfId="0" applyBorder="1" applyFont="1"/>
    <xf borderId="16" fillId="0" fontId="4" numFmtId="0" xfId="0" applyBorder="1" applyFont="1"/>
    <xf borderId="0" fillId="0" fontId="1" numFmtId="0" xfId="0" applyFont="1"/>
    <xf borderId="13" fillId="0" fontId="1" numFmtId="0" xfId="0" applyBorder="1" applyFont="1"/>
    <xf borderId="13" fillId="0" fontId="1" numFmtId="10" xfId="0" applyAlignment="1" applyBorder="1" applyFont="1" applyNumberFormat="1">
      <alignment readingOrder="0"/>
    </xf>
    <xf borderId="0" fillId="0" fontId="1" numFmtId="10" xfId="0" applyFont="1" applyNumberFormat="1"/>
    <xf borderId="13" fillId="2" fontId="5" numFmtId="0" xfId="0" applyAlignment="1" applyBorder="1" applyFont="1">
      <alignment vertical="bottom"/>
    </xf>
    <xf borderId="13" fillId="2" fontId="5" numFmtId="0" xfId="0" applyAlignment="1" applyBorder="1" applyFont="1">
      <alignment readingOrder="0" vertical="bottom"/>
    </xf>
    <xf borderId="13" fillId="2" fontId="5" numFmtId="0" xfId="0" applyAlignment="1" applyBorder="1" applyFont="1">
      <alignment vertical="bottom"/>
    </xf>
    <xf borderId="13" fillId="0" fontId="1" numFmtId="0" xfId="0" applyAlignment="1" applyBorder="1" applyFont="1">
      <alignment horizontal="left" readingOrder="0" shrinkToFit="0" vertical="center" wrapText="0"/>
    </xf>
    <xf borderId="13" fillId="0" fontId="1" numFmtId="0" xfId="0" applyAlignment="1" applyBorder="1" applyFont="1">
      <alignment horizontal="left" readingOrder="0" shrinkToFit="0" vertical="center" wrapText="0"/>
    </xf>
    <xf borderId="15" fillId="3" fontId="2" numFmtId="0" xfId="0" applyAlignment="1" applyBorder="1" applyFill="1" applyFont="1">
      <alignment horizontal="center" readingOrder="0" shrinkToFit="0" vertical="center" wrapText="1"/>
    </xf>
    <xf borderId="13" fillId="0" fontId="1" numFmtId="0" xfId="0" applyAlignment="1" applyBorder="1" applyFont="1">
      <alignment readingOrder="0" shrinkToFit="0" vertical="center" wrapText="0"/>
    </xf>
    <xf borderId="13" fillId="0" fontId="1" numFmtId="0" xfId="0" applyAlignment="1" applyBorder="1" applyFont="1">
      <alignment shrinkToFit="0" vertical="center" wrapText="0"/>
    </xf>
    <xf borderId="13" fillId="3" fontId="2" numFmtId="0" xfId="0" applyAlignment="1" applyBorder="1" applyFont="1">
      <alignment horizontal="center" readingOrder="0" shrinkToFit="0" vertical="center" wrapText="1"/>
    </xf>
    <xf borderId="14" fillId="4" fontId="2" numFmtId="0" xfId="0" applyAlignment="1" applyBorder="1" applyFill="1" applyFont="1">
      <alignment horizontal="center" readingOrder="0" shrinkToFit="0" vertical="center" wrapText="1"/>
    </xf>
    <xf borderId="13" fillId="4" fontId="1" numFmtId="0" xfId="0" applyAlignment="1" applyBorder="1" applyFont="1">
      <alignment horizontal="left" readingOrder="0" vertical="center"/>
    </xf>
    <xf borderId="13" fillId="4" fontId="1" numFmtId="0" xfId="0" applyAlignment="1" applyBorder="1" applyFont="1">
      <alignment readingOrder="0"/>
    </xf>
    <xf borderId="19" fillId="0" fontId="4" numFmtId="0" xfId="0" applyBorder="1" applyFont="1"/>
    <xf borderId="20" fillId="0" fontId="1" numFmtId="0" xfId="0" applyAlignment="1" applyBorder="1" applyFont="1">
      <alignment shrinkToFit="0" vertical="center" wrapText="0"/>
    </xf>
    <xf borderId="14" fillId="5" fontId="2" numFmtId="0" xfId="0" applyAlignment="1" applyBorder="1" applyFill="1" applyFont="1">
      <alignment horizontal="center" readingOrder="0" shrinkToFit="0" vertical="center" wrapText="1"/>
    </xf>
    <xf borderId="13" fillId="5" fontId="1" numFmtId="0" xfId="0" applyAlignment="1" applyBorder="1" applyFont="1">
      <alignment horizontal="left" readingOrder="0" vertical="center"/>
    </xf>
    <xf borderId="13" fillId="5" fontId="1" numFmtId="0" xfId="0" applyAlignment="1" applyBorder="1" applyFont="1">
      <alignment readingOrder="0"/>
    </xf>
    <xf borderId="14" fillId="6" fontId="2" numFmtId="0" xfId="0" applyAlignment="1" applyBorder="1" applyFill="1" applyFont="1">
      <alignment horizontal="center" readingOrder="0" shrinkToFit="0" vertical="center" wrapText="1"/>
    </xf>
    <xf borderId="13" fillId="6" fontId="1" numFmtId="0" xfId="0" applyAlignment="1" applyBorder="1" applyFont="1">
      <alignment horizontal="left" readingOrder="0" vertical="center"/>
    </xf>
    <xf borderId="13" fillId="6" fontId="1" numFmtId="0" xfId="0" applyAlignment="1" applyBorder="1" applyFont="1">
      <alignment readingOrder="0"/>
    </xf>
    <xf borderId="14" fillId="7" fontId="2" numFmtId="0" xfId="0" applyAlignment="1" applyBorder="1" applyFill="1" applyFont="1">
      <alignment horizontal="center" readingOrder="0" shrinkToFit="0" vertical="center" wrapText="1"/>
    </xf>
    <xf borderId="13" fillId="7" fontId="1" numFmtId="0" xfId="0" applyAlignment="1" applyBorder="1" applyFont="1">
      <alignment horizontal="left" readingOrder="0" vertical="center"/>
    </xf>
    <xf borderId="13" fillId="7" fontId="1" numFmtId="0" xfId="0" applyAlignment="1" applyBorder="1" applyFont="1">
      <alignment readingOrder="0"/>
    </xf>
    <xf borderId="13" fillId="0" fontId="1" numFmtId="0" xfId="0" applyAlignment="1" applyBorder="1" applyFont="1">
      <alignment shrinkToFit="0" vertical="center" wrapText="0"/>
    </xf>
    <xf borderId="14" fillId="8" fontId="2" numFmtId="0" xfId="0" applyAlignment="1" applyBorder="1" applyFill="1" applyFont="1">
      <alignment horizontal="center" readingOrder="0" shrinkToFit="0" vertical="center" wrapText="1"/>
    </xf>
    <xf borderId="13" fillId="8" fontId="1" numFmtId="0" xfId="0" applyAlignment="1" applyBorder="1" applyFont="1">
      <alignment horizontal="left" readingOrder="0" vertical="center"/>
    </xf>
    <xf borderId="13" fillId="8" fontId="1" numFmtId="0" xfId="0" applyAlignment="1" applyBorder="1" applyFont="1">
      <alignment readingOrder="0"/>
    </xf>
    <xf borderId="14" fillId="9" fontId="2" numFmtId="0" xfId="0" applyAlignment="1" applyBorder="1" applyFill="1" applyFont="1">
      <alignment horizontal="center" readingOrder="0" shrinkToFit="0" vertical="center" wrapText="1"/>
    </xf>
    <xf borderId="13" fillId="9" fontId="1" numFmtId="0" xfId="0" applyAlignment="1" applyBorder="1" applyFont="1">
      <alignment horizontal="left" readingOrder="0" vertical="center"/>
    </xf>
    <xf borderId="13" fillId="9" fontId="1" numFmtId="0" xfId="0" applyAlignment="1" applyBorder="1" applyFont="1">
      <alignment readingOrder="0"/>
    </xf>
    <xf borderId="14" fillId="10" fontId="2" numFmtId="0" xfId="0" applyAlignment="1" applyBorder="1" applyFill="1" applyFont="1">
      <alignment horizontal="center" readingOrder="0" shrinkToFit="0" vertical="center" wrapText="1"/>
    </xf>
    <xf borderId="13" fillId="10" fontId="1" numFmtId="0" xfId="0" applyAlignment="1" applyBorder="1" applyFont="1">
      <alignment horizontal="left" readingOrder="0" vertical="center"/>
    </xf>
    <xf borderId="13" fillId="10" fontId="1" numFmtId="0" xfId="0" applyAlignment="1" applyBorder="1" applyFont="1">
      <alignment readingOrder="0"/>
    </xf>
    <xf borderId="14" fillId="11" fontId="2" numFmtId="0" xfId="0" applyAlignment="1" applyBorder="1" applyFill="1" applyFont="1">
      <alignment horizontal="center" readingOrder="0" shrinkToFit="0" vertical="center" wrapText="1"/>
    </xf>
    <xf borderId="13" fillId="11" fontId="1" numFmtId="0" xfId="0" applyAlignment="1" applyBorder="1" applyFont="1">
      <alignment horizontal="left" readingOrder="0" vertical="center"/>
    </xf>
    <xf borderId="13" fillId="11" fontId="1" numFmtId="0" xfId="0" applyAlignment="1" applyBorder="1" applyFont="1">
      <alignment readingOrder="0"/>
    </xf>
    <xf borderId="14" fillId="12" fontId="2" numFmtId="0" xfId="0" applyAlignment="1" applyBorder="1" applyFill="1" applyFont="1">
      <alignment horizontal="center" readingOrder="0" shrinkToFit="0" vertical="center" wrapText="1"/>
    </xf>
    <xf borderId="13" fillId="12" fontId="1" numFmtId="0" xfId="0" applyAlignment="1" applyBorder="1" applyFont="1">
      <alignment horizontal="left" readingOrder="0" vertical="center"/>
    </xf>
    <xf borderId="13" fillId="12" fontId="1" numFmtId="0" xfId="0" applyAlignment="1" applyBorder="1" applyFont="1">
      <alignment readingOrder="0"/>
    </xf>
    <xf borderId="14" fillId="13" fontId="2" numFmtId="0" xfId="0" applyAlignment="1" applyBorder="1" applyFill="1" applyFont="1">
      <alignment horizontal="center" readingOrder="0" shrinkToFit="0" vertical="center" wrapText="1"/>
    </xf>
    <xf borderId="13" fillId="13" fontId="1" numFmtId="0" xfId="0" applyAlignment="1" applyBorder="1" applyFont="1">
      <alignment horizontal="left" readingOrder="0" vertical="center"/>
    </xf>
    <xf borderId="13" fillId="13" fontId="1" numFmtId="0" xfId="0" applyAlignment="1" applyBorder="1" applyFont="1">
      <alignment readingOrder="0"/>
    </xf>
    <xf borderId="14" fillId="14" fontId="2" numFmtId="0" xfId="0" applyAlignment="1" applyBorder="1" applyFill="1" applyFont="1">
      <alignment horizontal="center" readingOrder="0" shrinkToFit="0" vertical="center" wrapText="1"/>
    </xf>
    <xf borderId="13" fillId="14" fontId="1" numFmtId="0" xfId="0" applyAlignment="1" applyBorder="1" applyFont="1">
      <alignment horizontal="left" readingOrder="0" vertical="center"/>
    </xf>
    <xf borderId="13" fillId="14" fontId="1" numFmtId="0" xfId="0" applyAlignment="1" applyBorder="1" applyFont="1">
      <alignment readingOrder="0"/>
    </xf>
    <xf borderId="0" fillId="0" fontId="1" numFmtId="0" xfId="0" applyAlignment="1" applyFont="1">
      <alignment horizontal="center" shrinkToFit="0" vertical="center" wrapText="1"/>
    </xf>
    <xf borderId="0" fillId="0" fontId="1" numFmtId="0" xfId="0" applyAlignment="1" applyFont="1">
      <alignment horizontal="left" vertical="center"/>
    </xf>
    <xf borderId="13" fillId="3" fontId="6" numFmtId="0" xfId="0" applyAlignment="1" applyBorder="1" applyFont="1">
      <alignment horizontal="center" readingOrder="0" shrinkToFit="0" vertical="center" wrapText="1"/>
    </xf>
    <xf borderId="13" fillId="3" fontId="6" numFmtId="0" xfId="0" applyAlignment="1" applyBorder="1" applyFont="1">
      <alignment horizontal="center" readingOrder="0" vertical="center"/>
    </xf>
    <xf borderId="13" fillId="7" fontId="2" numFmtId="0" xfId="0" applyAlignment="1" applyBorder="1" applyFont="1">
      <alignment horizontal="center" readingOrder="0" shrinkToFit="0" vertical="center" wrapText="1"/>
    </xf>
    <xf borderId="13" fillId="5" fontId="2"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13" fillId="15" fontId="1" numFmtId="0" xfId="0" applyAlignment="1" applyBorder="1" applyFill="1" applyFont="1">
      <alignment horizontal="left" readingOrder="0" shrinkToFit="0" vertical="center" wrapText="0"/>
    </xf>
    <xf borderId="13" fillId="15" fontId="7" numFmtId="0" xfId="0" applyAlignment="1" applyBorder="1" applyFont="1">
      <alignment readingOrder="0"/>
    </xf>
    <xf borderId="13" fillId="16" fontId="7" numFmtId="0" xfId="0" applyAlignment="1" applyBorder="1" applyFill="1" applyFont="1">
      <alignment readingOrder="0"/>
    </xf>
    <xf borderId="0" fillId="0" fontId="2" numFmtId="0" xfId="0" applyAlignment="1" applyFont="1">
      <alignment readingOrder="0"/>
    </xf>
    <xf borderId="15" fillId="17" fontId="2" numFmtId="0" xfId="0" applyAlignment="1" applyBorder="1" applyFill="1" applyFont="1">
      <alignment horizontal="center" readingOrder="0" vertical="center"/>
    </xf>
    <xf borderId="0" fillId="0" fontId="1" numFmtId="0" xfId="0" applyFont="1"/>
    <xf borderId="13" fillId="18" fontId="2" numFmtId="0" xfId="0" applyAlignment="1" applyBorder="1" applyFill="1" applyFont="1">
      <alignment readingOrder="0" shrinkToFit="0" vertical="center" wrapText="0"/>
    </xf>
    <xf borderId="13" fillId="18" fontId="1" numFmtId="0" xfId="0" applyBorder="1" applyFont="1"/>
    <xf borderId="13" fillId="18" fontId="1" numFmtId="0" xfId="0" applyAlignment="1" applyBorder="1" applyFont="1">
      <alignment readingOrder="0"/>
    </xf>
    <xf borderId="13" fillId="18" fontId="1" numFmtId="4" xfId="0" applyAlignment="1" applyBorder="1" applyFont="1" applyNumberFormat="1">
      <alignment readingOrder="0"/>
    </xf>
    <xf borderId="13" fillId="18" fontId="1" numFmtId="19" xfId="0" applyBorder="1" applyFont="1" applyNumberFormat="1"/>
    <xf borderId="13" fillId="18" fontId="1" numFmtId="2" xfId="0" applyAlignment="1" applyBorder="1" applyFont="1" applyNumberFormat="1">
      <alignment readingOrder="0"/>
    </xf>
    <xf borderId="13" fillId="13" fontId="1" numFmtId="0" xfId="0" applyBorder="1" applyFont="1"/>
    <xf borderId="13" fillId="10" fontId="2" numFmtId="0" xfId="0" applyAlignment="1" applyBorder="1" applyFont="1">
      <alignment readingOrder="0"/>
    </xf>
    <xf borderId="13" fillId="10" fontId="1" numFmtId="0" xfId="0" applyBorder="1" applyFont="1"/>
    <xf borderId="13" fillId="10" fontId="1" numFmtId="10" xfId="0" applyBorder="1" applyFont="1" applyNumberFormat="1"/>
    <xf borderId="0" fillId="0" fontId="1" numFmtId="165" xfId="0" applyFont="1" applyNumberFormat="1"/>
    <xf borderId="13" fillId="10" fontId="1" numFmtId="9" xfId="0" applyAlignment="1" applyBorder="1" applyFont="1" applyNumberFormat="1">
      <alignment readingOrder="0"/>
    </xf>
    <xf borderId="14" fillId="17" fontId="2" numFmtId="0" xfId="0" applyAlignment="1" applyBorder="1" applyFont="1">
      <alignment horizontal="center" readingOrder="0" shrinkToFit="0" vertical="center" wrapText="1"/>
    </xf>
    <xf borderId="13" fillId="10" fontId="2" numFmtId="0" xfId="0" applyAlignment="1" applyBorder="1" applyFont="1">
      <alignment horizontal="center" readingOrder="0" vertical="center"/>
    </xf>
    <xf borderId="13" fillId="10" fontId="1" numFmtId="166" xfId="0" applyAlignment="1" applyBorder="1" applyFont="1" applyNumberFormat="1">
      <alignment horizontal="center" readingOrder="0" vertical="center"/>
    </xf>
    <xf borderId="0" fillId="0" fontId="1" numFmtId="19" xfId="0" applyAlignment="1" applyFont="1" applyNumberFormat="1">
      <alignment readingOrder="0"/>
    </xf>
    <xf borderId="0" fillId="0" fontId="1" numFmtId="0" xfId="0" applyAlignment="1" applyFont="1">
      <alignment readingOrder="0"/>
    </xf>
    <xf borderId="13" fillId="19" fontId="2" numFmtId="0" xfId="0" applyAlignment="1" applyBorder="1" applyFill="1" applyFont="1">
      <alignment readingOrder="0"/>
    </xf>
    <xf borderId="13" fillId="19" fontId="1" numFmtId="0" xfId="0" applyAlignment="1" applyBorder="1" applyFont="1">
      <alignment readingOrder="0"/>
    </xf>
    <xf borderId="13" fillId="19" fontId="1" numFmtId="10" xfId="0" applyAlignment="1" applyBorder="1" applyFont="1" applyNumberFormat="1">
      <alignment readingOrder="0"/>
    </xf>
    <xf borderId="13" fillId="20" fontId="2" numFmtId="0" xfId="0" applyAlignment="1" applyBorder="1" applyFill="1" applyFont="1">
      <alignment readingOrder="0" shrinkToFit="0" wrapText="1"/>
    </xf>
    <xf borderId="13" fillId="20" fontId="1" numFmtId="0" xfId="0" applyAlignment="1" applyBorder="1" applyFont="1">
      <alignment readingOrder="0"/>
    </xf>
    <xf borderId="13" fillId="20" fontId="1" numFmtId="10" xfId="0" applyAlignment="1" applyBorder="1" applyFont="1" applyNumberFormat="1">
      <alignment readingOrder="0"/>
    </xf>
    <xf borderId="13" fillId="21" fontId="2" numFmtId="0" xfId="0" applyAlignment="1" applyBorder="1" applyFill="1" applyFont="1">
      <alignment readingOrder="0"/>
    </xf>
    <xf borderId="13" fillId="21" fontId="1" numFmtId="0" xfId="0" applyAlignment="1" applyBorder="1" applyFont="1">
      <alignment readingOrder="0"/>
    </xf>
    <xf borderId="13" fillId="21" fontId="1" numFmtId="10" xfId="0" applyAlignment="1" applyBorder="1" applyFont="1" applyNumberFormat="1">
      <alignment readingOrder="0"/>
    </xf>
    <xf borderId="13" fillId="5" fontId="2" numFmtId="0" xfId="0" applyAlignment="1" applyBorder="1" applyFont="1">
      <alignment readingOrder="0"/>
    </xf>
    <xf borderId="13" fillId="5" fontId="1" numFmtId="10" xfId="0" applyAlignment="1" applyBorder="1" applyFont="1" applyNumberFormat="1">
      <alignment readingOrder="0"/>
    </xf>
    <xf borderId="13" fillId="8" fontId="2" numFmtId="0" xfId="0" applyAlignment="1" applyBorder="1" applyFont="1">
      <alignment readingOrder="0"/>
    </xf>
    <xf borderId="13" fillId="8" fontId="1" numFmtId="9" xfId="0" applyAlignment="1" applyBorder="1" applyFont="1" applyNumberFormat="1">
      <alignment readingOrder="0"/>
    </xf>
    <xf borderId="13" fillId="17" fontId="2" numFmtId="0" xfId="0" applyAlignment="1" applyBorder="1" applyFont="1">
      <alignment readingOrder="0"/>
    </xf>
    <xf borderId="13" fillId="10" fontId="1" numFmtId="10" xfId="0" applyAlignment="1" applyBorder="1" applyFont="1" applyNumberFormat="1">
      <alignment readingOrder="0"/>
    </xf>
    <xf borderId="13" fillId="17" fontId="2" numFmtId="0" xfId="0" applyAlignment="1" applyBorder="1" applyFont="1">
      <alignment readingOrder="0" shrinkToFit="0" wrapText="1"/>
    </xf>
    <xf borderId="13" fillId="10" fontId="1" numFmtId="0" xfId="0" applyAlignment="1" applyBorder="1" applyFont="1">
      <alignment readingOrder="0" shrinkToFit="0" wrapText="1"/>
    </xf>
    <xf borderId="13" fillId="10" fontId="1" numFmtId="10" xfId="0" applyAlignment="1" applyBorder="1" applyFont="1" applyNumberFormat="1">
      <alignment readingOrder="0" shrinkToFit="0" wrapText="1"/>
    </xf>
    <xf borderId="21" fillId="22" fontId="1" numFmtId="0" xfId="0" applyAlignment="1" applyBorder="1" applyFill="1" applyFont="1">
      <alignment horizontal="left" readingOrder="0" shrinkToFit="0" vertical="center" wrapText="0"/>
    </xf>
    <xf borderId="22" fillId="22" fontId="1" numFmtId="0" xfId="0" applyAlignment="1" applyBorder="1" applyFont="1">
      <alignment horizontal="left" readingOrder="0" shrinkToFit="0" vertical="center" wrapText="0"/>
    </xf>
    <xf borderId="22" fillId="22" fontId="1" numFmtId="0" xfId="0" applyAlignment="1" applyBorder="1" applyFont="1">
      <alignment horizontal="left" readingOrder="0" shrinkToFit="0" vertical="center" wrapText="0"/>
    </xf>
    <xf borderId="23" fillId="22" fontId="1" numFmtId="0" xfId="0" applyAlignment="1" applyBorder="1" applyFont="1">
      <alignment horizontal="left" readingOrder="0" shrinkToFit="0" vertical="center" wrapText="0"/>
    </xf>
    <xf borderId="4" fillId="0" fontId="2" numFmtId="0" xfId="0" applyAlignment="1" applyBorder="1" applyFont="1">
      <alignment readingOrder="0" shrinkToFit="0" vertical="center" wrapText="0"/>
    </xf>
    <xf borderId="24" fillId="19"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2" numFmtId="0" xfId="0" applyAlignment="1" applyBorder="1" applyFont="1">
      <alignment readingOrder="0" shrinkToFit="0" vertical="center" wrapText="0"/>
    </xf>
    <xf borderId="25" fillId="2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26" fillId="8" fontId="1" numFmtId="0" xfId="0" applyAlignment="1" applyBorder="1" applyFont="1">
      <alignment readingOrder="0" shrinkToFit="0" vertical="center" wrapText="0"/>
    </xf>
    <xf borderId="27" fillId="5" fontId="1" numFmtId="0" xfId="0" applyAlignment="1" applyBorder="1" applyFont="1">
      <alignment readingOrder="0" shrinkToFit="0" vertical="center" wrapText="0"/>
    </xf>
    <xf borderId="28" fillId="21" fontId="1" numFmtId="0" xfId="0" applyAlignment="1" applyBorder="1" applyFont="1">
      <alignment readingOrder="0" shrinkToFit="0" vertical="center" wrapText="0"/>
    </xf>
    <xf borderId="29" fillId="0" fontId="2" numFmtId="0" xfId="0" applyAlignment="1" applyBorder="1" applyFont="1">
      <alignment readingOrder="0" shrinkToFit="0" vertical="center" wrapText="0"/>
    </xf>
    <xf borderId="30" fillId="0" fontId="1" numFmtId="0" xfId="0" applyAlignment="1" applyBorder="1" applyFont="1">
      <alignment readingOrder="0" shrinkToFit="0" vertical="center" wrapText="0"/>
    </xf>
    <xf borderId="30" fillId="0" fontId="1" numFmtId="19" xfId="0" applyAlignment="1" applyBorder="1" applyFont="1" applyNumberFormat="1">
      <alignment readingOrder="0" shrinkToFit="0" vertical="center" wrapText="0"/>
    </xf>
    <xf borderId="31" fillId="19" fontId="1" numFmtId="0" xfId="0" applyAlignment="1" applyBorder="1" applyFont="1">
      <alignment readingOrder="0" shrinkToFit="0" vertical="center" wrapText="0"/>
    </xf>
    <xf borderId="32" fillId="0" fontId="1" numFmtId="0" xfId="0" applyAlignment="1" applyBorder="1" applyFont="1">
      <alignment readingOrder="0" shrinkToFit="0" vertical="center" wrapText="0"/>
    </xf>
    <xf borderId="0" fillId="0" fontId="1" numFmtId="0" xfId="0" applyAlignment="1" applyFont="1">
      <alignment readingOrder="0" shrinkToFit="0" wrapText="1"/>
    </xf>
    <xf borderId="13" fillId="2" fontId="3" numFmtId="0" xfId="0" applyAlignment="1" applyBorder="1" applyFont="1">
      <alignment horizontal="center" readingOrder="0"/>
    </xf>
    <xf borderId="0" fillId="0" fontId="8" numFmtId="0" xfId="0" applyAlignment="1" applyFont="1">
      <alignment horizontal="center"/>
    </xf>
    <xf borderId="0" fillId="0" fontId="3" numFmtId="0" xfId="0" applyAlignment="1" applyFont="1">
      <alignment horizontal="center" readingOrder="0"/>
    </xf>
    <xf borderId="0" fillId="0" fontId="9" numFmtId="0" xfId="0" applyAlignment="1" applyFont="1">
      <alignment horizontal="right" vertical="bottom"/>
    </xf>
    <xf borderId="13" fillId="23" fontId="1" numFmtId="0" xfId="0" applyBorder="1" applyFill="1" applyFont="1"/>
    <xf borderId="33" fillId="0" fontId="1" numFmtId="0" xfId="0" applyAlignment="1" applyBorder="1" applyFont="1">
      <alignment readingOrder="0"/>
    </xf>
    <xf borderId="19" fillId="0" fontId="1" numFmtId="0" xfId="0" applyBorder="1" applyFont="1"/>
    <xf borderId="34" fillId="0" fontId="1" numFmtId="0" xfId="0" applyBorder="1" applyFont="1"/>
    <xf borderId="19" fillId="0" fontId="1" numFmtId="0" xfId="0" applyAlignment="1" applyBorder="1" applyFont="1">
      <alignment horizontal="left" readingOrder="0" vertical="center"/>
    </xf>
    <xf borderId="19" fillId="0" fontId="1" numFmtId="0" xfId="0" applyAlignment="1" applyBorder="1" applyFont="1">
      <alignment horizontal="center" readingOrder="0" vertical="center"/>
    </xf>
    <xf borderId="19" fillId="0" fontId="1" numFmtId="0" xfId="0" applyAlignment="1" applyBorder="1" applyFont="1">
      <alignment horizontal="center" vertical="center"/>
    </xf>
    <xf borderId="19" fillId="24" fontId="10" numFmtId="0" xfId="0" applyAlignment="1" applyBorder="1" applyFill="1" applyFont="1">
      <alignment horizontal="center" vertical="center"/>
    </xf>
    <xf borderId="14" fillId="0" fontId="1" numFmtId="0" xfId="0" applyAlignment="1" applyBorder="1" applyFont="1">
      <alignment horizontal="center" readingOrder="0" vertical="center"/>
    </xf>
    <xf borderId="14" fillId="0" fontId="1" numFmtId="0" xfId="0" applyAlignment="1" applyBorder="1" applyFont="1">
      <alignment horizontal="center" vertical="center"/>
    </xf>
    <xf borderId="14" fillId="0" fontId="1" numFmtId="0" xfId="0" applyAlignment="1" applyBorder="1" applyFont="1">
      <alignment horizontal="left" readingOrder="0" vertical="center"/>
    </xf>
    <xf borderId="13" fillId="2" fontId="2" numFmtId="0" xfId="0" applyBorder="1" applyFont="1"/>
    <xf borderId="13" fillId="2" fontId="2" numFmtId="9" xfId="0" applyAlignment="1" applyBorder="1" applyFont="1" applyNumberFormat="1">
      <alignment readingOrder="0"/>
    </xf>
    <xf borderId="0" fillId="0" fontId="9" numFmtId="0" xfId="0" applyAlignment="1" applyFont="1">
      <alignment readingOrder="0" vertical="bottom"/>
    </xf>
    <xf borderId="35" fillId="0" fontId="1" numFmtId="0" xfId="0" applyBorder="1" applyFont="1"/>
    <xf borderId="0" fillId="24" fontId="1" numFmtId="0" xfId="0" applyAlignment="1" applyFont="1">
      <alignment readingOrder="0"/>
    </xf>
    <xf borderId="15" fillId="2" fontId="2" numFmtId="0" xfId="0" applyAlignment="1" applyBorder="1" applyFont="1">
      <alignment horizontal="center" readingOrder="0"/>
    </xf>
    <xf borderId="33" fillId="0" fontId="1" numFmtId="0" xfId="0" applyAlignment="1" applyBorder="1" applyFont="1">
      <alignment horizontal="center" readingOrder="0"/>
    </xf>
    <xf borderId="34" fillId="0" fontId="4" numFmtId="0" xfId="0" applyBorder="1" applyFont="1"/>
    <xf borderId="33" fillId="0" fontId="1" numFmtId="0" xfId="0" applyAlignment="1" applyBorder="1" applyFont="1">
      <alignment horizontal="center"/>
    </xf>
    <xf borderId="36" fillId="0" fontId="1" numFmtId="0" xfId="0" applyAlignment="1" applyBorder="1" applyFont="1">
      <alignment horizontal="center" readingOrder="0"/>
    </xf>
    <xf borderId="35" fillId="0" fontId="4" numFmtId="0" xfId="0" applyBorder="1" applyFont="1"/>
    <xf borderId="37" fillId="0" fontId="4" numFmtId="0" xfId="0" applyBorder="1" applyFont="1"/>
    <xf borderId="35" fillId="0" fontId="1" numFmtId="0" xfId="0" applyAlignment="1" applyBorder="1" applyFont="1">
      <alignment readingOrder="0"/>
    </xf>
    <xf borderId="0" fillId="22" fontId="2" numFmtId="0" xfId="0" applyAlignment="1" applyFont="1">
      <alignment readingOrder="0"/>
    </xf>
    <xf borderId="0" fillId="10" fontId="1" numFmtId="0" xfId="0" applyAlignment="1" applyFont="1">
      <alignment readingOrder="0" shrinkToFit="0" wrapText="1"/>
    </xf>
    <xf borderId="0" fillId="10" fontId="1" numFmtId="0" xfId="0" applyAlignment="1" applyFont="1">
      <alignment readingOrder="0"/>
    </xf>
    <xf borderId="38" fillId="25" fontId="2" numFmtId="0" xfId="0" applyAlignment="1" applyBorder="1" applyFill="1" applyFont="1">
      <alignment readingOrder="0" shrinkToFit="0" vertical="center" wrapText="0"/>
    </xf>
    <xf borderId="39" fillId="25" fontId="1" numFmtId="0" xfId="0" applyAlignment="1" applyBorder="1" applyFont="1">
      <alignment readingOrder="0" shrinkToFit="0" vertical="center" wrapText="0"/>
    </xf>
    <xf borderId="39" fillId="25" fontId="1" numFmtId="19" xfId="0" applyAlignment="1" applyBorder="1" applyFont="1" applyNumberFormat="1">
      <alignment readingOrder="0" shrinkToFit="0" vertical="center" wrapText="0"/>
    </xf>
    <xf borderId="40" fillId="25" fontId="1" numFmtId="0" xfId="0" applyAlignment="1" applyBorder="1" applyFont="1">
      <alignment readingOrder="0" shrinkToFit="0" vertical="center" wrapText="0"/>
    </xf>
    <xf borderId="0" fillId="25" fontId="1" numFmtId="0" xfId="0" applyFont="1"/>
    <xf borderId="39" fillId="25" fontId="1" numFmtId="0" xfId="0" applyAlignment="1" applyBorder="1" applyFont="1">
      <alignment shrinkToFit="0" vertical="center" wrapText="0"/>
    </xf>
    <xf borderId="10" fillId="0" fontId="2"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6">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356854"/>
          <bgColor rgb="FF356854"/>
        </patternFill>
      </fill>
      <border/>
    </dxf>
    <dxf>
      <font/>
      <fill>
        <patternFill patternType="solid">
          <fgColor rgb="FFF6F8F9"/>
          <bgColor rgb="FFF6F8F9"/>
        </patternFill>
      </fill>
      <border/>
    </dxf>
  </dxfs>
  <tableStyles count="7">
    <tableStyle count="3" pivot="0" name="Respostas ao formulário -style">
      <tableStyleElement dxfId="1" type="headerRow"/>
      <tableStyleElement dxfId="2" type="firstRowStripe"/>
      <tableStyleElement dxfId="3" type="secondRowStripe"/>
    </tableStyle>
    <tableStyle count="2" pivot="0" name="Perfil Sociodemográfico-style">
      <tableStyleElement dxfId="2" type="firstRowStripe"/>
      <tableStyleElement dxfId="3" type="secondRowStripe"/>
    </tableStyle>
    <tableStyle count="3" pivot="0" name="Gestão do Tempo-style">
      <tableStyleElement dxfId="4" type="headerRow"/>
      <tableStyleElement dxfId="2" type="firstRowStripe"/>
      <tableStyleElement dxfId="5" type="secondRowStripe"/>
    </tableStyle>
    <tableStyle count="3" pivot="0" name="Pontuação Completa PSQI-style">
      <tableStyleElement dxfId="1" type="headerRow"/>
      <tableStyleElement dxfId="2" type="firstRowStripe"/>
      <tableStyleElement dxfId="3" type="secondRowStripe"/>
    </tableStyle>
    <tableStyle count="3" pivot="0" name="Planilha oficial participantes -style">
      <tableStyleElement dxfId="1" type="headerRow"/>
      <tableStyleElement dxfId="2" type="firstRowStripe"/>
      <tableStyleElement dxfId="3" type="secondRowStripe"/>
    </tableStyle>
    <tableStyle count="2" pivot="0" name="IPAQ-style">
      <tableStyleElement dxfId="2" type="firstRowStripe"/>
      <tableStyleElement dxfId="3" type="secondRowStripe"/>
    </tableStyle>
    <tableStyle count="3" pivot="0" name="Exclusão participantes PSQI-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F280" displayName="Form_Responses1" name="Form_Responses1" id="1">
  <tableColumns count="58">
    <tableColumn name="Carimbo de data/hora" id="1"/>
    <tableColumn name="Ao selecionar o botão abaixo, o(a) Senhor(a) concorda em participar da pesquisa de acordo com as informações registradas neste Termo de Consentimento Livre e Esclarecido. Caso não concorde em participar, apenas feche essa página no seu navegador._x000a_" id="2"/>
    <tableColumn name="Idade" id="3"/>
    <tableColumn name="Sexo" id="4"/>
    <tableColumn name="Ano acadêmico" id="5"/>
    <tableColumn name="Ocupação" id="6"/>
    <tableColumn name="Você possui algum diagnóstico prévio? (psiquiátricos; doenças crônicas...)" id="7"/>
    <tableColumn name="Como você descreve seus hábitos de estudo?" id="8"/>
    <tableColumn name="Você está realizando alguma atividade extracurricular atualmente?" id="9"/>
    <tableColumn name="Você utiliza alguma ferramenta ou estratégia de gestão de tempo?" id="10"/>
    <tableColumn name="Se respondeu sim na pergunta anterior, descreva qual (aplicativos, técnicas...)." id="11"/>
    <tableColumn name="Em que medida a disciplina de QUALIDADE DE VIDA, GESTÃO PESSOAL E DA CARREIRA MÉDICA, ofertada no 1º período, contribuiu para o seu gerenciamento das atividades acadêmicas?" id="12"/>
    <tableColumn name="Em que medida a disciplina de QUALIDADE DE VIDA, GESTÃO PESSOAL E DA CARREIRA MÉDICA, ofertada no 1º período, contribuiu para a conciliação da sua rotina acadêmica com a prática de atividade física?" id="13"/>
    <tableColumn name="Em que medida a disciplina de QUALIDADE DE VIDA, GESTÃO PESSOAL E DA CARREIRA MÉDICA, ofertada no 1º período, contribuiu para a conciliação da sua rotina acadêmica com um sono de qualidade?" id="14"/>
    <tableColumn name="Em que medida o Programa de Mentoring, ofertado ao longo de todo o curso, contribuiu para o seu gerenciamento das atividades acadêmicas?" id="15"/>
    <tableColumn name="Em que medida o Programa de Mentoring, ofertado ao longo de todo o curso, contribuiu para a conciliação da sua rotina acadêmica com a prática de atividade física?" id="16"/>
    <tableColumn name="Em que medida o Programa de Mentoring, ofertado ao longo de todo o curso, contribuiu para a conciliação da sua rotina acadêmica com um sono de qualidade?" id="17"/>
    <tableColumn name="Em que medida a Atlética de Medicina contribuiu para a sua prática de atividades físicas?" id="18"/>
    <tableColumn name="O ingresso na universidade influenciou no seu hábito de praticar atividade física?" id="19"/>
    <tableColumn name="Você costuma reduzir o tempo dedicado à atividade física durante as semanas de prova?" id="20"/>
    <tableColumn name="Após ingressar na universidade, você percebeu uma redução na qualidade do seu sono? " id="21"/>
    <tableColumn name="Você costuma reduzir suas horas de sono nas semanas de provas?" id="22"/>
    <tableColumn name="Nos últimos 30 dias, você utilizou alguma substância para tentar aumentar seu rendimento nos estudos, como para ficar acordado ou melhorar a concentração?  " id="23"/>
    <tableColumn name="Durante o último mês, quando você geralmente foi para a cama à noite? (Hora usual de deitar)" id="24"/>
    <tableColumn name="Durante o último mês, quanto tempo (em minutos) você geralmente levou para dormir à noite? (Número de minutos)" id="25"/>
    <tableColumn name="Durante o último mês, quando você geralmente levantou de manhã? (Hora usual de levantar)" id="26"/>
    <tableColumn name="Durante o último mês, quantas horas de sono você teve por noite? (Este pode ser diferente do número de horas que você ficou na_x000a_cama) " id="27"/>
    <tableColumn name="Durante o último mês, com que frequência você teve dificuldade de dormir porque você não conseguiu adormecer em até 30 minutos?" id="28"/>
    <tableColumn name="Durante o último mês, com que frequência você teve dificuldade de dormir porque você acordou no meio da noite ou de manhã cedo?" id="29"/>
    <tableColumn name="Durante o último mês, com que frequência você teve dificuldade de dormir porque você precisou levantar para ir ao banheiro?" id="30"/>
    <tableColumn name="Durante o último mês, com que frequência você teve dificuldade de dormir porque você não conseguiu respirar confortavelmente?" id="31"/>
    <tableColumn name="Durante o último mês, com que frequência você teve dificuldade de dormir porque você tossiu ou roncou forte?" id="32"/>
    <tableColumn name="Durante o último mês, com que frequência você teve dificuldade de dormir porque você sentiu muito frio?" id="33"/>
    <tableColumn name="Durante o último mês, com que frequência você teve dificuldade de dormir porque você sentiu muito calor?" id="34"/>
    <tableColumn name="Durante o último mês, com que frequência você teve dificuldade de dormir porque você teve sonhos ruins?" id="35"/>
    <tableColumn name="Durante o último mês, com que frequência você teve dificuldade de dormir porque você teve dor?" id="36"/>
    <tableColumn name="Durante o último mês, você teve dificuldade para dormir por alguma(s) outra(s) razão(ões)? Se sim, por favor, descreva:" id="37"/>
    <tableColumn name="Durante o último mês, com que frequência você teve dificuldade de dormir devido a razão descrita na pergunta anterior?" id="38"/>
    <tableColumn name="Durante o último mês, como você classificaria a qualidade do seu sono de uma maneira geral?" id="39"/>
    <tableColumn name="Durante o último mês, com que frequência você tomou medicamento (prescrito ou ‘‘por conta própria’’) para lhe ajudar a dormir?  " id="40"/>
    <tableColumn name="No último mês, com que frequência você teve dificuldade de ficar acordado enquanto dirigia, comia ou participava de uma atividade social (festa, reunião de amigos, trabalho, estudo)?  " id="41"/>
    <tableColumn name="Durante o último mês, quão problemático foi para você manter o entusiasmo (ânimo) para fazer as coisas (suas atividades habituais)?" id="42"/>
    <tableColumn name="Você tem um(a) parceiro [esposo(a)] ou colega de quarto?  " id="43"/>
    <tableColumn name="Se você tem um parceiro ou colega de quarto, pergunte a ele/ela com que frequência, no último mês, você teve ronco forte:" id="44"/>
    <tableColumn name="Se você tem um parceiro ou colega de quarto, pergunte a ele/ela com que frequência, no último mês, você teve longas paradas na respiração enquanto dormia:" id="45"/>
    <tableColumn name="Se você tem um parceiro ou colega de quarto, pergunte a ele/ela com que frequência, no último mês, você teve contrações ou puxões nas pernas enquanto você dormia:" id="46"/>
    <tableColumn name="Se você tem um parceiro ou colega de quarto, pergunte a ele/ela com que frequência, no último mês, você teve episódios de desorientação ou confusão durante o sono:" id="47"/>
    <tableColumn name="Se você tem um parceiro ou colega de quarto, pergunte a ele(a) se no último mês, você apresentou outras alterações (inquietações) enquanto dorme, por favor, descreva:" id="48"/>
    <tableColumn name="Se você tem um parceiro ou colega de quarto, pergunte a ele(a) com que frequência, no último mês, você apresentou as outras alterações (inquietações) enquanto você dorme, descritas na questão anterior: " id="49"/>
    <tableColumn name="Em quantos dias da última semana você CAMINHOU por pelo menos 10 minutos contínuos? Seja em casa, no trabalho, como forma de transporte para ir de um lugar para outro, por lazer, por prazer ou como forma de exercício." id="50"/>
    <tableColumn name="Nos dias em que você caminhou por pelo menos 10 minutos contínuos, quanto tempo no total você gastou caminhando por dia? " id="51"/>
    <tableColumn name="Em quantos dias da última semana você realizou atividades MODERADAS por pelo menos 10 minutos contínuos? Excluída a caminhada, considere atividades que aumentem moderamente sua respiração ou batimentos cardíacos, como nadar, dançar, aeróbico leve, vôlei recreativo, serviços domésticos..." id="52"/>
    <tableColumn name="Nos dias em que você fez essas atividades moderadas por pelo menos 10 minutos contínuos, quanto tempo no total você gastou fazendo essas atividades por dia?    " id="53"/>
    <tableColumn name="Em quantos dias da última semana você realizou atividades VIGOROSAS por pelo menos 10 minutos contínuos? Considere qualquer atividade que fez aumentar MUITO sua respiração ou batimentos cardíacos, como correr, jogar futebol, pedalar rápido na bicicleta, jogar basquete, fazer serviços domésticos pesados..." id="54"/>
    <tableColumn name="Nos dias em que você fez essas atividades vigorosas por pelo menos 10 minutos contínuos, quanto tempo no total você gastou fazendo essas atividades por dia?    " id="55"/>
    <tableColumn name="Quanto tempo no total você gasta sentado durante um dia de semana? Isso inclui o tempo ativo e de descanso, no trabalho, faculdade ou em casa. Não inclua o tempo gasto sentando durante o transporte em ônibus, trem, metrô ou carro. " id="56"/>
    <tableColumn name="Quanto tempo no total você gasta sentado durante um dia de final de semana? Isso inclui o tempo ativo e de descanso, no trabalho, faculdade ou em casa. Não inclua o tempo gasto sentando durante o transporte em ônibus, trem, metrô ou carro." id="57"/>
    <tableColumn name="10. Você tem um(a) parceiro [esposo (a)] ou colega de quarto?" id="58"/>
  </tableColumns>
  <tableStyleInfo name="Respostas ao formulário -style" showColumnStripes="0" showFirstColumn="1" showLastColumn="1" showRowStripes="1"/>
</table>
</file>

<file path=xl/tables/table2.xml><?xml version="1.0" encoding="utf-8"?>
<table xmlns="http://schemas.openxmlformats.org/spreadsheetml/2006/main" headerRowCount="0" ref="A2:F278" displayName="Table_1" name="Table_1" id="2">
  <tableColumns count="6">
    <tableColumn name="Column1" id="1"/>
    <tableColumn name="Column2" id="2"/>
    <tableColumn name="Column3" id="3"/>
    <tableColumn name="Column4" id="4"/>
    <tableColumn name="Column5" id="5"/>
    <tableColumn name="Column6" id="6"/>
  </tableColumns>
  <tableStyleInfo name="Perfil Sociodemográfico-style" showColumnStripes="0" showFirstColumn="1" showLastColumn="1" showRowStripes="1"/>
</table>
</file>

<file path=xl/tables/table3.xml><?xml version="1.0" encoding="utf-8"?>
<table xmlns="http://schemas.openxmlformats.org/spreadsheetml/2006/main" ref="A1:Q278" displayName="Tabela_2" name="Tabela_2" id="3">
  <autoFilter ref="$A$1:$Q$278"/>
  <tableColumns count="17">
    <tableColumn name="Participantes" id="1"/>
    <tableColumn name="Como você descreve seus hábitos de estudo?" id="2"/>
    <tableColumn name="Você está realizando alguma atividade extracurricular atualmente?" id="3"/>
    <tableColumn name="Você utiliza alguma ferramenta ou estratégia de gestão de tempo?" id="4"/>
    <tableColumn name="Se respondeu sim na pergunta anterior, descreva qual (aplicativos, técnicas...)." id="5"/>
    <tableColumn name="Em que medida a disciplina de QUALIDADE DE VIDA, GESTÃO PESSOAL E DA CARREIRA MÉDICA, ofertada no 1º período, contribuiu para o seu gerenciamento das atividades acadêmicas?" id="6"/>
    <tableColumn name="Em que medida a disciplina de QUALIDADE DE VIDA, GESTÃO PESSOAL E DA CARREIRA MÉDICA, ofertada no 1º período, contribuiu para a conciliação da sua rotina acadêmica com a prática de atividade física?" id="7"/>
    <tableColumn name="Em que medida a disciplina de QUALIDADE DE VIDA, GESTÃO PESSOAL E DA CARREIRA MÉDICA, ofertada no 1º período, contribuiu para a conciliação da sua rotina acadêmica com um sono de qualidade?" id="8"/>
    <tableColumn name="Em que medida o Programa de Mentoring, ofertado ao longo de todo o curso, contribuiu para o seu gerenciamento das atividades acadêmicas?" id="9"/>
    <tableColumn name="Em que medida o Programa de Mentoring, ofertado ao longo de todo o curso, contribuiu para a conciliação da sua rotina acadêmica com a prática de atividade física?" id="10"/>
    <tableColumn name="Em que medida o Programa de Mentoring, ofertado ao longo de todo o curso, contribuiu para a conciliação da sua rotina acadêmica com um sono de qualidade?" id="11"/>
    <tableColumn name="Em que medida a Atlética de Medicina contribuiu para a sua prática de atividades físicas?" id="12"/>
    <tableColumn name="O ingresso na universidade influenciou no seu hábito de praticar atividade física?" id="13"/>
    <tableColumn name="Você costuma reduzir o tempo dedicado à atividade física durante as semanas de prova?" id="14"/>
    <tableColumn name="Após ingressar na universidade, você percebeu uma redução na qualidade do seu sono? " id="15"/>
    <tableColumn name="Você costuma reduzir suas horas de sono nas semanas de provas?" id="16"/>
    <tableColumn name="Nos últimos 30 dias, você utilizou alguma substância para tentar aumentar seu rendimento nos estudos, como para ficar acordado ou melhorar a concentração?  " id="17"/>
  </tableColumns>
  <tableStyleInfo name="Gestão do Tempo-style" showColumnStripes="0" showFirstColumn="1" showLastColumn="1" showRowStripes="1"/>
</table>
</file>

<file path=xl/tables/table4.xml><?xml version="1.0" encoding="utf-8"?>
<table xmlns="http://schemas.openxmlformats.org/spreadsheetml/2006/main" ref="A1:A267" displayName="Tabela_1" name="Tabela_1" id="4">
  <tableColumns count="1">
    <tableColumn name="Participantes" id="1"/>
  </tableColumns>
  <tableStyleInfo name="Pontuação Completa PSQI-style" showColumnStripes="0" showFirstColumn="1" showLastColumn="1" showRowStripes="1"/>
</table>
</file>

<file path=xl/tables/table5.xml><?xml version="1.0" encoding="utf-8"?>
<table xmlns="http://schemas.openxmlformats.org/spreadsheetml/2006/main" ref="A1:X267" displayName="Form_Responses1_3" name="Form_Responses1_3" id="5">
  <tableColumns count="24">
    <tableColumn name="Participantes" id="1"/>
    <tableColumn name="Idade" id="2"/>
    <tableColumn name="Sexo" id="3"/>
    <tableColumn name="Ano acadêmico" id="4"/>
    <tableColumn name="1- Durante o último mês, quando você geralmente foi para a cama à noite? (Hora usual de deitar)" id="5"/>
    <tableColumn name="2- Durante o último mês, quanto tempo (em minutos) você geralmente levou para dormir à noite? (Número de minutos)" id="6"/>
    <tableColumn name="3- Durante o último mês, quando você geralmente levantou de manhã? (Hora usual de levantar)" id="7"/>
    <tableColumn name="4- Durante o último mês, quantas horas de sono você teve por noite? (Este pode ser diferente do número de horas que você ficou na_x000a_cama) " id="8"/>
    <tableColumn name="5A - Durante o último mês, com que frequência você teve dificuldade de dormir porque você não conseguiu adormecer em até 30 minutos?" id="9"/>
    <tableColumn name="5B- Durante o último mês, com que frequência você teve dificuldade de dormir porque você acordou no meio da noite ou de manhã cedo?" id="10"/>
    <tableColumn name="5C- Durante o último mês, com que frequência você teve dificuldade de dormir porque você precisou levantar para ir ao banheiro?" id="11"/>
    <tableColumn name="5D- Durante o último mês, com que frequência você teve dificuldade de dormir porque você não conseguiu respirar confortavelmente?" id="12"/>
    <tableColumn name="5E- Durante o último mês, com que frequência você teve dificuldade de dormir porque você tossiu ou roncou forte?" id="13"/>
    <tableColumn name="5F - Durante o último mês, com que frequência você teve dificuldade de dormir porque você sentiu muito frio?" id="14"/>
    <tableColumn name="5G- Durante o último mês, com que frequência você teve dificuldade de dormir porque você sentiu muito calor?" id="15"/>
    <tableColumn name="5H- Durante o último mês, com que frequência você teve dificuldade de dormir porque você teve sonhos ruins?" id="16"/>
    <tableColumn name="5I- Durante o último mês, com que frequência você teve dificuldade de dormir porque você teve dor?" id="17"/>
    <tableColumn name="5J- Durante o último mês, você teve dificuldade para dormir por alguma(s) outra(s) razão(ões)? Se sim, por favor, descreva:" id="18"/>
    <tableColumn name="5J2- Durante o último mês, com que frequência você teve dificuldade de dormir devido a razão descrita na pergunta anterior?" id="19"/>
    <tableColumn name="6- Durante o último mês, como você classificaria a qualidade do seu sono de uma maneira geral?" id="20"/>
    <tableColumn name="7- Durante o último mês, com que frequência você tomou medicamento (prescrito ou ‘‘por conta própria’’) para lhe ajudar a dormir?  " id="21"/>
    <tableColumn name="8- No último mês, com que frequência você teve dificuldade de ficar acordado enquanto dirigia, comia ou participava de uma atividade social (festa, reunião de amigos, trabalho, estudo)?  8-" id="22"/>
    <tableColumn name="9- Durante o último mês, quão problemático foi para você manter o entusiasmo (ânimo) para fazer as coisas (suas atividades habituais)?" id="23"/>
    <tableColumn name="10. Você tem um(a) parceiro [esposo (a)] ou colega de quarto?" id="24"/>
  </tableColumns>
  <tableStyleInfo name="Planilha oficial participantes -style" showColumnStripes="0" showFirstColumn="1" showLastColumn="1" showRowStripes="1"/>
</table>
</file>

<file path=xl/tables/table6.xml><?xml version="1.0" encoding="utf-8"?>
<table xmlns="http://schemas.openxmlformats.org/spreadsheetml/2006/main" headerRowCount="0" ref="A2:A278" displayName="Table_2" name="Table_2" id="6">
  <tableColumns count="1">
    <tableColumn name="Column1" id="1"/>
  </tableColumns>
  <tableStyleInfo name="IPAQ-style" showColumnStripes="0" showFirstColumn="1" showLastColumn="1" showRowStripes="1"/>
</table>
</file>

<file path=xl/tables/table7.xml><?xml version="1.0" encoding="utf-8"?>
<table xmlns="http://schemas.openxmlformats.org/spreadsheetml/2006/main" ref="A1:X278" displayName="Form_Responses1_2" name="Form_Responses1_2" id="7">
  <tableColumns count="24">
    <tableColumn name="Participantes" id="1"/>
    <tableColumn name="Idade" id="2"/>
    <tableColumn name="Sexo" id="3"/>
    <tableColumn name="Ano acadêmico" id="4"/>
    <tableColumn name="1- Durante o último mês, quando você geralmente foi para a cama à noite? (Hora usual de deitar)" id="5"/>
    <tableColumn name="2- Durante o último mês, quanto tempo (em minutos) você geralmente levou para dormir à noite? (Número de minutos)" id="6"/>
    <tableColumn name="3- Durante o último mês, quando você geralmente levantou de manhã? (Hora usual de levantar)" id="7"/>
    <tableColumn name="4- Durante o último mês, quantas horas de sono você teve por noite? (Este pode ser diferente do número de horas que você ficou na_x000a_cama) " id="8"/>
    <tableColumn name="5A - Durante o último mês, com que frequência você teve dificuldade de dormir porque você não conseguiu adormecer em até 30 minutos?" id="9"/>
    <tableColumn name="5B- Durante o último mês, com que frequência você teve dificuldade de dormir porque você acordou no meio da noite ou de manhã cedo?" id="10"/>
    <tableColumn name="5C- Durante o último mês, com que frequência você teve dificuldade de dormir porque você precisou levantar para ir ao banheiro?" id="11"/>
    <tableColumn name="5D- Durante o último mês, com que frequência você teve dificuldade de dormir porque você não conseguiu respirar confortavelmente?" id="12"/>
    <tableColumn name="5E- Durante o último mês, com que frequência você teve dificuldade de dormir porque você tossiu ou roncou forte?" id="13"/>
    <tableColumn name="5F - Durante o último mês, com que frequência você teve dificuldade de dormir porque você sentiu muito frio?" id="14"/>
    <tableColumn name="5G- Durante o último mês, com que frequência você teve dificuldade de dormir porque você sentiu muito calor?" id="15"/>
    <tableColumn name="5H- Durante o último mês, com que frequência você teve dificuldade de dormir porque você teve sonhos ruins?" id="16"/>
    <tableColumn name="5I- Durante o último mês, com que frequência você teve dificuldade de dormir porque você teve dor?" id="17"/>
    <tableColumn name="5J- Durante o último mês, você teve dificuldade para dormir por alguma(s) outra(s) razão(ões)? Se sim, por favor, descreva:" id="18"/>
    <tableColumn name="5J2- Durante o último mês, com que frequência você teve dificuldade de dormir devido a razão descrita na pergunta anterior?" id="19"/>
    <tableColumn name="6- Durante o último mês, como você classificaria a qualidade do seu sono de uma maneira geral?" id="20"/>
    <tableColumn name="7- Durante o último mês, com que frequência você tomou medicamento (prescrito ou ‘‘por conta própria’’) para lhe ajudar a dormir?  " id="21"/>
    <tableColumn name="8- No último mês, com que frequência você teve dificuldade de ficar acordado enquanto dirigia, comia ou participava de uma atividade social (festa, reunião de amigos, trabalho, estudo)?  8-" id="22"/>
    <tableColumn name="9- Durante o último mês, quão problemático foi para você manter o entusiasmo (ânimo) para fazer as coisas (suas atividades habituais)?" id="23"/>
    <tableColumn name="10. Você tem um(a) parceiro [esposo (a)] ou colega de quarto?" id="24"/>
  </tableColumns>
  <tableStyleInfo name="Exclusão participantes PSQI-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0"/>
    <col customWidth="1" min="2" max="2" width="18.38"/>
    <col customWidth="1" min="3" max="6" width="18.88"/>
    <col customWidth="1" min="7" max="57" width="37.63"/>
    <col customWidth="1" min="58" max="64" width="18.88"/>
  </cols>
  <sheetData>
    <row r="1">
      <c r="A1" s="1" t="s">
        <v>0</v>
      </c>
      <c r="B1" s="2" t="s">
        <v>1</v>
      </c>
      <c r="C1" s="2" t="s">
        <v>2</v>
      </c>
      <c r="D1" s="2" t="s">
        <v>3</v>
      </c>
      <c r="E1" s="2" t="s">
        <v>4</v>
      </c>
      <c r="F1" s="2" t="s">
        <v>5</v>
      </c>
      <c r="G1" s="2" t="s">
        <v>6</v>
      </c>
      <c r="H1" s="3" t="s">
        <v>7</v>
      </c>
      <c r="I1" s="3" t="s">
        <v>8</v>
      </c>
      <c r="J1" s="3" t="s">
        <v>9</v>
      </c>
      <c r="K1" s="2"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2" t="s">
        <v>42</v>
      </c>
      <c r="AR1" s="2" t="s">
        <v>43</v>
      </c>
      <c r="AS1" s="2" t="s">
        <v>44</v>
      </c>
      <c r="AT1" s="2" t="s">
        <v>45</v>
      </c>
      <c r="AU1" s="2" t="s">
        <v>46</v>
      </c>
      <c r="AV1" s="3" t="s">
        <v>47</v>
      </c>
      <c r="AW1" s="3" t="s">
        <v>48</v>
      </c>
      <c r="AX1" s="3" t="s">
        <v>49</v>
      </c>
      <c r="AY1" s="3" t="s">
        <v>50</v>
      </c>
      <c r="AZ1" s="3" t="s">
        <v>51</v>
      </c>
      <c r="BA1" s="3" t="s">
        <v>52</v>
      </c>
      <c r="BB1" s="3" t="s">
        <v>53</v>
      </c>
      <c r="BC1" s="3" t="s">
        <v>54</v>
      </c>
      <c r="BD1" s="3" t="s">
        <v>55</v>
      </c>
      <c r="BE1" s="3" t="s">
        <v>56</v>
      </c>
      <c r="BF1" s="4" t="s">
        <v>57</v>
      </c>
    </row>
    <row r="2">
      <c r="A2" s="5"/>
      <c r="B2" s="6"/>
      <c r="C2" s="6"/>
      <c r="D2" s="6"/>
      <c r="E2" s="6"/>
      <c r="F2" s="6"/>
      <c r="G2" s="6"/>
      <c r="H2" s="6"/>
      <c r="I2" s="6"/>
      <c r="J2" s="6"/>
      <c r="K2" s="7"/>
      <c r="L2" s="6"/>
      <c r="M2" s="6"/>
      <c r="N2" s="6"/>
      <c r="O2" s="6"/>
      <c r="P2" s="6"/>
      <c r="Q2" s="6"/>
      <c r="R2" s="6"/>
      <c r="S2" s="6"/>
      <c r="T2" s="6"/>
      <c r="U2" s="6"/>
      <c r="V2" s="6"/>
      <c r="W2" s="6"/>
      <c r="X2" s="6"/>
      <c r="Y2" s="6"/>
      <c r="Z2" s="6"/>
      <c r="AA2" s="6"/>
      <c r="AB2" s="6"/>
      <c r="AC2" s="6"/>
      <c r="AD2" s="6"/>
      <c r="AE2" s="6"/>
      <c r="AF2" s="6"/>
      <c r="AG2" s="6"/>
      <c r="AH2" s="6"/>
      <c r="AI2" s="6"/>
      <c r="AJ2" s="6"/>
      <c r="AK2" s="7"/>
      <c r="AL2" s="6"/>
      <c r="AM2" s="6"/>
      <c r="AN2" s="6"/>
      <c r="AO2" s="6"/>
      <c r="AP2" s="6"/>
      <c r="AQ2" s="6"/>
      <c r="AR2" s="6"/>
      <c r="AS2" s="6"/>
      <c r="AT2" s="6"/>
      <c r="AU2" s="6"/>
      <c r="AV2" s="6"/>
      <c r="AW2" s="6"/>
      <c r="AX2" s="6"/>
      <c r="AY2" s="6"/>
      <c r="AZ2" s="6"/>
      <c r="BA2" s="6"/>
      <c r="BB2" s="6"/>
      <c r="BC2" s="6"/>
      <c r="BD2" s="6"/>
      <c r="BE2" s="6"/>
      <c r="BF2" s="8"/>
    </row>
    <row r="3">
      <c r="A3" s="9"/>
    </row>
    <row r="4">
      <c r="A4" s="10">
        <v>45775.46225653935</v>
      </c>
      <c r="B4" s="11" t="s">
        <v>58</v>
      </c>
      <c r="C4" s="11">
        <v>22.0</v>
      </c>
      <c r="D4" s="11" t="s">
        <v>59</v>
      </c>
      <c r="E4" s="11" t="s">
        <v>60</v>
      </c>
      <c r="F4" s="11" t="s">
        <v>61</v>
      </c>
      <c r="G4" s="11" t="s">
        <v>62</v>
      </c>
      <c r="H4" s="11" t="s">
        <v>63</v>
      </c>
      <c r="I4" s="11" t="s">
        <v>64</v>
      </c>
      <c r="J4" s="11" t="s">
        <v>65</v>
      </c>
      <c r="L4" s="11" t="s">
        <v>66</v>
      </c>
      <c r="M4" s="11" t="s">
        <v>66</v>
      </c>
      <c r="N4" s="11" t="s">
        <v>67</v>
      </c>
      <c r="O4" s="11" t="s">
        <v>68</v>
      </c>
      <c r="P4" s="11" t="s">
        <v>68</v>
      </c>
      <c r="Q4" s="11" t="s">
        <v>68</v>
      </c>
      <c r="R4" s="11" t="s">
        <v>69</v>
      </c>
      <c r="S4" s="11" t="s">
        <v>70</v>
      </c>
      <c r="T4" s="11" t="s">
        <v>71</v>
      </c>
      <c r="U4" s="11" t="s">
        <v>72</v>
      </c>
      <c r="V4" s="11" t="s">
        <v>73</v>
      </c>
      <c r="W4" s="11" t="s">
        <v>74</v>
      </c>
      <c r="X4" s="12">
        <v>0.9791666666642413</v>
      </c>
      <c r="Y4" s="11" t="s">
        <v>75</v>
      </c>
      <c r="Z4" s="12">
        <v>0.27083333333575865</v>
      </c>
      <c r="AA4" s="11" t="s">
        <v>76</v>
      </c>
      <c r="AB4" s="11" t="s">
        <v>77</v>
      </c>
      <c r="AC4" s="11" t="s">
        <v>78</v>
      </c>
      <c r="AD4" s="11" t="s">
        <v>79</v>
      </c>
      <c r="AE4" s="11" t="s">
        <v>77</v>
      </c>
      <c r="AF4" s="11" t="s">
        <v>78</v>
      </c>
      <c r="AG4" s="11" t="s">
        <v>77</v>
      </c>
      <c r="AH4" s="11" t="s">
        <v>79</v>
      </c>
      <c r="AI4" s="11" t="s">
        <v>77</v>
      </c>
      <c r="AJ4" s="11" t="s">
        <v>79</v>
      </c>
      <c r="AL4" s="11" t="s">
        <v>79</v>
      </c>
      <c r="AM4" s="11" t="s">
        <v>80</v>
      </c>
      <c r="AN4" s="11" t="s">
        <v>79</v>
      </c>
      <c r="AO4" s="11" t="s">
        <v>78</v>
      </c>
      <c r="AP4" s="11" t="s">
        <v>81</v>
      </c>
      <c r="AX4" s="11" t="s">
        <v>82</v>
      </c>
      <c r="AY4" s="11" t="s">
        <v>83</v>
      </c>
      <c r="AZ4" s="11" t="s">
        <v>84</v>
      </c>
      <c r="BA4" s="11" t="s">
        <v>85</v>
      </c>
      <c r="BB4" s="11" t="s">
        <v>82</v>
      </c>
      <c r="BC4" s="11" t="s">
        <v>83</v>
      </c>
      <c r="BD4" s="11" t="s">
        <v>86</v>
      </c>
      <c r="BE4" s="11" t="s">
        <v>86</v>
      </c>
      <c r="BF4" s="13" t="s">
        <v>87</v>
      </c>
    </row>
    <row r="5">
      <c r="A5" s="9">
        <v>45775.46896351852</v>
      </c>
      <c r="B5" s="14" t="s">
        <v>58</v>
      </c>
      <c r="C5" s="14">
        <v>24.0</v>
      </c>
      <c r="D5" s="14" t="s">
        <v>88</v>
      </c>
      <c r="E5" s="14" t="s">
        <v>89</v>
      </c>
      <c r="F5" s="14" t="s">
        <v>61</v>
      </c>
      <c r="G5" s="14" t="s">
        <v>90</v>
      </c>
      <c r="H5" s="14" t="s">
        <v>91</v>
      </c>
      <c r="I5" s="14" t="s">
        <v>92</v>
      </c>
      <c r="J5" s="14" t="s">
        <v>65</v>
      </c>
      <c r="L5" s="14" t="s">
        <v>66</v>
      </c>
      <c r="M5" s="14" t="s">
        <v>93</v>
      </c>
      <c r="N5" s="14" t="s">
        <v>93</v>
      </c>
      <c r="O5" s="14" t="s">
        <v>94</v>
      </c>
      <c r="P5" s="14" t="s">
        <v>94</v>
      </c>
      <c r="Q5" s="14" t="s">
        <v>94</v>
      </c>
      <c r="R5" s="14" t="s">
        <v>95</v>
      </c>
      <c r="S5" s="14" t="s">
        <v>96</v>
      </c>
      <c r="T5" s="14" t="s">
        <v>97</v>
      </c>
      <c r="U5" s="14" t="s">
        <v>98</v>
      </c>
      <c r="V5" s="14" t="s">
        <v>73</v>
      </c>
      <c r="W5" s="14" t="s">
        <v>99</v>
      </c>
      <c r="X5" s="15">
        <v>0.5</v>
      </c>
      <c r="Y5" s="14">
        <v>5.0</v>
      </c>
      <c r="Z5" s="15">
        <v>0.33333333333575865</v>
      </c>
      <c r="AA5" s="14">
        <v>7.0</v>
      </c>
      <c r="AB5" s="14" t="s">
        <v>78</v>
      </c>
      <c r="AC5" s="14" t="s">
        <v>79</v>
      </c>
      <c r="AD5" s="14" t="s">
        <v>79</v>
      </c>
      <c r="AE5" s="14" t="s">
        <v>79</v>
      </c>
      <c r="AF5" s="14" t="s">
        <v>79</v>
      </c>
      <c r="AG5" s="14" t="s">
        <v>79</v>
      </c>
      <c r="AH5" s="14" t="s">
        <v>79</v>
      </c>
      <c r="AI5" s="14" t="s">
        <v>79</v>
      </c>
      <c r="AJ5" s="14" t="s">
        <v>78</v>
      </c>
      <c r="AK5" s="14" t="s">
        <v>100</v>
      </c>
      <c r="AL5" s="14" t="s">
        <v>78</v>
      </c>
      <c r="AM5" s="14" t="s">
        <v>101</v>
      </c>
      <c r="AN5" s="14" t="s">
        <v>79</v>
      </c>
      <c r="AO5" s="14" t="s">
        <v>77</v>
      </c>
      <c r="AP5" s="14" t="s">
        <v>102</v>
      </c>
      <c r="AX5" s="14">
        <v>5.0</v>
      </c>
      <c r="AY5" s="14">
        <v>15.0</v>
      </c>
      <c r="AZ5" s="14">
        <v>0.0</v>
      </c>
      <c r="BA5" s="14">
        <v>0.0</v>
      </c>
      <c r="BB5" s="14">
        <v>0.0</v>
      </c>
      <c r="BC5" s="14">
        <v>0.0</v>
      </c>
      <c r="BD5" s="14">
        <v>12.0</v>
      </c>
      <c r="BE5" s="14">
        <v>16.0</v>
      </c>
      <c r="BF5" s="16" t="s">
        <v>87</v>
      </c>
    </row>
    <row r="6">
      <c r="A6" s="10">
        <v>45775.46932109953</v>
      </c>
      <c r="B6" s="11" t="s">
        <v>58</v>
      </c>
      <c r="C6" s="11">
        <v>21.0</v>
      </c>
      <c r="D6" s="11" t="s">
        <v>59</v>
      </c>
      <c r="E6" s="11" t="s">
        <v>89</v>
      </c>
      <c r="F6" s="11" t="s">
        <v>61</v>
      </c>
      <c r="G6" s="11" t="s">
        <v>103</v>
      </c>
      <c r="H6" s="11" t="s">
        <v>91</v>
      </c>
      <c r="I6" s="11" t="s">
        <v>104</v>
      </c>
      <c r="J6" s="11" t="s">
        <v>105</v>
      </c>
      <c r="K6" s="11" t="s">
        <v>106</v>
      </c>
      <c r="L6" s="11" t="s">
        <v>66</v>
      </c>
      <c r="M6" s="11" t="s">
        <v>66</v>
      </c>
      <c r="N6" s="11" t="s">
        <v>68</v>
      </c>
      <c r="O6" s="11" t="s">
        <v>94</v>
      </c>
      <c r="P6" s="11" t="s">
        <v>94</v>
      </c>
      <c r="Q6" s="11" t="s">
        <v>94</v>
      </c>
      <c r="R6" s="11" t="s">
        <v>95</v>
      </c>
      <c r="S6" s="11" t="s">
        <v>107</v>
      </c>
      <c r="T6" s="11" t="s">
        <v>97</v>
      </c>
      <c r="U6" s="11" t="s">
        <v>72</v>
      </c>
      <c r="V6" s="11" t="s">
        <v>73</v>
      </c>
      <c r="W6" s="11" t="s">
        <v>108</v>
      </c>
      <c r="X6" s="12">
        <v>0.020833333335758653</v>
      </c>
      <c r="Y6" s="11" t="s">
        <v>109</v>
      </c>
      <c r="Z6" s="12">
        <v>0.25</v>
      </c>
      <c r="AA6" s="11" t="s">
        <v>110</v>
      </c>
      <c r="AB6" s="11" t="s">
        <v>77</v>
      </c>
      <c r="AC6" s="11" t="s">
        <v>79</v>
      </c>
      <c r="AD6" s="11" t="s">
        <v>77</v>
      </c>
      <c r="AE6" s="11" t="s">
        <v>77</v>
      </c>
      <c r="AF6" s="11" t="s">
        <v>78</v>
      </c>
      <c r="AG6" s="11" t="s">
        <v>79</v>
      </c>
      <c r="AH6" s="11" t="s">
        <v>77</v>
      </c>
      <c r="AI6" s="11" t="s">
        <v>77</v>
      </c>
      <c r="AJ6" s="11" t="s">
        <v>79</v>
      </c>
      <c r="AL6" s="11" t="s">
        <v>111</v>
      </c>
      <c r="AM6" s="11" t="s">
        <v>101</v>
      </c>
      <c r="AN6" s="11" t="s">
        <v>79</v>
      </c>
      <c r="AO6" s="11" t="s">
        <v>77</v>
      </c>
      <c r="AP6" s="11" t="s">
        <v>102</v>
      </c>
      <c r="AX6" s="11" t="s">
        <v>112</v>
      </c>
      <c r="AY6" s="11" t="s">
        <v>113</v>
      </c>
      <c r="AZ6" s="11" t="s">
        <v>114</v>
      </c>
      <c r="BA6" s="11" t="s">
        <v>115</v>
      </c>
      <c r="BB6" s="11" t="s">
        <v>116</v>
      </c>
      <c r="BC6" s="11" t="s">
        <v>115</v>
      </c>
      <c r="BD6" s="11" t="s">
        <v>117</v>
      </c>
      <c r="BE6" s="11" t="s">
        <v>110</v>
      </c>
      <c r="BF6" s="13" t="s">
        <v>87</v>
      </c>
    </row>
    <row r="7">
      <c r="A7" s="9">
        <v>45775.46939894676</v>
      </c>
      <c r="B7" s="14" t="s">
        <v>58</v>
      </c>
      <c r="C7" s="14">
        <v>24.0</v>
      </c>
      <c r="D7" s="14" t="s">
        <v>59</v>
      </c>
      <c r="E7" s="14" t="s">
        <v>60</v>
      </c>
      <c r="F7" s="14" t="s">
        <v>61</v>
      </c>
      <c r="G7" s="14" t="s">
        <v>118</v>
      </c>
      <c r="H7" s="14" t="s">
        <v>91</v>
      </c>
      <c r="I7" s="14" t="s">
        <v>119</v>
      </c>
      <c r="J7" s="14" t="s">
        <v>105</v>
      </c>
      <c r="K7" s="14" t="s">
        <v>120</v>
      </c>
      <c r="L7" s="14" t="s">
        <v>66</v>
      </c>
      <c r="M7" s="14" t="s">
        <v>66</v>
      </c>
      <c r="N7" s="14" t="s">
        <v>67</v>
      </c>
      <c r="O7" s="14" t="s">
        <v>94</v>
      </c>
      <c r="P7" s="14" t="s">
        <v>94</v>
      </c>
      <c r="Q7" s="14" t="s">
        <v>94</v>
      </c>
      <c r="R7" s="14" t="s">
        <v>69</v>
      </c>
      <c r="S7" s="14" t="s">
        <v>121</v>
      </c>
      <c r="T7" s="14" t="s">
        <v>73</v>
      </c>
      <c r="U7" s="14" t="s">
        <v>72</v>
      </c>
      <c r="V7" s="14" t="s">
        <v>73</v>
      </c>
      <c r="W7" s="14" t="s">
        <v>122</v>
      </c>
      <c r="X7" s="15">
        <v>0.9166666666642413</v>
      </c>
      <c r="Y7" s="14" t="s">
        <v>123</v>
      </c>
      <c r="Z7" s="15">
        <v>0.25</v>
      </c>
      <c r="AA7" s="14" t="s">
        <v>124</v>
      </c>
      <c r="AB7" s="14" t="s">
        <v>77</v>
      </c>
      <c r="AC7" s="14" t="s">
        <v>78</v>
      </c>
      <c r="AD7" s="14" t="s">
        <v>78</v>
      </c>
      <c r="AE7" s="14" t="s">
        <v>77</v>
      </c>
      <c r="AF7" s="14" t="s">
        <v>79</v>
      </c>
      <c r="AG7" s="14" t="s">
        <v>79</v>
      </c>
      <c r="AH7" s="14" t="s">
        <v>78</v>
      </c>
      <c r="AI7" s="14" t="s">
        <v>78</v>
      </c>
      <c r="AJ7" s="14" t="s">
        <v>79</v>
      </c>
      <c r="AL7" s="14" t="s">
        <v>111</v>
      </c>
      <c r="AM7" s="14" t="s">
        <v>80</v>
      </c>
      <c r="AN7" s="14" t="s">
        <v>77</v>
      </c>
      <c r="AO7" s="14" t="s">
        <v>125</v>
      </c>
      <c r="AP7" s="14" t="s">
        <v>81</v>
      </c>
      <c r="AX7" s="14">
        <v>4.0</v>
      </c>
      <c r="AY7" s="14" t="s">
        <v>126</v>
      </c>
      <c r="AZ7" s="14" t="s">
        <v>127</v>
      </c>
      <c r="BA7" s="14" t="s">
        <v>128</v>
      </c>
      <c r="BB7" s="14">
        <v>0.0</v>
      </c>
      <c r="BC7" s="14">
        <v>0.0</v>
      </c>
      <c r="BD7" s="14" t="s">
        <v>129</v>
      </c>
      <c r="BE7" s="14" t="s">
        <v>130</v>
      </c>
      <c r="BF7" s="16" t="s">
        <v>131</v>
      </c>
    </row>
    <row r="8">
      <c r="A8" s="10">
        <v>45775.47079126157</v>
      </c>
      <c r="B8" s="11" t="s">
        <v>58</v>
      </c>
      <c r="C8" s="11">
        <v>23.0</v>
      </c>
      <c r="D8" s="11" t="s">
        <v>59</v>
      </c>
      <c r="E8" s="11" t="s">
        <v>89</v>
      </c>
      <c r="F8" s="11" t="s">
        <v>61</v>
      </c>
      <c r="G8" s="11" t="s">
        <v>87</v>
      </c>
      <c r="H8" s="11" t="s">
        <v>91</v>
      </c>
      <c r="I8" s="11" t="s">
        <v>132</v>
      </c>
      <c r="J8" s="11" t="s">
        <v>105</v>
      </c>
      <c r="K8" s="11" t="s">
        <v>133</v>
      </c>
      <c r="L8" s="11" t="s">
        <v>67</v>
      </c>
      <c r="M8" s="11" t="s">
        <v>67</v>
      </c>
      <c r="N8" s="11" t="s">
        <v>67</v>
      </c>
      <c r="O8" s="11" t="s">
        <v>67</v>
      </c>
      <c r="P8" s="11" t="s">
        <v>67</v>
      </c>
      <c r="Q8" s="11" t="s">
        <v>66</v>
      </c>
      <c r="R8" s="11" t="s">
        <v>69</v>
      </c>
      <c r="S8" s="11" t="s">
        <v>134</v>
      </c>
      <c r="T8" s="11" t="s">
        <v>135</v>
      </c>
      <c r="U8" s="11" t="s">
        <v>136</v>
      </c>
      <c r="V8" s="11" t="s">
        <v>71</v>
      </c>
      <c r="W8" s="11" t="s">
        <v>74</v>
      </c>
      <c r="X8" s="12">
        <v>0.9166666666642413</v>
      </c>
      <c r="Y8" s="11">
        <v>20.0</v>
      </c>
      <c r="Z8" s="12">
        <v>0.25</v>
      </c>
      <c r="AA8" s="11">
        <v>8.0</v>
      </c>
      <c r="AB8" s="11" t="s">
        <v>78</v>
      </c>
      <c r="AC8" s="11" t="s">
        <v>78</v>
      </c>
      <c r="AD8" s="11" t="s">
        <v>77</v>
      </c>
      <c r="AE8" s="11" t="s">
        <v>79</v>
      </c>
      <c r="AF8" s="11" t="s">
        <v>79</v>
      </c>
      <c r="AG8" s="11" t="s">
        <v>79</v>
      </c>
      <c r="AH8" s="11" t="s">
        <v>77</v>
      </c>
      <c r="AI8" s="11" t="s">
        <v>77</v>
      </c>
      <c r="AJ8" s="11" t="s">
        <v>79</v>
      </c>
      <c r="AK8" s="11" t="s">
        <v>137</v>
      </c>
      <c r="AL8" s="11" t="s">
        <v>125</v>
      </c>
      <c r="AM8" s="11" t="s">
        <v>101</v>
      </c>
      <c r="AN8" s="11" t="s">
        <v>79</v>
      </c>
      <c r="AO8" s="11" t="s">
        <v>79</v>
      </c>
      <c r="AP8" s="11" t="s">
        <v>138</v>
      </c>
      <c r="AX8" s="11">
        <v>2.0</v>
      </c>
      <c r="AY8" s="11">
        <v>20.0</v>
      </c>
      <c r="AZ8" s="11">
        <v>5.0</v>
      </c>
      <c r="BA8" s="11" t="s">
        <v>139</v>
      </c>
      <c r="BB8" s="11">
        <v>2.0</v>
      </c>
      <c r="BC8" s="11">
        <v>30.0</v>
      </c>
      <c r="BD8" s="11">
        <v>7.0</v>
      </c>
      <c r="BE8" s="11">
        <v>5.0</v>
      </c>
      <c r="BF8" s="13" t="s">
        <v>140</v>
      </c>
    </row>
    <row r="9">
      <c r="A9" s="9">
        <v>45775.47147116898</v>
      </c>
      <c r="B9" s="14" t="s">
        <v>58</v>
      </c>
      <c r="C9" s="14">
        <v>33.0</v>
      </c>
      <c r="D9" s="14" t="s">
        <v>59</v>
      </c>
      <c r="E9" s="14" t="s">
        <v>89</v>
      </c>
      <c r="F9" s="14" t="s">
        <v>61</v>
      </c>
      <c r="G9" s="14" t="s">
        <v>141</v>
      </c>
      <c r="H9" s="14" t="s">
        <v>91</v>
      </c>
      <c r="I9" s="14" t="s">
        <v>142</v>
      </c>
      <c r="J9" s="14" t="s">
        <v>65</v>
      </c>
      <c r="L9" s="14" t="s">
        <v>66</v>
      </c>
      <c r="M9" s="14" t="s">
        <v>143</v>
      </c>
      <c r="N9" s="14" t="s">
        <v>143</v>
      </c>
      <c r="O9" s="14" t="s">
        <v>94</v>
      </c>
      <c r="P9" s="14" t="s">
        <v>94</v>
      </c>
      <c r="Q9" s="14" t="s">
        <v>94</v>
      </c>
      <c r="R9" s="14" t="s">
        <v>144</v>
      </c>
      <c r="S9" s="14" t="s">
        <v>121</v>
      </c>
      <c r="T9" s="14" t="s">
        <v>73</v>
      </c>
      <c r="U9" s="14" t="s">
        <v>72</v>
      </c>
      <c r="V9" s="14" t="s">
        <v>73</v>
      </c>
      <c r="W9" s="14" t="s">
        <v>74</v>
      </c>
      <c r="X9" s="15">
        <v>0.9583333333357587</v>
      </c>
      <c r="Y9" s="14" t="s">
        <v>145</v>
      </c>
      <c r="Z9" s="15">
        <v>0.25</v>
      </c>
      <c r="AA9" s="14" t="s">
        <v>146</v>
      </c>
      <c r="AB9" s="14" t="s">
        <v>125</v>
      </c>
      <c r="AC9" s="14" t="s">
        <v>125</v>
      </c>
      <c r="AD9" s="14" t="s">
        <v>78</v>
      </c>
      <c r="AE9" s="14" t="s">
        <v>78</v>
      </c>
      <c r="AF9" s="14" t="s">
        <v>77</v>
      </c>
      <c r="AG9" s="14" t="s">
        <v>79</v>
      </c>
      <c r="AH9" s="14" t="s">
        <v>78</v>
      </c>
      <c r="AI9" s="14" t="s">
        <v>125</v>
      </c>
      <c r="AJ9" s="14" t="s">
        <v>78</v>
      </c>
      <c r="AL9" s="14" t="s">
        <v>111</v>
      </c>
      <c r="AM9" s="14" t="s">
        <v>147</v>
      </c>
      <c r="AN9" s="14" t="s">
        <v>125</v>
      </c>
      <c r="AO9" s="14" t="s">
        <v>78</v>
      </c>
      <c r="AP9" s="14" t="s">
        <v>102</v>
      </c>
      <c r="AX9" s="14" t="s">
        <v>127</v>
      </c>
      <c r="AY9" s="14" t="s">
        <v>148</v>
      </c>
      <c r="AZ9" s="14" t="s">
        <v>149</v>
      </c>
      <c r="BA9" s="14" t="s">
        <v>150</v>
      </c>
      <c r="BB9" s="14">
        <v>0.0</v>
      </c>
      <c r="BC9" s="14">
        <v>0.0</v>
      </c>
      <c r="BD9" s="14" t="s">
        <v>151</v>
      </c>
      <c r="BE9" s="14" t="s">
        <v>152</v>
      </c>
      <c r="BF9" s="16" t="s">
        <v>140</v>
      </c>
    </row>
    <row r="10">
      <c r="A10" s="10">
        <v>45775.474875381944</v>
      </c>
      <c r="B10" s="11" t="s">
        <v>58</v>
      </c>
      <c r="C10" s="11">
        <v>22.0</v>
      </c>
      <c r="D10" s="11" t="s">
        <v>59</v>
      </c>
      <c r="E10" s="11" t="s">
        <v>89</v>
      </c>
      <c r="F10" s="11" t="s">
        <v>61</v>
      </c>
      <c r="G10" s="11" t="s">
        <v>87</v>
      </c>
      <c r="H10" s="11" t="s">
        <v>91</v>
      </c>
      <c r="I10" s="11" t="s">
        <v>153</v>
      </c>
      <c r="J10" s="11" t="s">
        <v>105</v>
      </c>
      <c r="K10" s="11" t="s">
        <v>154</v>
      </c>
      <c r="L10" s="11" t="s">
        <v>93</v>
      </c>
      <c r="M10" s="11" t="s">
        <v>93</v>
      </c>
      <c r="N10" s="11" t="s">
        <v>93</v>
      </c>
      <c r="O10" s="11" t="s">
        <v>68</v>
      </c>
      <c r="P10" s="11" t="s">
        <v>94</v>
      </c>
      <c r="Q10" s="11" t="s">
        <v>94</v>
      </c>
      <c r="R10" s="11" t="s">
        <v>144</v>
      </c>
      <c r="S10" s="11" t="s">
        <v>121</v>
      </c>
      <c r="T10" s="11" t="s">
        <v>73</v>
      </c>
      <c r="U10" s="11" t="s">
        <v>98</v>
      </c>
      <c r="V10" s="11" t="s">
        <v>71</v>
      </c>
      <c r="W10" s="11" t="s">
        <v>108</v>
      </c>
      <c r="X10" s="12">
        <v>0.9583333333357587</v>
      </c>
      <c r="Y10" s="11">
        <v>10.0</v>
      </c>
      <c r="Z10" s="12">
        <v>0.27083333333575865</v>
      </c>
      <c r="AA10" s="11" t="s">
        <v>155</v>
      </c>
      <c r="AB10" s="11" t="s">
        <v>79</v>
      </c>
      <c r="AC10" s="11" t="s">
        <v>78</v>
      </c>
      <c r="AD10" s="11" t="s">
        <v>79</v>
      </c>
      <c r="AE10" s="11" t="s">
        <v>79</v>
      </c>
      <c r="AF10" s="11" t="s">
        <v>79</v>
      </c>
      <c r="AG10" s="11" t="s">
        <v>79</v>
      </c>
      <c r="AH10" s="11" t="s">
        <v>77</v>
      </c>
      <c r="AI10" s="11" t="s">
        <v>79</v>
      </c>
      <c r="AJ10" s="11" t="s">
        <v>79</v>
      </c>
      <c r="AK10" s="11" t="s">
        <v>156</v>
      </c>
      <c r="AL10" s="11" t="s">
        <v>125</v>
      </c>
      <c r="AM10" s="11" t="s">
        <v>157</v>
      </c>
      <c r="AN10" s="11" t="s">
        <v>79</v>
      </c>
      <c r="AO10" s="11" t="s">
        <v>125</v>
      </c>
      <c r="AP10" s="11" t="s">
        <v>102</v>
      </c>
      <c r="AX10" s="11" t="s">
        <v>158</v>
      </c>
      <c r="AY10" s="11" t="s">
        <v>148</v>
      </c>
      <c r="AZ10" s="11" t="s">
        <v>159</v>
      </c>
      <c r="BA10" s="11" t="s">
        <v>148</v>
      </c>
      <c r="BB10" s="11" t="s">
        <v>160</v>
      </c>
      <c r="BC10" s="11" t="s">
        <v>161</v>
      </c>
      <c r="BD10" s="11" t="s">
        <v>162</v>
      </c>
      <c r="BE10" s="11" t="s">
        <v>163</v>
      </c>
      <c r="BF10" s="13" t="s">
        <v>87</v>
      </c>
    </row>
    <row r="11">
      <c r="A11" s="9">
        <v>45775.47775810186</v>
      </c>
      <c r="B11" s="14" t="s">
        <v>58</v>
      </c>
      <c r="C11" s="14">
        <v>23.0</v>
      </c>
      <c r="D11" s="14" t="s">
        <v>59</v>
      </c>
      <c r="E11" s="14" t="s">
        <v>164</v>
      </c>
      <c r="F11" s="14" t="s">
        <v>61</v>
      </c>
      <c r="G11" s="14" t="s">
        <v>165</v>
      </c>
      <c r="H11" s="14" t="s">
        <v>63</v>
      </c>
      <c r="I11" s="14" t="s">
        <v>64</v>
      </c>
      <c r="J11" s="14" t="s">
        <v>65</v>
      </c>
      <c r="L11" s="14" t="s">
        <v>66</v>
      </c>
      <c r="M11" s="14" t="s">
        <v>68</v>
      </c>
      <c r="N11" s="14" t="s">
        <v>68</v>
      </c>
      <c r="O11" s="14" t="s">
        <v>94</v>
      </c>
      <c r="P11" s="14" t="s">
        <v>94</v>
      </c>
      <c r="Q11" s="14" t="s">
        <v>94</v>
      </c>
      <c r="R11" s="14" t="s">
        <v>95</v>
      </c>
      <c r="S11" s="14" t="s">
        <v>134</v>
      </c>
      <c r="T11" s="14" t="s">
        <v>73</v>
      </c>
      <c r="U11" s="14" t="s">
        <v>98</v>
      </c>
      <c r="V11" s="14" t="s">
        <v>71</v>
      </c>
      <c r="W11" s="14" t="s">
        <v>166</v>
      </c>
      <c r="X11" s="15">
        <v>0.9583333333357587</v>
      </c>
      <c r="Y11" s="14" t="s">
        <v>167</v>
      </c>
      <c r="Z11" s="15">
        <v>0.22916666666424135</v>
      </c>
      <c r="AA11" s="14" t="s">
        <v>168</v>
      </c>
      <c r="AB11" s="14" t="s">
        <v>125</v>
      </c>
      <c r="AC11" s="14" t="s">
        <v>79</v>
      </c>
      <c r="AD11" s="14" t="s">
        <v>125</v>
      </c>
      <c r="AE11" s="14" t="s">
        <v>77</v>
      </c>
      <c r="AF11" s="14" t="s">
        <v>79</v>
      </c>
      <c r="AG11" s="14" t="s">
        <v>79</v>
      </c>
      <c r="AH11" s="14" t="s">
        <v>79</v>
      </c>
      <c r="AI11" s="14" t="s">
        <v>78</v>
      </c>
      <c r="AJ11" s="14" t="s">
        <v>77</v>
      </c>
      <c r="AL11" s="14" t="s">
        <v>79</v>
      </c>
      <c r="AM11" s="14" t="s">
        <v>80</v>
      </c>
      <c r="AN11" s="14" t="s">
        <v>77</v>
      </c>
      <c r="AO11" s="14" t="s">
        <v>77</v>
      </c>
      <c r="AP11" s="14" t="s">
        <v>102</v>
      </c>
      <c r="AX11" s="14" t="s">
        <v>116</v>
      </c>
      <c r="AY11" s="14" t="s">
        <v>116</v>
      </c>
      <c r="AZ11" s="14" t="s">
        <v>169</v>
      </c>
      <c r="BA11" s="14" t="s">
        <v>170</v>
      </c>
      <c r="BB11" s="14" t="s">
        <v>171</v>
      </c>
      <c r="BC11" s="14" t="s">
        <v>116</v>
      </c>
      <c r="BD11" s="14" t="s">
        <v>172</v>
      </c>
      <c r="BE11" s="14" t="s">
        <v>173</v>
      </c>
      <c r="BF11" s="16" t="s">
        <v>87</v>
      </c>
    </row>
    <row r="12">
      <c r="A12" s="10">
        <v>45775.47821872685</v>
      </c>
      <c r="B12" s="11" t="s">
        <v>58</v>
      </c>
      <c r="C12" s="11">
        <v>29.0</v>
      </c>
      <c r="D12" s="11" t="s">
        <v>59</v>
      </c>
      <c r="E12" s="11" t="s">
        <v>89</v>
      </c>
      <c r="F12" s="11" t="s">
        <v>174</v>
      </c>
      <c r="G12" s="11" t="s">
        <v>116</v>
      </c>
      <c r="H12" s="11" t="s">
        <v>175</v>
      </c>
      <c r="I12" s="11" t="s">
        <v>176</v>
      </c>
      <c r="J12" s="11" t="s">
        <v>105</v>
      </c>
      <c r="K12" s="11" t="s">
        <v>177</v>
      </c>
      <c r="L12" s="11" t="s">
        <v>67</v>
      </c>
      <c r="M12" s="11" t="s">
        <v>66</v>
      </c>
      <c r="N12" s="11" t="s">
        <v>68</v>
      </c>
      <c r="O12" s="11" t="s">
        <v>94</v>
      </c>
      <c r="P12" s="11" t="s">
        <v>94</v>
      </c>
      <c r="Q12" s="11" t="s">
        <v>94</v>
      </c>
      <c r="R12" s="11" t="s">
        <v>95</v>
      </c>
      <c r="S12" s="11" t="s">
        <v>70</v>
      </c>
      <c r="T12" s="11" t="s">
        <v>73</v>
      </c>
      <c r="U12" s="11" t="s">
        <v>72</v>
      </c>
      <c r="V12" s="11" t="s">
        <v>73</v>
      </c>
      <c r="W12" s="11" t="s">
        <v>108</v>
      </c>
      <c r="X12" s="12">
        <v>0.9166666666642413</v>
      </c>
      <c r="Y12" s="11">
        <v>30.0</v>
      </c>
      <c r="Z12" s="12">
        <v>0.20833333333575865</v>
      </c>
      <c r="AA12" s="11" t="s">
        <v>178</v>
      </c>
      <c r="AB12" s="11" t="s">
        <v>77</v>
      </c>
      <c r="AC12" s="11" t="s">
        <v>77</v>
      </c>
      <c r="AD12" s="11" t="s">
        <v>77</v>
      </c>
      <c r="AE12" s="11" t="s">
        <v>77</v>
      </c>
      <c r="AF12" s="11" t="s">
        <v>79</v>
      </c>
      <c r="AG12" s="11" t="s">
        <v>77</v>
      </c>
      <c r="AH12" s="11" t="s">
        <v>79</v>
      </c>
      <c r="AI12" s="11" t="s">
        <v>77</v>
      </c>
      <c r="AJ12" s="11" t="s">
        <v>79</v>
      </c>
      <c r="AL12" s="11" t="s">
        <v>111</v>
      </c>
      <c r="AM12" s="11" t="s">
        <v>101</v>
      </c>
      <c r="AN12" s="11" t="s">
        <v>79</v>
      </c>
      <c r="AO12" s="11" t="s">
        <v>78</v>
      </c>
      <c r="AP12" s="11" t="s">
        <v>102</v>
      </c>
      <c r="AX12" s="11">
        <v>2.0</v>
      </c>
      <c r="AY12" s="11" t="s">
        <v>179</v>
      </c>
      <c r="AZ12" s="11">
        <v>2.0</v>
      </c>
      <c r="BA12" s="11" t="s">
        <v>180</v>
      </c>
      <c r="BB12" s="11">
        <v>3.0</v>
      </c>
      <c r="BC12" s="11" t="s">
        <v>181</v>
      </c>
      <c r="BD12" s="11" t="s">
        <v>182</v>
      </c>
      <c r="BE12" s="11" t="s">
        <v>183</v>
      </c>
      <c r="BF12" s="13" t="s">
        <v>87</v>
      </c>
    </row>
    <row r="13">
      <c r="A13" s="9">
        <v>45775.47862674769</v>
      </c>
      <c r="B13" s="14" t="s">
        <v>58</v>
      </c>
      <c r="C13" s="14">
        <v>22.0</v>
      </c>
      <c r="D13" s="14" t="s">
        <v>59</v>
      </c>
      <c r="E13" s="14" t="s">
        <v>89</v>
      </c>
      <c r="F13" s="14" t="s">
        <v>61</v>
      </c>
      <c r="G13" s="14" t="s">
        <v>184</v>
      </c>
      <c r="H13" s="14" t="s">
        <v>175</v>
      </c>
      <c r="I13" s="14" t="s">
        <v>185</v>
      </c>
      <c r="J13" s="14" t="s">
        <v>65</v>
      </c>
      <c r="L13" s="14" t="s">
        <v>68</v>
      </c>
      <c r="M13" s="14" t="s">
        <v>68</v>
      </c>
      <c r="N13" s="14" t="s">
        <v>68</v>
      </c>
      <c r="O13" s="14" t="s">
        <v>94</v>
      </c>
      <c r="P13" s="14" t="s">
        <v>94</v>
      </c>
      <c r="Q13" s="14" t="s">
        <v>94</v>
      </c>
      <c r="R13" s="14" t="s">
        <v>95</v>
      </c>
      <c r="S13" s="14" t="s">
        <v>186</v>
      </c>
      <c r="T13" s="14" t="s">
        <v>187</v>
      </c>
      <c r="U13" s="14" t="s">
        <v>72</v>
      </c>
      <c r="V13" s="14" t="s">
        <v>71</v>
      </c>
      <c r="W13" s="14" t="s">
        <v>74</v>
      </c>
      <c r="X13" s="15">
        <v>0.0</v>
      </c>
      <c r="Y13" s="14" t="s">
        <v>188</v>
      </c>
      <c r="Z13" s="15">
        <v>0.25</v>
      </c>
      <c r="AA13" s="14">
        <v>6.0</v>
      </c>
      <c r="AB13" s="14" t="s">
        <v>78</v>
      </c>
      <c r="AC13" s="14" t="s">
        <v>79</v>
      </c>
      <c r="AD13" s="14" t="s">
        <v>77</v>
      </c>
      <c r="AE13" s="14" t="s">
        <v>77</v>
      </c>
      <c r="AF13" s="14" t="s">
        <v>79</v>
      </c>
      <c r="AG13" s="14" t="s">
        <v>79</v>
      </c>
      <c r="AH13" s="14" t="s">
        <v>78</v>
      </c>
      <c r="AI13" s="14" t="s">
        <v>79</v>
      </c>
      <c r="AJ13" s="14" t="s">
        <v>79</v>
      </c>
      <c r="AK13" s="14" t="s">
        <v>189</v>
      </c>
      <c r="AL13" s="14" t="s">
        <v>77</v>
      </c>
      <c r="AM13" s="14" t="s">
        <v>80</v>
      </c>
      <c r="AN13" s="14" t="s">
        <v>79</v>
      </c>
      <c r="AO13" s="14" t="s">
        <v>77</v>
      </c>
      <c r="AP13" s="14" t="s">
        <v>102</v>
      </c>
      <c r="AX13" s="14">
        <v>2.0</v>
      </c>
      <c r="AY13" s="14" t="s">
        <v>190</v>
      </c>
      <c r="AZ13" s="14">
        <v>0.0</v>
      </c>
      <c r="BA13" s="14">
        <v>0.0</v>
      </c>
      <c r="BB13" s="14">
        <v>0.0</v>
      </c>
      <c r="BC13" s="14">
        <v>0.0</v>
      </c>
      <c r="BD13" s="14" t="s">
        <v>129</v>
      </c>
      <c r="BE13" s="14" t="s">
        <v>191</v>
      </c>
      <c r="BF13" s="16" t="s">
        <v>87</v>
      </c>
    </row>
    <row r="14">
      <c r="A14" s="10">
        <v>45775.48053697917</v>
      </c>
      <c r="B14" s="11" t="s">
        <v>58</v>
      </c>
      <c r="C14" s="11" t="s">
        <v>192</v>
      </c>
      <c r="D14" s="11" t="s">
        <v>59</v>
      </c>
      <c r="E14" s="11" t="s">
        <v>193</v>
      </c>
      <c r="F14" s="11" t="s">
        <v>61</v>
      </c>
      <c r="G14" s="11" t="s">
        <v>184</v>
      </c>
      <c r="H14" s="11" t="s">
        <v>63</v>
      </c>
      <c r="I14" s="11" t="s">
        <v>194</v>
      </c>
      <c r="J14" s="11" t="s">
        <v>65</v>
      </c>
      <c r="L14" s="11" t="s">
        <v>68</v>
      </c>
      <c r="M14" s="11" t="s">
        <v>143</v>
      </c>
      <c r="N14" s="11" t="s">
        <v>68</v>
      </c>
      <c r="O14" s="11" t="s">
        <v>195</v>
      </c>
      <c r="P14" s="11" t="s">
        <v>195</v>
      </c>
      <c r="Q14" s="11" t="s">
        <v>195</v>
      </c>
      <c r="R14" s="11" t="s">
        <v>196</v>
      </c>
      <c r="S14" s="11" t="s">
        <v>134</v>
      </c>
      <c r="T14" s="11" t="s">
        <v>97</v>
      </c>
      <c r="U14" s="11" t="s">
        <v>136</v>
      </c>
      <c r="V14" s="11" t="s">
        <v>71</v>
      </c>
      <c r="W14" s="11" t="s">
        <v>166</v>
      </c>
      <c r="X14" s="12">
        <v>0.9583333333357587</v>
      </c>
      <c r="Y14" s="11" t="s">
        <v>197</v>
      </c>
      <c r="Z14" s="12">
        <v>0.26388888889050577</v>
      </c>
      <c r="AA14" s="11">
        <v>5.0</v>
      </c>
      <c r="AB14" s="11" t="s">
        <v>79</v>
      </c>
      <c r="AC14" s="11" t="s">
        <v>79</v>
      </c>
      <c r="AD14" s="11" t="s">
        <v>79</v>
      </c>
      <c r="AE14" s="11" t="s">
        <v>79</v>
      </c>
      <c r="AF14" s="11" t="s">
        <v>79</v>
      </c>
      <c r="AG14" s="11" t="s">
        <v>77</v>
      </c>
      <c r="AH14" s="11" t="s">
        <v>78</v>
      </c>
      <c r="AI14" s="11" t="s">
        <v>79</v>
      </c>
      <c r="AJ14" s="11" t="s">
        <v>79</v>
      </c>
      <c r="AL14" s="11" t="s">
        <v>111</v>
      </c>
      <c r="AM14" s="11" t="s">
        <v>101</v>
      </c>
      <c r="AN14" s="11" t="s">
        <v>79</v>
      </c>
      <c r="AO14" s="11" t="s">
        <v>125</v>
      </c>
      <c r="AP14" s="11" t="s">
        <v>81</v>
      </c>
      <c r="AX14" s="11" t="s">
        <v>198</v>
      </c>
      <c r="AY14" s="11" t="s">
        <v>199</v>
      </c>
      <c r="AZ14" s="11" t="s">
        <v>200</v>
      </c>
      <c r="BA14" s="11" t="s">
        <v>109</v>
      </c>
      <c r="BB14" s="11">
        <v>0.0</v>
      </c>
      <c r="BC14" s="11">
        <v>0.0</v>
      </c>
      <c r="BD14" s="11" t="s">
        <v>146</v>
      </c>
      <c r="BE14" s="11" t="s">
        <v>201</v>
      </c>
      <c r="BF14" s="13" t="s">
        <v>202</v>
      </c>
    </row>
    <row r="15">
      <c r="A15" s="9">
        <v>45775.48112111111</v>
      </c>
      <c r="B15" s="14" t="s">
        <v>58</v>
      </c>
      <c r="C15" s="14">
        <v>20.0</v>
      </c>
      <c r="D15" s="14" t="s">
        <v>59</v>
      </c>
      <c r="E15" s="14" t="s">
        <v>193</v>
      </c>
      <c r="F15" s="14" t="s">
        <v>61</v>
      </c>
      <c r="G15" s="14" t="s">
        <v>203</v>
      </c>
      <c r="H15" s="14" t="s">
        <v>63</v>
      </c>
      <c r="I15" s="14" t="s">
        <v>204</v>
      </c>
      <c r="J15" s="14" t="s">
        <v>105</v>
      </c>
      <c r="K15" s="14" t="s">
        <v>205</v>
      </c>
      <c r="L15" s="14" t="s">
        <v>66</v>
      </c>
      <c r="M15" s="14" t="s">
        <v>68</v>
      </c>
      <c r="N15" s="14" t="s">
        <v>68</v>
      </c>
      <c r="O15" s="14" t="s">
        <v>66</v>
      </c>
      <c r="P15" s="14" t="s">
        <v>68</v>
      </c>
      <c r="Q15" s="14" t="s">
        <v>68</v>
      </c>
      <c r="R15" s="14" t="s">
        <v>69</v>
      </c>
      <c r="S15" s="14" t="s">
        <v>134</v>
      </c>
      <c r="T15" s="14" t="s">
        <v>71</v>
      </c>
      <c r="U15" s="14" t="s">
        <v>98</v>
      </c>
      <c r="V15" s="14" t="s">
        <v>73</v>
      </c>
      <c r="W15" s="14" t="s">
        <v>74</v>
      </c>
      <c r="X15" s="15">
        <v>0.0</v>
      </c>
      <c r="Y15" s="14">
        <v>40.0</v>
      </c>
      <c r="Z15" s="15">
        <v>0.26388888889050577</v>
      </c>
      <c r="AA15" s="14">
        <v>6.0</v>
      </c>
      <c r="AB15" s="14" t="s">
        <v>77</v>
      </c>
      <c r="AC15" s="14" t="s">
        <v>79</v>
      </c>
      <c r="AD15" s="14" t="s">
        <v>77</v>
      </c>
      <c r="AE15" s="14" t="s">
        <v>79</v>
      </c>
      <c r="AF15" s="14" t="s">
        <v>79</v>
      </c>
      <c r="AG15" s="14" t="s">
        <v>79</v>
      </c>
      <c r="AH15" s="14" t="s">
        <v>79</v>
      </c>
      <c r="AI15" s="14" t="s">
        <v>79</v>
      </c>
      <c r="AJ15" s="14" t="s">
        <v>77</v>
      </c>
      <c r="AK15" s="14" t="s">
        <v>206</v>
      </c>
      <c r="AL15" s="14" t="s">
        <v>78</v>
      </c>
      <c r="AM15" s="14" t="s">
        <v>147</v>
      </c>
      <c r="AN15" s="14" t="s">
        <v>79</v>
      </c>
      <c r="AO15" s="14" t="s">
        <v>78</v>
      </c>
      <c r="AP15" s="14" t="s">
        <v>81</v>
      </c>
      <c r="AX15" s="14" t="s">
        <v>207</v>
      </c>
      <c r="AY15" s="14" t="s">
        <v>148</v>
      </c>
      <c r="AZ15" s="14">
        <v>0.0</v>
      </c>
      <c r="BA15" s="14">
        <v>0.0</v>
      </c>
      <c r="BB15" s="14">
        <v>0.0</v>
      </c>
      <c r="BC15" s="14">
        <v>0.0</v>
      </c>
      <c r="BD15" s="14" t="s">
        <v>208</v>
      </c>
      <c r="BE15" s="14" t="s">
        <v>209</v>
      </c>
      <c r="BF15" s="16" t="s">
        <v>87</v>
      </c>
    </row>
    <row r="16">
      <c r="A16" s="10">
        <v>45775.481299293984</v>
      </c>
      <c r="B16" s="11" t="s">
        <v>58</v>
      </c>
      <c r="C16" s="11">
        <v>43.0</v>
      </c>
      <c r="D16" s="11" t="s">
        <v>88</v>
      </c>
      <c r="E16" s="11" t="s">
        <v>89</v>
      </c>
      <c r="F16" s="11" t="s">
        <v>174</v>
      </c>
      <c r="G16" s="11" t="s">
        <v>184</v>
      </c>
      <c r="H16" s="11" t="s">
        <v>63</v>
      </c>
      <c r="I16" s="11" t="s">
        <v>210</v>
      </c>
      <c r="J16" s="11" t="s">
        <v>65</v>
      </c>
      <c r="L16" s="11" t="s">
        <v>93</v>
      </c>
      <c r="M16" s="11" t="s">
        <v>67</v>
      </c>
      <c r="N16" s="11" t="s">
        <v>93</v>
      </c>
      <c r="O16" s="11" t="s">
        <v>94</v>
      </c>
      <c r="P16" s="11" t="s">
        <v>94</v>
      </c>
      <c r="Q16" s="11" t="s">
        <v>94</v>
      </c>
      <c r="R16" s="11" t="s">
        <v>144</v>
      </c>
      <c r="S16" s="11" t="s">
        <v>121</v>
      </c>
      <c r="T16" s="11" t="s">
        <v>97</v>
      </c>
      <c r="U16" s="11" t="s">
        <v>72</v>
      </c>
      <c r="V16" s="11" t="s">
        <v>73</v>
      </c>
      <c r="W16" s="11" t="s">
        <v>108</v>
      </c>
      <c r="X16" s="12">
        <v>0.9166666666642413</v>
      </c>
      <c r="Y16" s="11">
        <v>20.0</v>
      </c>
      <c r="Z16" s="12">
        <v>0.29166666666424135</v>
      </c>
      <c r="AA16" s="11">
        <v>8.0</v>
      </c>
      <c r="AB16" s="11" t="s">
        <v>125</v>
      </c>
      <c r="AC16" s="11" t="s">
        <v>125</v>
      </c>
      <c r="AD16" s="11" t="s">
        <v>125</v>
      </c>
      <c r="AE16" s="11" t="s">
        <v>79</v>
      </c>
      <c r="AF16" s="11" t="s">
        <v>77</v>
      </c>
      <c r="AG16" s="11" t="s">
        <v>77</v>
      </c>
      <c r="AH16" s="11" t="s">
        <v>78</v>
      </c>
      <c r="AI16" s="11" t="s">
        <v>77</v>
      </c>
      <c r="AJ16" s="11" t="s">
        <v>79</v>
      </c>
      <c r="AK16" s="11" t="s">
        <v>211</v>
      </c>
      <c r="AL16" s="11" t="s">
        <v>77</v>
      </c>
      <c r="AM16" s="11" t="s">
        <v>80</v>
      </c>
      <c r="AN16" s="11" t="s">
        <v>79</v>
      </c>
      <c r="AO16" s="11" t="s">
        <v>79</v>
      </c>
      <c r="AP16" s="11" t="s">
        <v>81</v>
      </c>
      <c r="AX16" s="11">
        <v>4.0</v>
      </c>
      <c r="AY16" s="11" t="s">
        <v>167</v>
      </c>
      <c r="AZ16" s="11">
        <v>2.0</v>
      </c>
      <c r="BA16" s="11" t="s">
        <v>212</v>
      </c>
      <c r="BB16" s="11">
        <v>2.0</v>
      </c>
      <c r="BC16" s="11" t="s">
        <v>212</v>
      </c>
      <c r="BD16" s="11" t="s">
        <v>129</v>
      </c>
      <c r="BE16" s="11" t="s">
        <v>146</v>
      </c>
      <c r="BF16" s="13" t="s">
        <v>140</v>
      </c>
    </row>
    <row r="17">
      <c r="A17" s="9">
        <v>45775.48139364584</v>
      </c>
      <c r="B17" s="14" t="s">
        <v>58</v>
      </c>
      <c r="C17" s="14">
        <v>24.0</v>
      </c>
      <c r="D17" s="14" t="s">
        <v>59</v>
      </c>
      <c r="E17" s="14" t="s">
        <v>89</v>
      </c>
      <c r="F17" s="14" t="s">
        <v>61</v>
      </c>
      <c r="G17" s="14" t="s">
        <v>213</v>
      </c>
      <c r="H17" s="14" t="s">
        <v>63</v>
      </c>
      <c r="I17" s="14" t="s">
        <v>214</v>
      </c>
      <c r="J17" s="14" t="s">
        <v>65</v>
      </c>
      <c r="L17" s="14" t="s">
        <v>93</v>
      </c>
      <c r="M17" s="14" t="s">
        <v>93</v>
      </c>
      <c r="N17" s="14" t="s">
        <v>93</v>
      </c>
      <c r="O17" s="14" t="s">
        <v>94</v>
      </c>
      <c r="P17" s="14" t="s">
        <v>94</v>
      </c>
      <c r="Q17" s="14" t="s">
        <v>94</v>
      </c>
      <c r="R17" s="14" t="s">
        <v>95</v>
      </c>
      <c r="S17" s="14" t="s">
        <v>134</v>
      </c>
      <c r="T17" s="14" t="s">
        <v>71</v>
      </c>
      <c r="U17" s="14" t="s">
        <v>72</v>
      </c>
      <c r="V17" s="14" t="s">
        <v>73</v>
      </c>
      <c r="W17" s="14" t="s">
        <v>74</v>
      </c>
      <c r="X17" s="15">
        <v>0.0625</v>
      </c>
      <c r="Y17" s="14" t="s">
        <v>215</v>
      </c>
      <c r="Z17" s="15">
        <v>0.29166666666424135</v>
      </c>
      <c r="AA17" s="14" t="s">
        <v>168</v>
      </c>
      <c r="AB17" s="14" t="s">
        <v>79</v>
      </c>
      <c r="AC17" s="14" t="s">
        <v>78</v>
      </c>
      <c r="AD17" s="14" t="s">
        <v>77</v>
      </c>
      <c r="AE17" s="14" t="s">
        <v>79</v>
      </c>
      <c r="AF17" s="14" t="s">
        <v>79</v>
      </c>
      <c r="AG17" s="14" t="s">
        <v>77</v>
      </c>
      <c r="AH17" s="14" t="s">
        <v>77</v>
      </c>
      <c r="AI17" s="14" t="s">
        <v>79</v>
      </c>
      <c r="AJ17" s="14" t="s">
        <v>79</v>
      </c>
      <c r="AL17" s="14" t="s">
        <v>111</v>
      </c>
      <c r="AM17" s="14" t="s">
        <v>80</v>
      </c>
      <c r="AN17" s="14" t="s">
        <v>77</v>
      </c>
      <c r="AO17" s="14" t="s">
        <v>79</v>
      </c>
      <c r="AP17" s="14" t="s">
        <v>216</v>
      </c>
      <c r="AX17" s="14" t="s">
        <v>217</v>
      </c>
      <c r="AY17" s="14" t="s">
        <v>218</v>
      </c>
      <c r="AZ17" s="14" t="s">
        <v>219</v>
      </c>
      <c r="BA17" s="14" t="s">
        <v>219</v>
      </c>
      <c r="BB17" s="14" t="s">
        <v>220</v>
      </c>
      <c r="BC17" s="14" t="s">
        <v>221</v>
      </c>
      <c r="BD17" s="14" t="s">
        <v>222</v>
      </c>
      <c r="BE17" s="14" t="s">
        <v>223</v>
      </c>
      <c r="BF17" s="16" t="s">
        <v>87</v>
      </c>
    </row>
    <row r="18">
      <c r="A18" s="10">
        <v>45775.49279657408</v>
      </c>
      <c r="B18" s="11" t="s">
        <v>58</v>
      </c>
      <c r="C18" s="11">
        <v>30.0</v>
      </c>
      <c r="D18" s="11" t="s">
        <v>59</v>
      </c>
      <c r="E18" s="11" t="s">
        <v>89</v>
      </c>
      <c r="F18" s="11" t="s">
        <v>61</v>
      </c>
      <c r="G18" s="11" t="s">
        <v>62</v>
      </c>
      <c r="H18" s="11" t="s">
        <v>175</v>
      </c>
      <c r="I18" s="11" t="s">
        <v>64</v>
      </c>
      <c r="J18" s="11" t="s">
        <v>65</v>
      </c>
      <c r="L18" s="11" t="s">
        <v>66</v>
      </c>
      <c r="M18" s="11" t="s">
        <v>66</v>
      </c>
      <c r="N18" s="11" t="s">
        <v>66</v>
      </c>
      <c r="O18" s="11" t="s">
        <v>66</v>
      </c>
      <c r="P18" s="11" t="s">
        <v>66</v>
      </c>
      <c r="Q18" s="11" t="s">
        <v>66</v>
      </c>
      <c r="R18" s="11" t="s">
        <v>95</v>
      </c>
      <c r="S18" s="11" t="s">
        <v>121</v>
      </c>
      <c r="T18" s="11" t="s">
        <v>73</v>
      </c>
      <c r="U18" s="11" t="s">
        <v>72</v>
      </c>
      <c r="V18" s="11" t="s">
        <v>73</v>
      </c>
      <c r="W18" s="11" t="s">
        <v>99</v>
      </c>
      <c r="X18" s="12">
        <v>0.9166666666642413</v>
      </c>
      <c r="Y18" s="11" t="s">
        <v>109</v>
      </c>
      <c r="Z18" s="12">
        <v>0.22222222221898846</v>
      </c>
      <c r="AA18" s="11" t="s">
        <v>110</v>
      </c>
      <c r="AB18" s="11" t="s">
        <v>77</v>
      </c>
      <c r="AC18" s="11" t="s">
        <v>77</v>
      </c>
      <c r="AD18" s="11" t="s">
        <v>77</v>
      </c>
      <c r="AE18" s="11" t="s">
        <v>77</v>
      </c>
      <c r="AF18" s="11" t="s">
        <v>77</v>
      </c>
      <c r="AG18" s="11" t="s">
        <v>78</v>
      </c>
      <c r="AH18" s="11" t="s">
        <v>77</v>
      </c>
      <c r="AI18" s="11" t="s">
        <v>77</v>
      </c>
      <c r="AJ18" s="11" t="s">
        <v>77</v>
      </c>
      <c r="AK18" s="11" t="s">
        <v>184</v>
      </c>
      <c r="AL18" s="11" t="s">
        <v>79</v>
      </c>
      <c r="AM18" s="11" t="s">
        <v>101</v>
      </c>
      <c r="AN18" s="11" t="s">
        <v>79</v>
      </c>
      <c r="AO18" s="11" t="s">
        <v>77</v>
      </c>
      <c r="AP18" s="11" t="s">
        <v>102</v>
      </c>
      <c r="AX18" s="11" t="s">
        <v>224</v>
      </c>
      <c r="AY18" s="11" t="s">
        <v>225</v>
      </c>
      <c r="AZ18" s="11" t="s">
        <v>198</v>
      </c>
      <c r="BA18" s="11" t="s">
        <v>212</v>
      </c>
      <c r="BB18" s="11" t="s">
        <v>226</v>
      </c>
      <c r="BC18" s="11" t="s">
        <v>212</v>
      </c>
      <c r="BD18" s="11" t="s">
        <v>227</v>
      </c>
      <c r="BE18" s="11" t="s">
        <v>76</v>
      </c>
      <c r="BF18" s="13" t="s">
        <v>87</v>
      </c>
    </row>
    <row r="19">
      <c r="A19" s="9">
        <v>45775.49478140046</v>
      </c>
      <c r="B19" s="14" t="s">
        <v>58</v>
      </c>
      <c r="C19" s="14">
        <v>28.0</v>
      </c>
      <c r="D19" s="14" t="s">
        <v>88</v>
      </c>
      <c r="E19" s="14" t="s">
        <v>228</v>
      </c>
      <c r="F19" s="14" t="s">
        <v>61</v>
      </c>
      <c r="G19" s="14" t="s">
        <v>184</v>
      </c>
      <c r="H19" s="14" t="s">
        <v>63</v>
      </c>
      <c r="I19" s="14" t="s">
        <v>229</v>
      </c>
      <c r="J19" s="14" t="s">
        <v>65</v>
      </c>
      <c r="K19" s="14" t="s">
        <v>111</v>
      </c>
      <c r="L19" s="14" t="s">
        <v>66</v>
      </c>
      <c r="M19" s="14" t="s">
        <v>67</v>
      </c>
      <c r="N19" s="14" t="s">
        <v>66</v>
      </c>
      <c r="O19" s="14" t="s">
        <v>66</v>
      </c>
      <c r="P19" s="14" t="s">
        <v>67</v>
      </c>
      <c r="Q19" s="14" t="s">
        <v>66</v>
      </c>
      <c r="R19" s="14" t="s">
        <v>95</v>
      </c>
      <c r="S19" s="14" t="s">
        <v>70</v>
      </c>
      <c r="T19" s="14" t="s">
        <v>71</v>
      </c>
      <c r="U19" s="14" t="s">
        <v>136</v>
      </c>
      <c r="V19" s="14" t="s">
        <v>71</v>
      </c>
      <c r="W19" s="14" t="s">
        <v>74</v>
      </c>
      <c r="X19" s="15">
        <v>0.0</v>
      </c>
      <c r="Y19" s="14">
        <v>30.0</v>
      </c>
      <c r="Z19" s="15">
        <v>0.25</v>
      </c>
      <c r="AA19" s="17" t="s">
        <v>230</v>
      </c>
      <c r="AB19" s="14" t="s">
        <v>125</v>
      </c>
      <c r="AC19" s="14" t="s">
        <v>79</v>
      </c>
      <c r="AD19" s="14" t="s">
        <v>79</v>
      </c>
      <c r="AE19" s="14" t="s">
        <v>79</v>
      </c>
      <c r="AF19" s="14" t="s">
        <v>79</v>
      </c>
      <c r="AG19" s="14" t="s">
        <v>77</v>
      </c>
      <c r="AH19" s="14" t="s">
        <v>78</v>
      </c>
      <c r="AI19" s="14" t="s">
        <v>77</v>
      </c>
      <c r="AJ19" s="14" t="s">
        <v>79</v>
      </c>
      <c r="AK19" s="14" t="s">
        <v>111</v>
      </c>
      <c r="AL19" s="14" t="s">
        <v>111</v>
      </c>
      <c r="AM19" s="14" t="s">
        <v>101</v>
      </c>
      <c r="AN19" s="14" t="s">
        <v>79</v>
      </c>
      <c r="AO19" s="14" t="s">
        <v>77</v>
      </c>
      <c r="AP19" s="14" t="s">
        <v>102</v>
      </c>
      <c r="AX19" s="14">
        <v>5.0</v>
      </c>
      <c r="AY19" s="14">
        <v>10.0</v>
      </c>
      <c r="AZ19" s="14">
        <v>5.0</v>
      </c>
      <c r="BA19" s="14" t="s">
        <v>231</v>
      </c>
      <c r="BB19" s="14">
        <v>5.0</v>
      </c>
      <c r="BC19" s="14" t="s">
        <v>231</v>
      </c>
      <c r="BD19" s="14" t="s">
        <v>191</v>
      </c>
      <c r="BE19" s="14" t="s">
        <v>191</v>
      </c>
      <c r="BF19" s="16" t="s">
        <v>202</v>
      </c>
    </row>
    <row r="20">
      <c r="A20" s="10">
        <v>45775.499097824075</v>
      </c>
      <c r="B20" s="11" t="s">
        <v>58</v>
      </c>
      <c r="C20" s="11">
        <v>21.0</v>
      </c>
      <c r="D20" s="11" t="s">
        <v>59</v>
      </c>
      <c r="E20" s="11" t="s">
        <v>89</v>
      </c>
      <c r="F20" s="11" t="s">
        <v>61</v>
      </c>
      <c r="G20" s="11" t="s">
        <v>232</v>
      </c>
      <c r="H20" s="11" t="s">
        <v>63</v>
      </c>
      <c r="I20" s="11" t="s">
        <v>233</v>
      </c>
      <c r="J20" s="11" t="s">
        <v>105</v>
      </c>
      <c r="K20" s="11" t="s">
        <v>234</v>
      </c>
      <c r="L20" s="11" t="s">
        <v>93</v>
      </c>
      <c r="M20" s="11" t="s">
        <v>93</v>
      </c>
      <c r="N20" s="11" t="s">
        <v>93</v>
      </c>
      <c r="O20" s="11" t="s">
        <v>66</v>
      </c>
      <c r="P20" s="11" t="s">
        <v>66</v>
      </c>
      <c r="Q20" s="11" t="s">
        <v>66</v>
      </c>
      <c r="R20" s="11" t="s">
        <v>95</v>
      </c>
      <c r="S20" s="11" t="s">
        <v>134</v>
      </c>
      <c r="T20" s="11" t="s">
        <v>71</v>
      </c>
      <c r="U20" s="11" t="s">
        <v>72</v>
      </c>
      <c r="V20" s="11" t="s">
        <v>73</v>
      </c>
      <c r="W20" s="11" t="s">
        <v>166</v>
      </c>
      <c r="X20" s="12">
        <v>0.04166666666424135</v>
      </c>
      <c r="Y20" s="11" t="s">
        <v>235</v>
      </c>
      <c r="Z20" s="12">
        <v>0.33333333333575865</v>
      </c>
      <c r="AA20" s="11" t="s">
        <v>236</v>
      </c>
      <c r="AB20" s="11" t="s">
        <v>79</v>
      </c>
      <c r="AC20" s="11" t="s">
        <v>78</v>
      </c>
      <c r="AD20" s="11" t="s">
        <v>79</v>
      </c>
      <c r="AE20" s="11" t="s">
        <v>79</v>
      </c>
      <c r="AF20" s="11" t="s">
        <v>79</v>
      </c>
      <c r="AG20" s="11" t="s">
        <v>77</v>
      </c>
      <c r="AH20" s="11" t="s">
        <v>77</v>
      </c>
      <c r="AI20" s="11" t="s">
        <v>77</v>
      </c>
      <c r="AJ20" s="11" t="s">
        <v>79</v>
      </c>
      <c r="AL20" s="11" t="s">
        <v>111</v>
      </c>
      <c r="AM20" s="11" t="s">
        <v>80</v>
      </c>
      <c r="AN20" s="11" t="s">
        <v>78</v>
      </c>
      <c r="AO20" s="11" t="s">
        <v>125</v>
      </c>
      <c r="AP20" s="11" t="s">
        <v>102</v>
      </c>
      <c r="AX20" s="11">
        <v>0.0</v>
      </c>
      <c r="AY20" s="11">
        <v>0.0</v>
      </c>
      <c r="AZ20" s="11">
        <v>2.0</v>
      </c>
      <c r="BA20" s="11" t="s">
        <v>237</v>
      </c>
      <c r="BB20" s="11">
        <v>0.0</v>
      </c>
      <c r="BC20" s="11">
        <v>0.0</v>
      </c>
      <c r="BD20" s="11" t="s">
        <v>129</v>
      </c>
      <c r="BE20" s="11" t="s">
        <v>238</v>
      </c>
      <c r="BF20" s="13" t="s">
        <v>202</v>
      </c>
    </row>
    <row r="21">
      <c r="A21" s="9">
        <v>45775.49989979167</v>
      </c>
      <c r="B21" s="14" t="s">
        <v>58</v>
      </c>
      <c r="C21" s="14">
        <v>25.0</v>
      </c>
      <c r="D21" s="14" t="s">
        <v>59</v>
      </c>
      <c r="E21" s="14" t="s">
        <v>60</v>
      </c>
      <c r="F21" s="14" t="s">
        <v>61</v>
      </c>
      <c r="G21" s="14" t="s">
        <v>87</v>
      </c>
      <c r="H21" s="14" t="s">
        <v>91</v>
      </c>
      <c r="I21" s="14" t="s">
        <v>239</v>
      </c>
      <c r="J21" s="14" t="s">
        <v>105</v>
      </c>
      <c r="K21" s="14" t="s">
        <v>120</v>
      </c>
      <c r="L21" s="14" t="s">
        <v>66</v>
      </c>
      <c r="M21" s="14" t="s">
        <v>66</v>
      </c>
      <c r="N21" s="14" t="s">
        <v>68</v>
      </c>
      <c r="O21" s="14" t="s">
        <v>66</v>
      </c>
      <c r="P21" s="14" t="s">
        <v>68</v>
      </c>
      <c r="Q21" s="14" t="s">
        <v>68</v>
      </c>
      <c r="R21" s="14" t="s">
        <v>95</v>
      </c>
      <c r="S21" s="14" t="s">
        <v>121</v>
      </c>
      <c r="T21" s="14" t="s">
        <v>73</v>
      </c>
      <c r="U21" s="14" t="s">
        <v>72</v>
      </c>
      <c r="V21" s="14" t="s">
        <v>71</v>
      </c>
      <c r="W21" s="14" t="s">
        <v>108</v>
      </c>
      <c r="X21" s="15">
        <v>0.9583333333357587</v>
      </c>
      <c r="Y21" s="14">
        <v>30.0</v>
      </c>
      <c r="Z21" s="15">
        <v>0.25</v>
      </c>
      <c r="AA21" s="14">
        <v>6.0</v>
      </c>
      <c r="AB21" s="14" t="s">
        <v>78</v>
      </c>
      <c r="AC21" s="14" t="s">
        <v>77</v>
      </c>
      <c r="AD21" s="14" t="s">
        <v>79</v>
      </c>
      <c r="AE21" s="14" t="s">
        <v>79</v>
      </c>
      <c r="AF21" s="14" t="s">
        <v>79</v>
      </c>
      <c r="AG21" s="14" t="s">
        <v>79</v>
      </c>
      <c r="AH21" s="14" t="s">
        <v>79</v>
      </c>
      <c r="AI21" s="14" t="s">
        <v>79</v>
      </c>
      <c r="AJ21" s="14" t="s">
        <v>77</v>
      </c>
      <c r="AL21" s="14" t="s">
        <v>111</v>
      </c>
      <c r="AM21" s="14" t="s">
        <v>101</v>
      </c>
      <c r="AN21" s="14" t="s">
        <v>77</v>
      </c>
      <c r="AO21" s="14" t="s">
        <v>79</v>
      </c>
      <c r="AP21" s="14" t="s">
        <v>102</v>
      </c>
      <c r="AX21" s="14">
        <v>7.0</v>
      </c>
      <c r="AY21" s="14" t="s">
        <v>240</v>
      </c>
      <c r="AZ21" s="14">
        <v>6.0</v>
      </c>
      <c r="BA21" s="14" t="s">
        <v>241</v>
      </c>
      <c r="BB21" s="14">
        <v>6.0</v>
      </c>
      <c r="BC21" s="14" t="s">
        <v>241</v>
      </c>
      <c r="BD21" s="14" t="s">
        <v>173</v>
      </c>
      <c r="BE21" s="14" t="s">
        <v>242</v>
      </c>
      <c r="BF21" s="16" t="s">
        <v>87</v>
      </c>
    </row>
    <row r="22">
      <c r="A22" s="10">
        <v>45775.50164326389</v>
      </c>
      <c r="B22" s="11" t="s">
        <v>58</v>
      </c>
      <c r="C22" s="11">
        <v>22.0</v>
      </c>
      <c r="D22" s="11" t="s">
        <v>59</v>
      </c>
      <c r="E22" s="11" t="s">
        <v>228</v>
      </c>
      <c r="F22" s="11" t="s">
        <v>174</v>
      </c>
      <c r="G22" s="11" t="s">
        <v>243</v>
      </c>
      <c r="H22" s="11" t="s">
        <v>63</v>
      </c>
      <c r="I22" s="11" t="s">
        <v>244</v>
      </c>
      <c r="J22" s="11" t="s">
        <v>65</v>
      </c>
      <c r="L22" s="11" t="s">
        <v>66</v>
      </c>
      <c r="M22" s="11" t="s">
        <v>93</v>
      </c>
      <c r="N22" s="11" t="s">
        <v>66</v>
      </c>
      <c r="O22" s="11" t="s">
        <v>66</v>
      </c>
      <c r="P22" s="11" t="s">
        <v>94</v>
      </c>
      <c r="Q22" s="11" t="s">
        <v>66</v>
      </c>
      <c r="R22" s="11" t="s">
        <v>95</v>
      </c>
      <c r="S22" s="11" t="s">
        <v>121</v>
      </c>
      <c r="T22" s="11" t="s">
        <v>73</v>
      </c>
      <c r="U22" s="11" t="s">
        <v>72</v>
      </c>
      <c r="V22" s="11" t="s">
        <v>71</v>
      </c>
      <c r="W22" s="11" t="s">
        <v>108</v>
      </c>
      <c r="X22" s="12">
        <v>0.0</v>
      </c>
      <c r="Y22" s="11">
        <v>20.0</v>
      </c>
      <c r="Z22" s="12">
        <v>0.27083333333575865</v>
      </c>
      <c r="AA22" s="11" t="s">
        <v>245</v>
      </c>
      <c r="AB22" s="11" t="s">
        <v>79</v>
      </c>
      <c r="AC22" s="11" t="s">
        <v>125</v>
      </c>
      <c r="AD22" s="11" t="s">
        <v>79</v>
      </c>
      <c r="AE22" s="11" t="s">
        <v>79</v>
      </c>
      <c r="AF22" s="11" t="s">
        <v>79</v>
      </c>
      <c r="AG22" s="11" t="s">
        <v>79</v>
      </c>
      <c r="AH22" s="11" t="s">
        <v>78</v>
      </c>
      <c r="AI22" s="11" t="s">
        <v>125</v>
      </c>
      <c r="AJ22" s="11" t="s">
        <v>78</v>
      </c>
      <c r="AL22" s="11" t="s">
        <v>111</v>
      </c>
      <c r="AM22" s="11" t="s">
        <v>80</v>
      </c>
      <c r="AN22" s="11" t="s">
        <v>79</v>
      </c>
      <c r="AO22" s="11" t="s">
        <v>78</v>
      </c>
      <c r="AP22" s="11" t="s">
        <v>81</v>
      </c>
      <c r="AX22" s="11" t="s">
        <v>246</v>
      </c>
      <c r="AY22" s="11" t="s">
        <v>247</v>
      </c>
      <c r="AZ22" s="11" t="s">
        <v>248</v>
      </c>
      <c r="BA22" s="11" t="s">
        <v>249</v>
      </c>
      <c r="BB22" s="11">
        <v>0.0</v>
      </c>
      <c r="BC22" s="11">
        <v>0.0</v>
      </c>
      <c r="BD22" s="11" t="s">
        <v>250</v>
      </c>
      <c r="BE22" s="11" t="s">
        <v>251</v>
      </c>
      <c r="BF22" s="13" t="s">
        <v>131</v>
      </c>
    </row>
    <row r="23">
      <c r="A23" s="9">
        <v>45775.502557569445</v>
      </c>
      <c r="B23" s="14" t="s">
        <v>58</v>
      </c>
      <c r="C23" s="14">
        <v>21.0</v>
      </c>
      <c r="D23" s="14" t="s">
        <v>88</v>
      </c>
      <c r="E23" s="14" t="s">
        <v>252</v>
      </c>
      <c r="F23" s="14" t="s">
        <v>61</v>
      </c>
      <c r="G23" s="14" t="s">
        <v>184</v>
      </c>
      <c r="H23" s="14" t="s">
        <v>63</v>
      </c>
      <c r="I23" s="14" t="s">
        <v>64</v>
      </c>
      <c r="J23" s="14" t="s">
        <v>65</v>
      </c>
      <c r="L23" s="14" t="s">
        <v>66</v>
      </c>
      <c r="M23" s="14" t="s">
        <v>68</v>
      </c>
      <c r="N23" s="14" t="s">
        <v>67</v>
      </c>
      <c r="O23" s="14" t="s">
        <v>68</v>
      </c>
      <c r="P23" s="14" t="s">
        <v>66</v>
      </c>
      <c r="Q23" s="14" t="s">
        <v>68</v>
      </c>
      <c r="R23" s="14" t="s">
        <v>95</v>
      </c>
      <c r="S23" s="14" t="s">
        <v>70</v>
      </c>
      <c r="T23" s="14" t="s">
        <v>73</v>
      </c>
      <c r="U23" s="14" t="s">
        <v>98</v>
      </c>
      <c r="V23" s="14" t="s">
        <v>73</v>
      </c>
      <c r="W23" s="14" t="s">
        <v>108</v>
      </c>
      <c r="X23" s="15">
        <v>0.020833333335758653</v>
      </c>
      <c r="Y23" s="14" t="s">
        <v>253</v>
      </c>
      <c r="Z23" s="15">
        <v>0.27083333333575865</v>
      </c>
      <c r="AA23" s="14">
        <v>6.0</v>
      </c>
      <c r="AB23" s="14" t="s">
        <v>79</v>
      </c>
      <c r="AC23" s="14" t="s">
        <v>79</v>
      </c>
      <c r="AD23" s="14" t="s">
        <v>79</v>
      </c>
      <c r="AE23" s="14" t="s">
        <v>79</v>
      </c>
      <c r="AF23" s="14" t="s">
        <v>79</v>
      </c>
      <c r="AG23" s="14" t="s">
        <v>79</v>
      </c>
      <c r="AH23" s="14" t="s">
        <v>79</v>
      </c>
      <c r="AI23" s="14" t="s">
        <v>77</v>
      </c>
      <c r="AJ23" s="14" t="s">
        <v>79</v>
      </c>
      <c r="AK23" s="14" t="s">
        <v>184</v>
      </c>
      <c r="AL23" s="14" t="s">
        <v>111</v>
      </c>
      <c r="AM23" s="14" t="s">
        <v>101</v>
      </c>
      <c r="AN23" s="14" t="s">
        <v>79</v>
      </c>
      <c r="AO23" s="14" t="s">
        <v>79</v>
      </c>
      <c r="AP23" s="14" t="s">
        <v>102</v>
      </c>
      <c r="AX23" s="14">
        <v>5.0</v>
      </c>
      <c r="AY23" s="14" t="s">
        <v>254</v>
      </c>
      <c r="AZ23" s="14">
        <v>5.0</v>
      </c>
      <c r="BA23" s="14" t="s">
        <v>181</v>
      </c>
      <c r="BB23" s="14">
        <v>0.0</v>
      </c>
      <c r="BC23" s="14">
        <v>0.0</v>
      </c>
      <c r="BD23" s="14" t="s">
        <v>255</v>
      </c>
      <c r="BE23" s="14" t="s">
        <v>191</v>
      </c>
      <c r="BF23" s="16" t="s">
        <v>140</v>
      </c>
    </row>
    <row r="24">
      <c r="A24" s="10">
        <v>45775.510967662034</v>
      </c>
      <c r="B24" s="11" t="s">
        <v>58</v>
      </c>
      <c r="C24" s="11">
        <v>24.0</v>
      </c>
      <c r="D24" s="11" t="s">
        <v>59</v>
      </c>
      <c r="E24" s="11" t="s">
        <v>89</v>
      </c>
      <c r="F24" s="11" t="s">
        <v>61</v>
      </c>
      <c r="G24" s="11" t="s">
        <v>256</v>
      </c>
      <c r="H24" s="11" t="s">
        <v>175</v>
      </c>
      <c r="I24" s="11" t="s">
        <v>257</v>
      </c>
      <c r="J24" s="11" t="s">
        <v>105</v>
      </c>
      <c r="K24" s="11" t="s">
        <v>258</v>
      </c>
      <c r="L24" s="11" t="s">
        <v>66</v>
      </c>
      <c r="M24" s="11" t="s">
        <v>68</v>
      </c>
      <c r="N24" s="11" t="s">
        <v>67</v>
      </c>
      <c r="O24" s="11" t="s">
        <v>94</v>
      </c>
      <c r="P24" s="11" t="s">
        <v>68</v>
      </c>
      <c r="Q24" s="11" t="s">
        <v>94</v>
      </c>
      <c r="R24" s="11" t="s">
        <v>144</v>
      </c>
      <c r="S24" s="11" t="s">
        <v>121</v>
      </c>
      <c r="T24" s="11" t="s">
        <v>73</v>
      </c>
      <c r="U24" s="11" t="s">
        <v>136</v>
      </c>
      <c r="V24" s="11" t="s">
        <v>97</v>
      </c>
      <c r="W24" s="11" t="s">
        <v>74</v>
      </c>
      <c r="X24" s="12">
        <v>0.0</v>
      </c>
      <c r="Y24" s="11" t="s">
        <v>259</v>
      </c>
      <c r="Z24" s="12">
        <v>0.29166666666424135</v>
      </c>
      <c r="AA24" s="11" t="s">
        <v>260</v>
      </c>
      <c r="AB24" s="11" t="s">
        <v>77</v>
      </c>
      <c r="AC24" s="11" t="s">
        <v>78</v>
      </c>
      <c r="AD24" s="11" t="s">
        <v>78</v>
      </c>
      <c r="AE24" s="11" t="s">
        <v>79</v>
      </c>
      <c r="AF24" s="11" t="s">
        <v>79</v>
      </c>
      <c r="AG24" s="11" t="s">
        <v>79</v>
      </c>
      <c r="AH24" s="11" t="s">
        <v>77</v>
      </c>
      <c r="AI24" s="11" t="s">
        <v>78</v>
      </c>
      <c r="AJ24" s="11" t="s">
        <v>79</v>
      </c>
      <c r="AL24" s="11" t="s">
        <v>111</v>
      </c>
      <c r="AM24" s="11" t="s">
        <v>101</v>
      </c>
      <c r="AN24" s="11" t="s">
        <v>79</v>
      </c>
      <c r="AO24" s="11" t="s">
        <v>79</v>
      </c>
      <c r="AP24" s="11" t="s">
        <v>81</v>
      </c>
      <c r="AX24" s="11">
        <v>1.0</v>
      </c>
      <c r="AY24" s="11" t="s">
        <v>241</v>
      </c>
      <c r="AZ24" s="11">
        <v>3.0</v>
      </c>
      <c r="BA24" s="11" t="s">
        <v>241</v>
      </c>
      <c r="BB24" s="11">
        <v>0.0</v>
      </c>
      <c r="BC24" s="11">
        <v>0.0</v>
      </c>
      <c r="BD24" s="11" t="s">
        <v>261</v>
      </c>
      <c r="BE24" s="11" t="s">
        <v>191</v>
      </c>
      <c r="BF24" s="13" t="s">
        <v>87</v>
      </c>
    </row>
    <row r="25">
      <c r="A25" s="9">
        <v>45775.51121907408</v>
      </c>
      <c r="B25" s="14" t="s">
        <v>58</v>
      </c>
      <c r="C25" s="14">
        <v>31.0</v>
      </c>
      <c r="D25" s="14" t="s">
        <v>59</v>
      </c>
      <c r="E25" s="14" t="s">
        <v>89</v>
      </c>
      <c r="F25" s="14" t="s">
        <v>174</v>
      </c>
      <c r="G25" s="14" t="s">
        <v>262</v>
      </c>
      <c r="H25" s="14" t="s">
        <v>63</v>
      </c>
      <c r="I25" s="14" t="s">
        <v>104</v>
      </c>
      <c r="J25" s="14" t="s">
        <v>65</v>
      </c>
      <c r="L25" s="14" t="s">
        <v>143</v>
      </c>
      <c r="M25" s="14" t="s">
        <v>143</v>
      </c>
      <c r="N25" s="14" t="s">
        <v>143</v>
      </c>
      <c r="O25" s="14" t="s">
        <v>195</v>
      </c>
      <c r="P25" s="14" t="s">
        <v>195</v>
      </c>
      <c r="Q25" s="14" t="s">
        <v>195</v>
      </c>
      <c r="R25" s="14" t="s">
        <v>95</v>
      </c>
      <c r="S25" s="14" t="s">
        <v>96</v>
      </c>
      <c r="T25" s="14" t="s">
        <v>73</v>
      </c>
      <c r="U25" s="14" t="s">
        <v>72</v>
      </c>
      <c r="V25" s="14" t="s">
        <v>73</v>
      </c>
      <c r="W25" s="14" t="s">
        <v>74</v>
      </c>
      <c r="X25" s="15">
        <v>0.9791666666642413</v>
      </c>
      <c r="Y25" s="14" t="s">
        <v>263</v>
      </c>
      <c r="Z25" s="15">
        <v>0.20833333333575865</v>
      </c>
      <c r="AA25" s="14">
        <v>6.0</v>
      </c>
      <c r="AB25" s="14" t="s">
        <v>78</v>
      </c>
      <c r="AC25" s="14" t="s">
        <v>79</v>
      </c>
      <c r="AD25" s="14" t="s">
        <v>77</v>
      </c>
      <c r="AE25" s="14" t="s">
        <v>79</v>
      </c>
      <c r="AF25" s="14" t="s">
        <v>125</v>
      </c>
      <c r="AG25" s="14" t="s">
        <v>78</v>
      </c>
      <c r="AH25" s="14" t="s">
        <v>77</v>
      </c>
      <c r="AI25" s="14" t="s">
        <v>78</v>
      </c>
      <c r="AJ25" s="14" t="s">
        <v>77</v>
      </c>
      <c r="AL25" s="14" t="s">
        <v>111</v>
      </c>
      <c r="AM25" s="14" t="s">
        <v>101</v>
      </c>
      <c r="AN25" s="14" t="s">
        <v>79</v>
      </c>
      <c r="AO25" s="14" t="s">
        <v>77</v>
      </c>
      <c r="AP25" s="14" t="s">
        <v>216</v>
      </c>
      <c r="AX25" s="14">
        <v>2.0</v>
      </c>
      <c r="AY25" s="14" t="s">
        <v>75</v>
      </c>
      <c r="AZ25" s="14">
        <v>0.0</v>
      </c>
      <c r="BA25" s="14">
        <v>0.0</v>
      </c>
      <c r="BB25" s="14">
        <v>0.0</v>
      </c>
      <c r="BC25" s="14">
        <v>0.0</v>
      </c>
      <c r="BD25" s="14" t="s">
        <v>264</v>
      </c>
      <c r="BE25" s="14" t="s">
        <v>263</v>
      </c>
      <c r="BF25" s="16" t="s">
        <v>140</v>
      </c>
    </row>
    <row r="26">
      <c r="A26" s="10">
        <v>45775.51617891203</v>
      </c>
      <c r="B26" s="11" t="s">
        <v>58</v>
      </c>
      <c r="C26" s="11">
        <v>21.0</v>
      </c>
      <c r="D26" s="11" t="s">
        <v>88</v>
      </c>
      <c r="E26" s="11" t="s">
        <v>60</v>
      </c>
      <c r="F26" s="11" t="s">
        <v>61</v>
      </c>
      <c r="G26" s="11" t="s">
        <v>265</v>
      </c>
      <c r="H26" s="11" t="s">
        <v>175</v>
      </c>
      <c r="I26" s="11" t="s">
        <v>204</v>
      </c>
      <c r="J26" s="11" t="s">
        <v>65</v>
      </c>
      <c r="L26" s="11" t="s">
        <v>66</v>
      </c>
      <c r="M26" s="11" t="s">
        <v>68</v>
      </c>
      <c r="N26" s="11" t="s">
        <v>66</v>
      </c>
      <c r="O26" s="11" t="s">
        <v>66</v>
      </c>
      <c r="P26" s="11" t="s">
        <v>66</v>
      </c>
      <c r="Q26" s="11" t="s">
        <v>66</v>
      </c>
      <c r="R26" s="11" t="s">
        <v>69</v>
      </c>
      <c r="S26" s="11" t="s">
        <v>121</v>
      </c>
      <c r="T26" s="11" t="s">
        <v>73</v>
      </c>
      <c r="U26" s="11" t="s">
        <v>72</v>
      </c>
      <c r="V26" s="11" t="s">
        <v>73</v>
      </c>
      <c r="W26" s="11" t="s">
        <v>108</v>
      </c>
      <c r="X26" s="12">
        <v>0.0</v>
      </c>
      <c r="Y26" s="11">
        <v>10.0</v>
      </c>
      <c r="Z26" s="12">
        <v>0.27083333333575865</v>
      </c>
      <c r="AA26" s="11" t="s">
        <v>266</v>
      </c>
      <c r="AB26" s="11" t="s">
        <v>78</v>
      </c>
      <c r="AC26" s="11" t="s">
        <v>78</v>
      </c>
      <c r="AD26" s="11" t="s">
        <v>125</v>
      </c>
      <c r="AE26" s="11" t="s">
        <v>79</v>
      </c>
      <c r="AF26" s="11" t="s">
        <v>79</v>
      </c>
      <c r="AG26" s="11" t="s">
        <v>79</v>
      </c>
      <c r="AH26" s="11" t="s">
        <v>125</v>
      </c>
      <c r="AI26" s="11" t="s">
        <v>77</v>
      </c>
      <c r="AJ26" s="11" t="s">
        <v>79</v>
      </c>
      <c r="AL26" s="11" t="s">
        <v>111</v>
      </c>
      <c r="AM26" s="11" t="s">
        <v>80</v>
      </c>
      <c r="AN26" s="11" t="s">
        <v>79</v>
      </c>
      <c r="AO26" s="11" t="s">
        <v>78</v>
      </c>
      <c r="AP26" s="11" t="s">
        <v>81</v>
      </c>
      <c r="AX26" s="11">
        <v>3.0</v>
      </c>
      <c r="AY26" s="11" t="s">
        <v>267</v>
      </c>
      <c r="AZ26" s="11">
        <v>3.0</v>
      </c>
      <c r="BA26" s="11" t="s">
        <v>231</v>
      </c>
      <c r="BB26" s="11">
        <v>3.0</v>
      </c>
      <c r="BC26" s="11" t="s">
        <v>231</v>
      </c>
      <c r="BD26" s="11" t="s">
        <v>238</v>
      </c>
      <c r="BE26" s="11" t="s">
        <v>163</v>
      </c>
      <c r="BF26" s="13" t="s">
        <v>87</v>
      </c>
    </row>
    <row r="27">
      <c r="A27" s="9">
        <v>45775.520789490736</v>
      </c>
      <c r="B27" s="14" t="s">
        <v>58</v>
      </c>
      <c r="C27" s="14">
        <v>32.0</v>
      </c>
      <c r="D27" s="14" t="s">
        <v>59</v>
      </c>
      <c r="E27" s="14" t="s">
        <v>60</v>
      </c>
      <c r="F27" s="14" t="s">
        <v>61</v>
      </c>
      <c r="G27" s="14" t="s">
        <v>256</v>
      </c>
      <c r="H27" s="14" t="s">
        <v>63</v>
      </c>
      <c r="I27" s="14" t="s">
        <v>185</v>
      </c>
      <c r="J27" s="14" t="s">
        <v>65</v>
      </c>
      <c r="L27" s="14" t="s">
        <v>68</v>
      </c>
      <c r="M27" s="14" t="s">
        <v>68</v>
      </c>
      <c r="N27" s="14" t="s">
        <v>68</v>
      </c>
      <c r="O27" s="14" t="s">
        <v>94</v>
      </c>
      <c r="P27" s="14" t="s">
        <v>94</v>
      </c>
      <c r="Q27" s="14" t="s">
        <v>94</v>
      </c>
      <c r="R27" s="14" t="s">
        <v>95</v>
      </c>
      <c r="S27" s="14" t="s">
        <v>96</v>
      </c>
      <c r="T27" s="14" t="s">
        <v>187</v>
      </c>
      <c r="U27" s="14" t="s">
        <v>72</v>
      </c>
      <c r="V27" s="14" t="s">
        <v>73</v>
      </c>
      <c r="W27" s="14" t="s">
        <v>122</v>
      </c>
      <c r="X27" s="15">
        <v>0.9930555555547471</v>
      </c>
      <c r="Y27" s="14">
        <v>10.0</v>
      </c>
      <c r="Z27" s="15">
        <v>0.29166666666424135</v>
      </c>
      <c r="AA27" s="14">
        <v>7.0</v>
      </c>
      <c r="AB27" s="14" t="s">
        <v>77</v>
      </c>
      <c r="AC27" s="14" t="s">
        <v>78</v>
      </c>
      <c r="AD27" s="14" t="s">
        <v>125</v>
      </c>
      <c r="AE27" s="14" t="s">
        <v>79</v>
      </c>
      <c r="AF27" s="14" t="s">
        <v>79</v>
      </c>
      <c r="AG27" s="14" t="s">
        <v>79</v>
      </c>
      <c r="AH27" s="14" t="s">
        <v>79</v>
      </c>
      <c r="AI27" s="14" t="s">
        <v>78</v>
      </c>
      <c r="AJ27" s="14" t="s">
        <v>79</v>
      </c>
      <c r="AL27" s="14" t="s">
        <v>111</v>
      </c>
      <c r="AM27" s="14" t="s">
        <v>147</v>
      </c>
      <c r="AN27" s="14" t="s">
        <v>78</v>
      </c>
      <c r="AO27" s="14" t="s">
        <v>125</v>
      </c>
      <c r="AP27" s="14" t="s">
        <v>216</v>
      </c>
      <c r="AX27" s="14" t="s">
        <v>116</v>
      </c>
      <c r="AY27" s="14" t="s">
        <v>116</v>
      </c>
      <c r="AZ27" s="14" t="s">
        <v>116</v>
      </c>
      <c r="BA27" s="14" t="s">
        <v>116</v>
      </c>
      <c r="BB27" s="14" t="s">
        <v>116</v>
      </c>
      <c r="BC27" s="14" t="s">
        <v>268</v>
      </c>
      <c r="BD27" s="14">
        <v>14.0</v>
      </c>
      <c r="BE27" s="14">
        <v>20.0</v>
      </c>
      <c r="BF27" s="16" t="s">
        <v>87</v>
      </c>
    </row>
    <row r="28">
      <c r="A28" s="10">
        <v>45775.52239420138</v>
      </c>
      <c r="B28" s="11" t="s">
        <v>58</v>
      </c>
      <c r="C28" s="11">
        <v>24.0</v>
      </c>
      <c r="D28" s="11" t="s">
        <v>59</v>
      </c>
      <c r="E28" s="11" t="s">
        <v>60</v>
      </c>
      <c r="F28" s="11" t="s">
        <v>61</v>
      </c>
      <c r="G28" s="11" t="s">
        <v>269</v>
      </c>
      <c r="H28" s="11" t="s">
        <v>91</v>
      </c>
      <c r="I28" s="11" t="s">
        <v>270</v>
      </c>
      <c r="J28" s="11" t="s">
        <v>105</v>
      </c>
      <c r="K28" s="11" t="s">
        <v>271</v>
      </c>
      <c r="L28" s="11" t="s">
        <v>67</v>
      </c>
      <c r="M28" s="11" t="s">
        <v>67</v>
      </c>
      <c r="N28" s="11" t="s">
        <v>66</v>
      </c>
      <c r="O28" s="11" t="s">
        <v>94</v>
      </c>
      <c r="P28" s="11" t="s">
        <v>94</v>
      </c>
      <c r="Q28" s="11" t="s">
        <v>94</v>
      </c>
      <c r="R28" s="11" t="s">
        <v>95</v>
      </c>
      <c r="S28" s="11" t="s">
        <v>134</v>
      </c>
      <c r="T28" s="11" t="s">
        <v>97</v>
      </c>
      <c r="U28" s="11" t="s">
        <v>272</v>
      </c>
      <c r="V28" s="11" t="s">
        <v>73</v>
      </c>
      <c r="W28" s="11" t="s">
        <v>108</v>
      </c>
      <c r="X28" s="12">
        <v>0.9583333333357587</v>
      </c>
      <c r="Y28" s="11" t="s">
        <v>273</v>
      </c>
      <c r="Z28" s="12">
        <v>0.25</v>
      </c>
      <c r="AA28" s="11" t="s">
        <v>274</v>
      </c>
      <c r="AB28" s="11" t="s">
        <v>79</v>
      </c>
      <c r="AC28" s="11" t="s">
        <v>79</v>
      </c>
      <c r="AD28" s="11" t="s">
        <v>79</v>
      </c>
      <c r="AE28" s="11" t="s">
        <v>79</v>
      </c>
      <c r="AF28" s="11" t="s">
        <v>79</v>
      </c>
      <c r="AG28" s="11" t="s">
        <v>79</v>
      </c>
      <c r="AH28" s="11" t="s">
        <v>79</v>
      </c>
      <c r="AI28" s="11" t="s">
        <v>77</v>
      </c>
      <c r="AJ28" s="11" t="s">
        <v>79</v>
      </c>
      <c r="AK28" s="11" t="s">
        <v>269</v>
      </c>
      <c r="AL28" s="11" t="s">
        <v>79</v>
      </c>
      <c r="AM28" s="11" t="s">
        <v>157</v>
      </c>
      <c r="AN28" s="11" t="s">
        <v>79</v>
      </c>
      <c r="AO28" s="11" t="s">
        <v>79</v>
      </c>
      <c r="AP28" s="11" t="s">
        <v>102</v>
      </c>
      <c r="AX28" s="11">
        <v>7.0</v>
      </c>
      <c r="AY28" s="11" t="s">
        <v>275</v>
      </c>
      <c r="AZ28" s="11" t="s">
        <v>207</v>
      </c>
      <c r="BA28" s="11" t="s">
        <v>276</v>
      </c>
      <c r="BB28" s="11" t="s">
        <v>200</v>
      </c>
      <c r="BC28" s="11" t="s">
        <v>277</v>
      </c>
      <c r="BD28" s="11" t="s">
        <v>278</v>
      </c>
      <c r="BE28" s="11" t="s">
        <v>279</v>
      </c>
      <c r="BF28" s="13" t="s">
        <v>87</v>
      </c>
    </row>
    <row r="29">
      <c r="A29" s="9">
        <v>45775.529397349535</v>
      </c>
      <c r="B29" s="14" t="s">
        <v>58</v>
      </c>
      <c r="C29" s="14">
        <v>38.0</v>
      </c>
      <c r="D29" s="14" t="s">
        <v>59</v>
      </c>
      <c r="E29" s="14" t="s">
        <v>89</v>
      </c>
      <c r="F29" s="14" t="s">
        <v>61</v>
      </c>
      <c r="G29" s="14" t="s">
        <v>184</v>
      </c>
      <c r="H29" s="14" t="s">
        <v>91</v>
      </c>
      <c r="I29" s="14" t="s">
        <v>104</v>
      </c>
      <c r="J29" s="14" t="s">
        <v>105</v>
      </c>
      <c r="K29" s="14" t="s">
        <v>280</v>
      </c>
      <c r="L29" s="14" t="s">
        <v>67</v>
      </c>
      <c r="M29" s="14" t="s">
        <v>66</v>
      </c>
      <c r="N29" s="14" t="s">
        <v>68</v>
      </c>
      <c r="O29" s="14" t="s">
        <v>67</v>
      </c>
      <c r="P29" s="14" t="s">
        <v>94</v>
      </c>
      <c r="Q29" s="14" t="s">
        <v>66</v>
      </c>
      <c r="R29" s="14" t="s">
        <v>95</v>
      </c>
      <c r="S29" s="14" t="s">
        <v>121</v>
      </c>
      <c r="T29" s="14" t="s">
        <v>73</v>
      </c>
      <c r="U29" s="14" t="s">
        <v>72</v>
      </c>
      <c r="V29" s="14" t="s">
        <v>73</v>
      </c>
      <c r="W29" s="14" t="s">
        <v>99</v>
      </c>
      <c r="X29" s="15">
        <v>0.0</v>
      </c>
      <c r="Y29" s="14" t="s">
        <v>281</v>
      </c>
      <c r="Z29" s="15">
        <v>0.29166666666424135</v>
      </c>
      <c r="AA29" s="14">
        <v>7.0</v>
      </c>
      <c r="AB29" s="14" t="s">
        <v>78</v>
      </c>
      <c r="AC29" s="14" t="s">
        <v>78</v>
      </c>
      <c r="AD29" s="14" t="s">
        <v>78</v>
      </c>
      <c r="AE29" s="14" t="s">
        <v>79</v>
      </c>
      <c r="AF29" s="14" t="s">
        <v>79</v>
      </c>
      <c r="AG29" s="14" t="s">
        <v>79</v>
      </c>
      <c r="AH29" s="14" t="s">
        <v>77</v>
      </c>
      <c r="AI29" s="14" t="s">
        <v>77</v>
      </c>
      <c r="AJ29" s="14" t="s">
        <v>79</v>
      </c>
      <c r="AK29" s="14" t="s">
        <v>282</v>
      </c>
      <c r="AL29" s="14" t="s">
        <v>78</v>
      </c>
      <c r="AM29" s="14" t="s">
        <v>101</v>
      </c>
      <c r="AN29" s="14" t="s">
        <v>79</v>
      </c>
      <c r="AO29" s="14" t="s">
        <v>77</v>
      </c>
      <c r="AP29" s="14" t="s">
        <v>81</v>
      </c>
      <c r="AX29" s="14">
        <v>1.0</v>
      </c>
      <c r="AY29" s="14">
        <v>30.0</v>
      </c>
      <c r="AZ29" s="14">
        <v>0.0</v>
      </c>
      <c r="BA29" s="14">
        <v>0.0</v>
      </c>
      <c r="BB29" s="14">
        <v>0.0</v>
      </c>
      <c r="BC29" s="14">
        <v>0.0</v>
      </c>
      <c r="BD29" s="14" t="s">
        <v>261</v>
      </c>
      <c r="BE29" s="14">
        <v>4.0</v>
      </c>
      <c r="BF29" s="16" t="s">
        <v>140</v>
      </c>
    </row>
    <row r="30">
      <c r="A30" s="10">
        <v>45775.54665377315</v>
      </c>
      <c r="B30" s="11" t="s">
        <v>58</v>
      </c>
      <c r="C30" s="11">
        <v>24.0</v>
      </c>
      <c r="D30" s="11" t="s">
        <v>59</v>
      </c>
      <c r="E30" s="11" t="s">
        <v>89</v>
      </c>
      <c r="F30" s="11" t="s">
        <v>61</v>
      </c>
      <c r="G30" s="11" t="s">
        <v>283</v>
      </c>
      <c r="H30" s="11" t="s">
        <v>63</v>
      </c>
      <c r="I30" s="11" t="s">
        <v>284</v>
      </c>
      <c r="J30" s="11" t="s">
        <v>65</v>
      </c>
      <c r="L30" s="11" t="s">
        <v>93</v>
      </c>
      <c r="M30" s="11" t="s">
        <v>143</v>
      </c>
      <c r="N30" s="11" t="s">
        <v>143</v>
      </c>
      <c r="O30" s="11" t="s">
        <v>66</v>
      </c>
      <c r="P30" s="11" t="s">
        <v>94</v>
      </c>
      <c r="Q30" s="11" t="s">
        <v>94</v>
      </c>
      <c r="R30" s="11" t="s">
        <v>144</v>
      </c>
      <c r="S30" s="11" t="s">
        <v>121</v>
      </c>
      <c r="T30" s="11" t="s">
        <v>73</v>
      </c>
      <c r="U30" s="11" t="s">
        <v>72</v>
      </c>
      <c r="V30" s="11" t="s">
        <v>97</v>
      </c>
      <c r="W30" s="11" t="s">
        <v>74</v>
      </c>
      <c r="X30" s="12">
        <v>0.0</v>
      </c>
      <c r="Y30" s="11">
        <v>30.0</v>
      </c>
      <c r="Z30" s="12">
        <v>0.3125</v>
      </c>
      <c r="AA30" s="11">
        <v>6.0</v>
      </c>
      <c r="AB30" s="11" t="s">
        <v>78</v>
      </c>
      <c r="AC30" s="11" t="s">
        <v>79</v>
      </c>
      <c r="AD30" s="11" t="s">
        <v>77</v>
      </c>
      <c r="AE30" s="11" t="s">
        <v>78</v>
      </c>
      <c r="AF30" s="11" t="s">
        <v>79</v>
      </c>
      <c r="AG30" s="11" t="s">
        <v>79</v>
      </c>
      <c r="AH30" s="11" t="s">
        <v>79</v>
      </c>
      <c r="AI30" s="11" t="s">
        <v>79</v>
      </c>
      <c r="AJ30" s="11" t="s">
        <v>79</v>
      </c>
      <c r="AL30" s="11" t="s">
        <v>79</v>
      </c>
      <c r="AM30" s="11" t="s">
        <v>101</v>
      </c>
      <c r="AN30" s="11" t="s">
        <v>79</v>
      </c>
      <c r="AO30" s="11" t="s">
        <v>78</v>
      </c>
      <c r="AP30" s="11" t="s">
        <v>216</v>
      </c>
      <c r="AX30" s="11">
        <v>1.0</v>
      </c>
      <c r="AY30" s="11">
        <v>30.0</v>
      </c>
      <c r="AZ30" s="11">
        <v>0.0</v>
      </c>
      <c r="BA30" s="11">
        <v>0.0</v>
      </c>
      <c r="BB30" s="11">
        <v>0.0</v>
      </c>
      <c r="BC30" s="11">
        <v>0.0</v>
      </c>
      <c r="BD30" s="11">
        <v>6.0</v>
      </c>
      <c r="BE30" s="11">
        <v>3.0</v>
      </c>
      <c r="BF30" s="13" t="s">
        <v>87</v>
      </c>
    </row>
    <row r="31">
      <c r="A31" s="9">
        <v>45775.54868332176</v>
      </c>
      <c r="B31" s="14" t="s">
        <v>58</v>
      </c>
      <c r="C31" s="14" t="s">
        <v>285</v>
      </c>
      <c r="D31" s="14" t="s">
        <v>59</v>
      </c>
      <c r="E31" s="14" t="s">
        <v>193</v>
      </c>
      <c r="F31" s="14" t="s">
        <v>61</v>
      </c>
      <c r="G31" s="14" t="s">
        <v>286</v>
      </c>
      <c r="H31" s="14" t="s">
        <v>63</v>
      </c>
      <c r="I31" s="14" t="s">
        <v>185</v>
      </c>
      <c r="J31" s="14" t="s">
        <v>65</v>
      </c>
      <c r="L31" s="14" t="s">
        <v>93</v>
      </c>
      <c r="M31" s="14" t="s">
        <v>93</v>
      </c>
      <c r="N31" s="14" t="s">
        <v>93</v>
      </c>
      <c r="O31" s="14" t="s">
        <v>94</v>
      </c>
      <c r="P31" s="14" t="s">
        <v>94</v>
      </c>
      <c r="Q31" s="14" t="s">
        <v>94</v>
      </c>
      <c r="R31" s="14" t="s">
        <v>95</v>
      </c>
      <c r="S31" s="14" t="s">
        <v>96</v>
      </c>
      <c r="T31" s="14" t="s">
        <v>187</v>
      </c>
      <c r="U31" s="14" t="s">
        <v>72</v>
      </c>
      <c r="V31" s="14" t="s">
        <v>287</v>
      </c>
      <c r="W31" s="14" t="s">
        <v>108</v>
      </c>
      <c r="X31" s="15">
        <v>0.875</v>
      </c>
      <c r="Y31" s="14" t="s">
        <v>199</v>
      </c>
      <c r="Z31" s="15">
        <v>0.20833333333575865</v>
      </c>
      <c r="AA31" s="14" t="s">
        <v>209</v>
      </c>
      <c r="AB31" s="14" t="s">
        <v>125</v>
      </c>
      <c r="AC31" s="14" t="s">
        <v>125</v>
      </c>
      <c r="AD31" s="14" t="s">
        <v>79</v>
      </c>
      <c r="AE31" s="14" t="s">
        <v>125</v>
      </c>
      <c r="AF31" s="14" t="s">
        <v>79</v>
      </c>
      <c r="AG31" s="14" t="s">
        <v>77</v>
      </c>
      <c r="AH31" s="14" t="s">
        <v>125</v>
      </c>
      <c r="AI31" s="14" t="s">
        <v>125</v>
      </c>
      <c r="AJ31" s="14" t="s">
        <v>125</v>
      </c>
      <c r="AK31" s="14" t="s">
        <v>288</v>
      </c>
      <c r="AL31" s="14" t="s">
        <v>125</v>
      </c>
      <c r="AM31" s="14" t="s">
        <v>101</v>
      </c>
      <c r="AN31" s="14" t="s">
        <v>77</v>
      </c>
      <c r="AO31" s="14" t="s">
        <v>77</v>
      </c>
      <c r="AP31" s="14" t="s">
        <v>216</v>
      </c>
      <c r="AX31" s="14" t="s">
        <v>289</v>
      </c>
      <c r="AY31" s="14" t="s">
        <v>113</v>
      </c>
      <c r="AZ31" s="14" t="s">
        <v>290</v>
      </c>
      <c r="BA31" s="14" t="s">
        <v>291</v>
      </c>
      <c r="BB31" s="14" t="s">
        <v>292</v>
      </c>
      <c r="BC31" s="14" t="s">
        <v>291</v>
      </c>
      <c r="BD31" s="14" t="s">
        <v>129</v>
      </c>
      <c r="BE31" s="14" t="s">
        <v>293</v>
      </c>
      <c r="BF31" s="16" t="s">
        <v>140</v>
      </c>
    </row>
    <row r="32">
      <c r="A32" s="10">
        <v>45775.55394565972</v>
      </c>
      <c r="B32" s="11" t="s">
        <v>58</v>
      </c>
      <c r="C32" s="11" t="s">
        <v>294</v>
      </c>
      <c r="D32" s="11" t="s">
        <v>59</v>
      </c>
      <c r="E32" s="11" t="s">
        <v>89</v>
      </c>
      <c r="F32" s="11" t="s">
        <v>61</v>
      </c>
      <c r="G32" s="11" t="s">
        <v>184</v>
      </c>
      <c r="H32" s="11" t="s">
        <v>63</v>
      </c>
      <c r="I32" s="11" t="s">
        <v>295</v>
      </c>
      <c r="J32" s="11" t="s">
        <v>65</v>
      </c>
      <c r="L32" s="11" t="s">
        <v>68</v>
      </c>
      <c r="M32" s="11" t="s">
        <v>68</v>
      </c>
      <c r="N32" s="11" t="s">
        <v>68</v>
      </c>
      <c r="O32" s="11" t="s">
        <v>68</v>
      </c>
      <c r="P32" s="11" t="s">
        <v>68</v>
      </c>
      <c r="Q32" s="11" t="s">
        <v>68</v>
      </c>
      <c r="R32" s="11" t="s">
        <v>69</v>
      </c>
      <c r="S32" s="11" t="s">
        <v>121</v>
      </c>
      <c r="T32" s="11" t="s">
        <v>73</v>
      </c>
      <c r="U32" s="11" t="s">
        <v>72</v>
      </c>
      <c r="V32" s="11" t="s">
        <v>73</v>
      </c>
      <c r="W32" s="11" t="s">
        <v>74</v>
      </c>
      <c r="X32" s="12">
        <v>0.9583333333357587</v>
      </c>
      <c r="Y32" s="11" t="s">
        <v>296</v>
      </c>
      <c r="Z32" s="12">
        <v>0.25</v>
      </c>
      <c r="AA32" s="11" t="s">
        <v>297</v>
      </c>
      <c r="AB32" s="11" t="s">
        <v>78</v>
      </c>
      <c r="AC32" s="11" t="s">
        <v>125</v>
      </c>
      <c r="AD32" s="11" t="s">
        <v>78</v>
      </c>
      <c r="AE32" s="11" t="s">
        <v>77</v>
      </c>
      <c r="AF32" s="11" t="s">
        <v>79</v>
      </c>
      <c r="AG32" s="11" t="s">
        <v>78</v>
      </c>
      <c r="AH32" s="11" t="s">
        <v>79</v>
      </c>
      <c r="AI32" s="11" t="s">
        <v>125</v>
      </c>
      <c r="AJ32" s="11" t="s">
        <v>125</v>
      </c>
      <c r="AL32" s="11" t="s">
        <v>111</v>
      </c>
      <c r="AM32" s="11" t="s">
        <v>80</v>
      </c>
      <c r="AN32" s="11" t="s">
        <v>79</v>
      </c>
      <c r="AO32" s="11" t="s">
        <v>78</v>
      </c>
      <c r="AP32" s="11" t="s">
        <v>216</v>
      </c>
      <c r="AX32" s="11" t="s">
        <v>82</v>
      </c>
      <c r="AY32" s="11" t="s">
        <v>298</v>
      </c>
      <c r="AZ32" s="11" t="s">
        <v>226</v>
      </c>
      <c r="BA32" s="11" t="s">
        <v>199</v>
      </c>
      <c r="BB32" s="11" t="s">
        <v>171</v>
      </c>
      <c r="BC32" s="11" t="s">
        <v>299</v>
      </c>
      <c r="BD32" s="11" t="s">
        <v>300</v>
      </c>
      <c r="BE32" s="11" t="s">
        <v>301</v>
      </c>
      <c r="BF32" s="13" t="s">
        <v>87</v>
      </c>
    </row>
    <row r="33">
      <c r="A33" s="9">
        <v>45775.55812641204</v>
      </c>
      <c r="B33" s="14" t="s">
        <v>58</v>
      </c>
      <c r="C33" s="14">
        <v>19.0</v>
      </c>
      <c r="D33" s="14" t="s">
        <v>59</v>
      </c>
      <c r="E33" s="14" t="s">
        <v>193</v>
      </c>
      <c r="F33" s="14" t="s">
        <v>61</v>
      </c>
      <c r="G33" s="14" t="s">
        <v>184</v>
      </c>
      <c r="H33" s="14" t="s">
        <v>91</v>
      </c>
      <c r="I33" s="14" t="s">
        <v>302</v>
      </c>
      <c r="J33" s="14" t="s">
        <v>105</v>
      </c>
      <c r="K33" s="14" t="s">
        <v>303</v>
      </c>
      <c r="L33" s="14" t="s">
        <v>93</v>
      </c>
      <c r="M33" s="14" t="s">
        <v>93</v>
      </c>
      <c r="N33" s="14" t="s">
        <v>93</v>
      </c>
      <c r="O33" s="14" t="s">
        <v>195</v>
      </c>
      <c r="P33" s="14" t="s">
        <v>195</v>
      </c>
      <c r="Q33" s="14" t="s">
        <v>195</v>
      </c>
      <c r="R33" s="14" t="s">
        <v>69</v>
      </c>
      <c r="S33" s="14" t="s">
        <v>121</v>
      </c>
      <c r="T33" s="14" t="s">
        <v>73</v>
      </c>
      <c r="U33" s="14" t="s">
        <v>72</v>
      </c>
      <c r="V33" s="14" t="s">
        <v>73</v>
      </c>
      <c r="W33" s="14" t="s">
        <v>166</v>
      </c>
      <c r="X33" s="15">
        <v>0.9375</v>
      </c>
      <c r="Y33" s="14" t="s">
        <v>304</v>
      </c>
      <c r="Z33" s="15">
        <v>0.22916666666424135</v>
      </c>
      <c r="AA33" s="14" t="s">
        <v>305</v>
      </c>
      <c r="AB33" s="14" t="s">
        <v>77</v>
      </c>
      <c r="AC33" s="14" t="s">
        <v>125</v>
      </c>
      <c r="AD33" s="14" t="s">
        <v>79</v>
      </c>
      <c r="AE33" s="14" t="s">
        <v>77</v>
      </c>
      <c r="AF33" s="14" t="s">
        <v>79</v>
      </c>
      <c r="AG33" s="14" t="s">
        <v>77</v>
      </c>
      <c r="AH33" s="14" t="s">
        <v>77</v>
      </c>
      <c r="AI33" s="14" t="s">
        <v>125</v>
      </c>
      <c r="AJ33" s="14" t="s">
        <v>77</v>
      </c>
      <c r="AL33" s="14" t="s">
        <v>111</v>
      </c>
      <c r="AM33" s="14" t="s">
        <v>101</v>
      </c>
      <c r="AN33" s="14" t="s">
        <v>77</v>
      </c>
      <c r="AO33" s="14" t="s">
        <v>77</v>
      </c>
      <c r="AP33" s="14" t="s">
        <v>102</v>
      </c>
      <c r="AX33" s="14">
        <v>3.0</v>
      </c>
      <c r="AY33" s="14" t="s">
        <v>190</v>
      </c>
      <c r="AZ33" s="14">
        <v>4.0</v>
      </c>
      <c r="BA33" s="14">
        <v>4.0</v>
      </c>
      <c r="BB33" s="14">
        <v>2.0</v>
      </c>
      <c r="BC33" s="14">
        <v>30.0</v>
      </c>
      <c r="BD33" s="14" t="s">
        <v>306</v>
      </c>
      <c r="BE33" s="14" t="s">
        <v>307</v>
      </c>
      <c r="BF33" s="16" t="s">
        <v>87</v>
      </c>
    </row>
    <row r="34">
      <c r="A34" s="10">
        <v>45775.55873802083</v>
      </c>
      <c r="B34" s="11" t="s">
        <v>58</v>
      </c>
      <c r="C34" s="11">
        <v>20.0</v>
      </c>
      <c r="D34" s="11" t="s">
        <v>59</v>
      </c>
      <c r="E34" s="11" t="s">
        <v>252</v>
      </c>
      <c r="F34" s="11" t="s">
        <v>61</v>
      </c>
      <c r="G34" s="11" t="s">
        <v>308</v>
      </c>
      <c r="H34" s="11" t="s">
        <v>91</v>
      </c>
      <c r="I34" s="11" t="s">
        <v>309</v>
      </c>
      <c r="J34" s="11" t="s">
        <v>105</v>
      </c>
      <c r="K34" s="11" t="s">
        <v>310</v>
      </c>
      <c r="L34" s="11" t="s">
        <v>66</v>
      </c>
      <c r="M34" s="11" t="s">
        <v>68</v>
      </c>
      <c r="N34" s="11" t="s">
        <v>66</v>
      </c>
      <c r="O34" s="11" t="s">
        <v>66</v>
      </c>
      <c r="P34" s="11" t="s">
        <v>94</v>
      </c>
      <c r="Q34" s="11" t="s">
        <v>94</v>
      </c>
      <c r="R34" s="11" t="s">
        <v>196</v>
      </c>
      <c r="S34" s="11" t="s">
        <v>121</v>
      </c>
      <c r="T34" s="11" t="s">
        <v>73</v>
      </c>
      <c r="U34" s="11" t="s">
        <v>72</v>
      </c>
      <c r="V34" s="11" t="s">
        <v>73</v>
      </c>
      <c r="W34" s="11" t="s">
        <v>166</v>
      </c>
      <c r="X34" s="12">
        <v>0.9583333333357587</v>
      </c>
      <c r="Y34" s="11" t="s">
        <v>311</v>
      </c>
      <c r="Z34" s="12">
        <v>0.2569444444452529</v>
      </c>
      <c r="AA34" s="11" t="s">
        <v>168</v>
      </c>
      <c r="AB34" s="11" t="s">
        <v>77</v>
      </c>
      <c r="AC34" s="11" t="s">
        <v>77</v>
      </c>
      <c r="AD34" s="11" t="s">
        <v>79</v>
      </c>
      <c r="AE34" s="11" t="s">
        <v>77</v>
      </c>
      <c r="AF34" s="11" t="s">
        <v>79</v>
      </c>
      <c r="AG34" s="11" t="s">
        <v>78</v>
      </c>
      <c r="AH34" s="11" t="s">
        <v>77</v>
      </c>
      <c r="AI34" s="11" t="s">
        <v>78</v>
      </c>
      <c r="AJ34" s="11" t="s">
        <v>77</v>
      </c>
      <c r="AL34" s="11" t="s">
        <v>79</v>
      </c>
      <c r="AM34" s="11" t="s">
        <v>101</v>
      </c>
      <c r="AN34" s="11" t="s">
        <v>77</v>
      </c>
      <c r="AO34" s="11" t="s">
        <v>78</v>
      </c>
      <c r="AP34" s="11" t="s">
        <v>81</v>
      </c>
      <c r="AX34" s="11" t="s">
        <v>200</v>
      </c>
      <c r="AY34" s="11" t="s">
        <v>267</v>
      </c>
      <c r="AZ34" s="11">
        <v>3.0</v>
      </c>
      <c r="BA34" s="11" t="s">
        <v>312</v>
      </c>
      <c r="BB34" s="11">
        <v>2.0</v>
      </c>
      <c r="BC34" s="11" t="s">
        <v>241</v>
      </c>
      <c r="BD34" s="11" t="s">
        <v>313</v>
      </c>
      <c r="BE34" s="11" t="s">
        <v>191</v>
      </c>
      <c r="BF34" s="13" t="s">
        <v>87</v>
      </c>
    </row>
    <row r="35">
      <c r="A35" s="9">
        <v>45775.56043590278</v>
      </c>
      <c r="B35" s="14" t="s">
        <v>58</v>
      </c>
      <c r="C35" s="14">
        <v>18.0</v>
      </c>
      <c r="D35" s="14" t="s">
        <v>59</v>
      </c>
      <c r="E35" s="14" t="s">
        <v>193</v>
      </c>
      <c r="F35" s="14" t="s">
        <v>61</v>
      </c>
      <c r="G35" s="14" t="s">
        <v>314</v>
      </c>
      <c r="H35" s="14" t="s">
        <v>63</v>
      </c>
      <c r="I35" s="14" t="s">
        <v>119</v>
      </c>
      <c r="J35" s="14" t="s">
        <v>65</v>
      </c>
      <c r="L35" s="14" t="s">
        <v>143</v>
      </c>
      <c r="M35" s="14" t="s">
        <v>93</v>
      </c>
      <c r="N35" s="14" t="s">
        <v>66</v>
      </c>
      <c r="O35" s="14" t="s">
        <v>66</v>
      </c>
      <c r="P35" s="14" t="s">
        <v>66</v>
      </c>
      <c r="Q35" s="14" t="s">
        <v>66</v>
      </c>
      <c r="R35" s="14" t="s">
        <v>196</v>
      </c>
      <c r="S35" s="14" t="s">
        <v>70</v>
      </c>
      <c r="T35" s="14" t="s">
        <v>73</v>
      </c>
      <c r="U35" s="14" t="s">
        <v>98</v>
      </c>
      <c r="V35" s="14" t="s">
        <v>71</v>
      </c>
      <c r="W35" s="14" t="s">
        <v>166</v>
      </c>
      <c r="X35" s="15">
        <v>0.9583333333357587</v>
      </c>
      <c r="Y35" s="14">
        <v>20.0</v>
      </c>
      <c r="Z35" s="15">
        <v>0.2569444444452529</v>
      </c>
      <c r="AA35" s="14" t="s">
        <v>124</v>
      </c>
      <c r="AB35" s="14" t="s">
        <v>78</v>
      </c>
      <c r="AC35" s="14" t="s">
        <v>77</v>
      </c>
      <c r="AD35" s="14" t="s">
        <v>77</v>
      </c>
      <c r="AE35" s="14" t="s">
        <v>77</v>
      </c>
      <c r="AF35" s="14" t="s">
        <v>79</v>
      </c>
      <c r="AG35" s="14" t="s">
        <v>79</v>
      </c>
      <c r="AH35" s="14" t="s">
        <v>79</v>
      </c>
      <c r="AI35" s="14" t="s">
        <v>79</v>
      </c>
      <c r="AJ35" s="14" t="s">
        <v>79</v>
      </c>
      <c r="AL35" s="14" t="s">
        <v>79</v>
      </c>
      <c r="AM35" s="14" t="s">
        <v>101</v>
      </c>
      <c r="AN35" s="14" t="s">
        <v>79</v>
      </c>
      <c r="AO35" s="14" t="s">
        <v>78</v>
      </c>
      <c r="AP35" s="14" t="s">
        <v>216</v>
      </c>
      <c r="AX35" s="14" t="s">
        <v>315</v>
      </c>
      <c r="AY35" s="14" t="s">
        <v>109</v>
      </c>
      <c r="AZ35" s="14" t="s">
        <v>315</v>
      </c>
      <c r="BA35" s="14" t="s">
        <v>148</v>
      </c>
      <c r="BB35" s="14" t="s">
        <v>149</v>
      </c>
      <c r="BC35" s="14" t="s">
        <v>148</v>
      </c>
      <c r="BD35" s="14" t="s">
        <v>117</v>
      </c>
      <c r="BE35" s="14" t="s">
        <v>316</v>
      </c>
      <c r="BF35" s="16" t="s">
        <v>87</v>
      </c>
    </row>
    <row r="36">
      <c r="A36" s="10">
        <v>45775.56308787037</v>
      </c>
      <c r="B36" s="11" t="s">
        <v>58</v>
      </c>
      <c r="C36" s="11">
        <v>19.0</v>
      </c>
      <c r="D36" s="11" t="s">
        <v>59</v>
      </c>
      <c r="E36" s="11" t="s">
        <v>252</v>
      </c>
      <c r="F36" s="11" t="s">
        <v>61</v>
      </c>
      <c r="G36" s="11" t="s">
        <v>184</v>
      </c>
      <c r="H36" s="11" t="s">
        <v>91</v>
      </c>
      <c r="I36" s="11" t="s">
        <v>317</v>
      </c>
      <c r="J36" s="11" t="s">
        <v>65</v>
      </c>
      <c r="L36" s="11" t="s">
        <v>66</v>
      </c>
      <c r="M36" s="11" t="s">
        <v>67</v>
      </c>
      <c r="N36" s="11" t="s">
        <v>66</v>
      </c>
      <c r="O36" s="11" t="s">
        <v>195</v>
      </c>
      <c r="P36" s="11" t="s">
        <v>94</v>
      </c>
      <c r="Q36" s="11" t="s">
        <v>94</v>
      </c>
      <c r="R36" s="11" t="s">
        <v>95</v>
      </c>
      <c r="S36" s="11" t="s">
        <v>70</v>
      </c>
      <c r="T36" s="11" t="s">
        <v>97</v>
      </c>
      <c r="U36" s="11" t="s">
        <v>136</v>
      </c>
      <c r="V36" s="11" t="s">
        <v>97</v>
      </c>
      <c r="W36" s="11" t="s">
        <v>108</v>
      </c>
      <c r="X36" s="12">
        <v>0.9166666666642413</v>
      </c>
      <c r="Y36" s="11" t="s">
        <v>318</v>
      </c>
      <c r="Z36" s="12">
        <v>0.25</v>
      </c>
      <c r="AA36" s="11" t="s">
        <v>319</v>
      </c>
      <c r="AB36" s="11" t="s">
        <v>78</v>
      </c>
      <c r="AC36" s="11" t="s">
        <v>77</v>
      </c>
      <c r="AD36" s="11" t="s">
        <v>79</v>
      </c>
      <c r="AE36" s="11" t="s">
        <v>79</v>
      </c>
      <c r="AF36" s="11" t="s">
        <v>79</v>
      </c>
      <c r="AG36" s="11" t="s">
        <v>79</v>
      </c>
      <c r="AH36" s="11" t="s">
        <v>79</v>
      </c>
      <c r="AI36" s="11" t="s">
        <v>79</v>
      </c>
      <c r="AJ36" s="11" t="s">
        <v>79</v>
      </c>
      <c r="AL36" s="11" t="s">
        <v>111</v>
      </c>
      <c r="AM36" s="11" t="s">
        <v>101</v>
      </c>
      <c r="AN36" s="11" t="s">
        <v>79</v>
      </c>
      <c r="AO36" s="11" t="s">
        <v>79</v>
      </c>
      <c r="AP36" s="11" t="s">
        <v>102</v>
      </c>
      <c r="AX36" s="11" t="s">
        <v>320</v>
      </c>
      <c r="AY36" s="11" t="s">
        <v>320</v>
      </c>
      <c r="AZ36" s="11" t="s">
        <v>321</v>
      </c>
      <c r="BA36" s="11" t="s">
        <v>150</v>
      </c>
      <c r="BB36" s="11">
        <v>0.0</v>
      </c>
      <c r="BC36" s="11">
        <v>0.0</v>
      </c>
      <c r="BD36" s="11" t="s">
        <v>238</v>
      </c>
      <c r="BE36" s="11" t="s">
        <v>238</v>
      </c>
      <c r="BF36" s="13" t="s">
        <v>87</v>
      </c>
    </row>
    <row r="37">
      <c r="A37" s="9">
        <v>45775.571182604166</v>
      </c>
      <c r="B37" s="14" t="s">
        <v>58</v>
      </c>
      <c r="C37" s="14">
        <v>18.0</v>
      </c>
      <c r="D37" s="14" t="s">
        <v>59</v>
      </c>
      <c r="E37" s="14" t="s">
        <v>193</v>
      </c>
      <c r="F37" s="14" t="s">
        <v>61</v>
      </c>
      <c r="G37" s="14" t="s">
        <v>184</v>
      </c>
      <c r="H37" s="14" t="s">
        <v>91</v>
      </c>
      <c r="I37" s="14" t="s">
        <v>104</v>
      </c>
      <c r="J37" s="14" t="s">
        <v>105</v>
      </c>
      <c r="K37" s="14" t="s">
        <v>322</v>
      </c>
      <c r="L37" s="14" t="s">
        <v>68</v>
      </c>
      <c r="M37" s="14" t="s">
        <v>66</v>
      </c>
      <c r="N37" s="14" t="s">
        <v>66</v>
      </c>
      <c r="O37" s="14" t="s">
        <v>67</v>
      </c>
      <c r="P37" s="14" t="s">
        <v>67</v>
      </c>
      <c r="Q37" s="14" t="s">
        <v>67</v>
      </c>
      <c r="R37" s="14" t="s">
        <v>95</v>
      </c>
      <c r="S37" s="14" t="s">
        <v>121</v>
      </c>
      <c r="T37" s="14" t="s">
        <v>73</v>
      </c>
      <c r="U37" s="14" t="s">
        <v>136</v>
      </c>
      <c r="V37" s="14" t="s">
        <v>73</v>
      </c>
      <c r="W37" s="14" t="s">
        <v>166</v>
      </c>
      <c r="X37" s="15">
        <v>0.9166666666642413</v>
      </c>
      <c r="Y37" s="14" t="s">
        <v>109</v>
      </c>
      <c r="Z37" s="15">
        <v>0.25</v>
      </c>
      <c r="AA37" s="14" t="s">
        <v>323</v>
      </c>
      <c r="AB37" s="14" t="s">
        <v>125</v>
      </c>
      <c r="AC37" s="14" t="s">
        <v>79</v>
      </c>
      <c r="AD37" s="14" t="s">
        <v>79</v>
      </c>
      <c r="AE37" s="14" t="s">
        <v>79</v>
      </c>
      <c r="AF37" s="14" t="s">
        <v>79</v>
      </c>
      <c r="AG37" s="14" t="s">
        <v>79</v>
      </c>
      <c r="AH37" s="14" t="s">
        <v>79</v>
      </c>
      <c r="AI37" s="14" t="s">
        <v>79</v>
      </c>
      <c r="AJ37" s="14" t="s">
        <v>79</v>
      </c>
      <c r="AL37" s="14" t="s">
        <v>79</v>
      </c>
      <c r="AM37" s="14" t="s">
        <v>101</v>
      </c>
      <c r="AN37" s="14" t="s">
        <v>79</v>
      </c>
      <c r="AO37" s="14" t="s">
        <v>79</v>
      </c>
      <c r="AP37" s="14" t="s">
        <v>81</v>
      </c>
      <c r="AX37" s="14" t="s">
        <v>324</v>
      </c>
      <c r="AY37" s="14" t="s">
        <v>179</v>
      </c>
      <c r="AZ37" s="14" t="s">
        <v>324</v>
      </c>
      <c r="BA37" s="14" t="s">
        <v>325</v>
      </c>
      <c r="BB37" s="14" t="s">
        <v>324</v>
      </c>
      <c r="BC37" s="14" t="s">
        <v>325</v>
      </c>
      <c r="BD37" s="14" t="s">
        <v>326</v>
      </c>
      <c r="BE37" s="14" t="s">
        <v>326</v>
      </c>
      <c r="BF37" s="16" t="s">
        <v>87</v>
      </c>
    </row>
    <row r="38">
      <c r="A38" s="10">
        <v>45775.58755914352</v>
      </c>
      <c r="B38" s="11" t="s">
        <v>58</v>
      </c>
      <c r="C38" s="11">
        <v>24.0</v>
      </c>
      <c r="D38" s="11" t="s">
        <v>59</v>
      </c>
      <c r="E38" s="11" t="s">
        <v>193</v>
      </c>
      <c r="F38" s="11" t="s">
        <v>61</v>
      </c>
      <c r="G38" s="11" t="s">
        <v>327</v>
      </c>
      <c r="H38" s="11" t="s">
        <v>63</v>
      </c>
      <c r="I38" s="11" t="s">
        <v>104</v>
      </c>
      <c r="J38" s="11" t="s">
        <v>65</v>
      </c>
      <c r="L38" s="11" t="s">
        <v>68</v>
      </c>
      <c r="M38" s="11" t="s">
        <v>143</v>
      </c>
      <c r="N38" s="11" t="s">
        <v>143</v>
      </c>
      <c r="O38" s="11" t="s">
        <v>195</v>
      </c>
      <c r="P38" s="11" t="s">
        <v>195</v>
      </c>
      <c r="Q38" s="11" t="s">
        <v>195</v>
      </c>
      <c r="R38" s="11" t="s">
        <v>95</v>
      </c>
      <c r="S38" s="11" t="s">
        <v>134</v>
      </c>
      <c r="T38" s="11" t="s">
        <v>73</v>
      </c>
      <c r="U38" s="11" t="s">
        <v>272</v>
      </c>
      <c r="V38" s="11" t="s">
        <v>73</v>
      </c>
      <c r="W38" s="11" t="s">
        <v>328</v>
      </c>
      <c r="X38" s="12">
        <v>0.0</v>
      </c>
      <c r="Y38" s="11">
        <v>30.0</v>
      </c>
      <c r="Z38" s="12">
        <v>0.25</v>
      </c>
      <c r="AA38" s="11">
        <v>5.0</v>
      </c>
      <c r="AB38" s="11" t="s">
        <v>125</v>
      </c>
      <c r="AC38" s="11" t="s">
        <v>78</v>
      </c>
      <c r="AD38" s="11" t="s">
        <v>125</v>
      </c>
      <c r="AE38" s="11" t="s">
        <v>79</v>
      </c>
      <c r="AF38" s="11" t="s">
        <v>79</v>
      </c>
      <c r="AG38" s="11" t="s">
        <v>79</v>
      </c>
      <c r="AH38" s="11" t="s">
        <v>79</v>
      </c>
      <c r="AI38" s="11" t="s">
        <v>78</v>
      </c>
      <c r="AJ38" s="11" t="s">
        <v>77</v>
      </c>
      <c r="AL38" s="11" t="s">
        <v>79</v>
      </c>
      <c r="AM38" s="11" t="s">
        <v>80</v>
      </c>
      <c r="AN38" s="11" t="s">
        <v>77</v>
      </c>
      <c r="AO38" s="11" t="s">
        <v>78</v>
      </c>
      <c r="AP38" s="11" t="s">
        <v>102</v>
      </c>
      <c r="AX38" s="11">
        <v>2.0</v>
      </c>
      <c r="AY38" s="11">
        <v>30.0</v>
      </c>
      <c r="AZ38" s="11" t="s">
        <v>329</v>
      </c>
      <c r="BA38" s="11" t="s">
        <v>329</v>
      </c>
      <c r="BB38" s="11" t="s">
        <v>329</v>
      </c>
      <c r="BC38" s="11" t="s">
        <v>330</v>
      </c>
      <c r="BD38" s="11" t="s">
        <v>129</v>
      </c>
      <c r="BE38" s="11" t="s">
        <v>110</v>
      </c>
      <c r="BF38" s="13" t="s">
        <v>87</v>
      </c>
    </row>
    <row r="39">
      <c r="A39" s="9">
        <v>45775.58891369213</v>
      </c>
      <c r="B39" s="14" t="s">
        <v>58</v>
      </c>
      <c r="C39" s="14">
        <v>19.0</v>
      </c>
      <c r="D39" s="14" t="s">
        <v>88</v>
      </c>
      <c r="E39" s="14" t="s">
        <v>193</v>
      </c>
      <c r="F39" s="14" t="s">
        <v>61</v>
      </c>
      <c r="G39" s="14" t="s">
        <v>87</v>
      </c>
      <c r="H39" s="14" t="s">
        <v>175</v>
      </c>
      <c r="I39" s="14" t="s">
        <v>185</v>
      </c>
      <c r="J39" s="14" t="s">
        <v>65</v>
      </c>
      <c r="L39" s="14" t="s">
        <v>66</v>
      </c>
      <c r="M39" s="14" t="s">
        <v>67</v>
      </c>
      <c r="N39" s="14" t="s">
        <v>68</v>
      </c>
      <c r="O39" s="14" t="s">
        <v>68</v>
      </c>
      <c r="P39" s="14" t="s">
        <v>67</v>
      </c>
      <c r="Q39" s="14" t="s">
        <v>66</v>
      </c>
      <c r="R39" s="14" t="s">
        <v>95</v>
      </c>
      <c r="S39" s="14" t="s">
        <v>70</v>
      </c>
      <c r="T39" s="14" t="s">
        <v>73</v>
      </c>
      <c r="U39" s="14" t="s">
        <v>136</v>
      </c>
      <c r="V39" s="14" t="s">
        <v>73</v>
      </c>
      <c r="W39" s="14" t="s">
        <v>331</v>
      </c>
      <c r="X39" s="15">
        <v>0.5</v>
      </c>
      <c r="Y39" s="14" t="s">
        <v>332</v>
      </c>
      <c r="Z39" s="15">
        <v>0.23611111110949423</v>
      </c>
      <c r="AA39" s="14" t="s">
        <v>333</v>
      </c>
      <c r="AB39" s="14" t="s">
        <v>125</v>
      </c>
      <c r="AC39" s="14" t="s">
        <v>125</v>
      </c>
      <c r="AD39" s="14" t="s">
        <v>77</v>
      </c>
      <c r="AE39" s="14" t="s">
        <v>79</v>
      </c>
      <c r="AF39" s="14" t="s">
        <v>79</v>
      </c>
      <c r="AG39" s="14" t="s">
        <v>79</v>
      </c>
      <c r="AH39" s="14" t="s">
        <v>77</v>
      </c>
      <c r="AI39" s="14" t="s">
        <v>125</v>
      </c>
      <c r="AJ39" s="14" t="s">
        <v>79</v>
      </c>
      <c r="AK39" s="14" t="s">
        <v>334</v>
      </c>
      <c r="AL39" s="14" t="s">
        <v>125</v>
      </c>
      <c r="AM39" s="14" t="s">
        <v>80</v>
      </c>
      <c r="AN39" s="14" t="s">
        <v>79</v>
      </c>
      <c r="AO39" s="14" t="s">
        <v>78</v>
      </c>
      <c r="AP39" s="14" t="s">
        <v>216</v>
      </c>
      <c r="AX39" s="14" t="s">
        <v>335</v>
      </c>
      <c r="AY39" s="14" t="s">
        <v>336</v>
      </c>
      <c r="AZ39" s="14" t="s">
        <v>337</v>
      </c>
      <c r="BA39" s="17" t="s">
        <v>338</v>
      </c>
      <c r="BB39" s="14" t="s">
        <v>339</v>
      </c>
      <c r="BC39" s="14" t="s">
        <v>126</v>
      </c>
      <c r="BD39" s="14" t="s">
        <v>124</v>
      </c>
      <c r="BE39" s="14" t="s">
        <v>238</v>
      </c>
      <c r="BF39" s="16" t="s">
        <v>202</v>
      </c>
    </row>
    <row r="40">
      <c r="A40" s="10">
        <v>45775.58908464121</v>
      </c>
      <c r="B40" s="11" t="s">
        <v>58</v>
      </c>
      <c r="C40" s="11" t="s">
        <v>340</v>
      </c>
      <c r="D40" s="11" t="s">
        <v>88</v>
      </c>
      <c r="E40" s="11" t="s">
        <v>193</v>
      </c>
      <c r="F40" s="11" t="s">
        <v>61</v>
      </c>
      <c r="G40" s="11" t="s">
        <v>341</v>
      </c>
      <c r="H40" s="11" t="s">
        <v>63</v>
      </c>
      <c r="I40" s="11" t="s">
        <v>295</v>
      </c>
      <c r="J40" s="11" t="s">
        <v>65</v>
      </c>
      <c r="L40" s="11" t="s">
        <v>68</v>
      </c>
      <c r="M40" s="11" t="s">
        <v>67</v>
      </c>
      <c r="N40" s="11" t="s">
        <v>66</v>
      </c>
      <c r="O40" s="11" t="s">
        <v>195</v>
      </c>
      <c r="P40" s="11" t="s">
        <v>195</v>
      </c>
      <c r="Q40" s="11" t="s">
        <v>195</v>
      </c>
      <c r="R40" s="11" t="s">
        <v>95</v>
      </c>
      <c r="S40" s="11" t="s">
        <v>70</v>
      </c>
      <c r="T40" s="11" t="s">
        <v>97</v>
      </c>
      <c r="U40" s="11" t="s">
        <v>98</v>
      </c>
      <c r="V40" s="11" t="s">
        <v>71</v>
      </c>
      <c r="W40" s="11" t="s">
        <v>108</v>
      </c>
      <c r="X40" s="12">
        <v>0.9583333333357587</v>
      </c>
      <c r="Y40" s="11">
        <v>30.0</v>
      </c>
      <c r="Z40" s="12">
        <v>0.26041666666424135</v>
      </c>
      <c r="AA40" s="11">
        <v>7.0</v>
      </c>
      <c r="AB40" s="11" t="s">
        <v>77</v>
      </c>
      <c r="AC40" s="11" t="s">
        <v>78</v>
      </c>
      <c r="AD40" s="11" t="s">
        <v>78</v>
      </c>
      <c r="AE40" s="11" t="s">
        <v>79</v>
      </c>
      <c r="AF40" s="11" t="s">
        <v>79</v>
      </c>
      <c r="AG40" s="11" t="s">
        <v>79</v>
      </c>
      <c r="AH40" s="11" t="s">
        <v>78</v>
      </c>
      <c r="AI40" s="11" t="s">
        <v>79</v>
      </c>
      <c r="AJ40" s="11" t="s">
        <v>79</v>
      </c>
      <c r="AK40" s="11" t="s">
        <v>342</v>
      </c>
      <c r="AL40" s="11" t="s">
        <v>78</v>
      </c>
      <c r="AM40" s="11" t="s">
        <v>101</v>
      </c>
      <c r="AN40" s="11" t="s">
        <v>79</v>
      </c>
      <c r="AO40" s="11" t="s">
        <v>79</v>
      </c>
      <c r="AP40" s="11" t="s">
        <v>138</v>
      </c>
      <c r="AX40" s="11">
        <v>5.0</v>
      </c>
      <c r="AY40" s="11" t="s">
        <v>343</v>
      </c>
      <c r="AZ40" s="11">
        <v>0.0</v>
      </c>
      <c r="BA40" s="11">
        <v>0.0</v>
      </c>
      <c r="BB40" s="11">
        <v>5.0</v>
      </c>
      <c r="BC40" s="11" t="s">
        <v>148</v>
      </c>
      <c r="BD40" s="11" t="s">
        <v>344</v>
      </c>
      <c r="BE40" s="11" t="s">
        <v>344</v>
      </c>
      <c r="BF40" s="13" t="s">
        <v>87</v>
      </c>
    </row>
    <row r="41">
      <c r="A41" s="9">
        <v>45775.59549806713</v>
      </c>
      <c r="B41" s="14" t="s">
        <v>58</v>
      </c>
      <c r="C41" s="14">
        <v>23.0</v>
      </c>
      <c r="D41" s="14" t="s">
        <v>59</v>
      </c>
      <c r="E41" s="14" t="s">
        <v>89</v>
      </c>
      <c r="F41" s="14" t="s">
        <v>61</v>
      </c>
      <c r="G41" s="14" t="s">
        <v>345</v>
      </c>
      <c r="H41" s="14" t="s">
        <v>175</v>
      </c>
      <c r="I41" s="14" t="s">
        <v>104</v>
      </c>
      <c r="J41" s="14" t="s">
        <v>65</v>
      </c>
      <c r="L41" s="14" t="s">
        <v>68</v>
      </c>
      <c r="M41" s="14" t="s">
        <v>66</v>
      </c>
      <c r="N41" s="14" t="s">
        <v>68</v>
      </c>
      <c r="O41" s="14" t="s">
        <v>66</v>
      </c>
      <c r="P41" s="14" t="s">
        <v>66</v>
      </c>
      <c r="Q41" s="14" t="s">
        <v>68</v>
      </c>
      <c r="R41" s="14" t="s">
        <v>95</v>
      </c>
      <c r="S41" s="14" t="s">
        <v>121</v>
      </c>
      <c r="T41" s="14" t="s">
        <v>73</v>
      </c>
      <c r="U41" s="14" t="s">
        <v>72</v>
      </c>
      <c r="V41" s="14" t="s">
        <v>73</v>
      </c>
      <c r="W41" s="14" t="s">
        <v>108</v>
      </c>
      <c r="X41" s="15">
        <v>0.9166666666642413</v>
      </c>
      <c r="Y41" s="14" t="s">
        <v>346</v>
      </c>
      <c r="Z41" s="15">
        <v>0.23611111110949423</v>
      </c>
      <c r="AA41" s="17" t="s">
        <v>347</v>
      </c>
      <c r="AB41" s="14" t="s">
        <v>125</v>
      </c>
      <c r="AC41" s="14" t="s">
        <v>78</v>
      </c>
      <c r="AD41" s="14" t="s">
        <v>125</v>
      </c>
      <c r="AE41" s="14" t="s">
        <v>125</v>
      </c>
      <c r="AF41" s="14" t="s">
        <v>78</v>
      </c>
      <c r="AG41" s="14" t="s">
        <v>79</v>
      </c>
      <c r="AH41" s="14" t="s">
        <v>79</v>
      </c>
      <c r="AI41" s="14" t="s">
        <v>79</v>
      </c>
      <c r="AJ41" s="14" t="s">
        <v>79</v>
      </c>
      <c r="AK41" s="14" t="s">
        <v>282</v>
      </c>
      <c r="AL41" s="14" t="s">
        <v>125</v>
      </c>
      <c r="AM41" s="14" t="s">
        <v>80</v>
      </c>
      <c r="AN41" s="14" t="s">
        <v>125</v>
      </c>
      <c r="AO41" s="14" t="s">
        <v>125</v>
      </c>
      <c r="AP41" s="14" t="s">
        <v>216</v>
      </c>
      <c r="AX41" s="14">
        <v>3.0</v>
      </c>
      <c r="AY41" s="14">
        <v>60.0</v>
      </c>
      <c r="AZ41" s="14">
        <v>5.0</v>
      </c>
      <c r="BA41" s="14" t="s">
        <v>348</v>
      </c>
      <c r="BB41" s="14">
        <v>0.0</v>
      </c>
      <c r="BC41" s="14">
        <v>0.0</v>
      </c>
      <c r="BD41" s="14" t="s">
        <v>209</v>
      </c>
      <c r="BE41" s="14" t="s">
        <v>163</v>
      </c>
      <c r="BF41" s="16" t="s">
        <v>87</v>
      </c>
    </row>
    <row r="42">
      <c r="A42" s="10">
        <v>45775.596498750005</v>
      </c>
      <c r="B42" s="11" t="s">
        <v>58</v>
      </c>
      <c r="C42" s="11">
        <v>24.0</v>
      </c>
      <c r="D42" s="11" t="s">
        <v>59</v>
      </c>
      <c r="E42" s="11" t="s">
        <v>228</v>
      </c>
      <c r="F42" s="11" t="s">
        <v>174</v>
      </c>
      <c r="G42" s="11" t="s">
        <v>349</v>
      </c>
      <c r="H42" s="11" t="s">
        <v>91</v>
      </c>
      <c r="I42" s="11" t="s">
        <v>104</v>
      </c>
      <c r="J42" s="11" t="s">
        <v>65</v>
      </c>
      <c r="L42" s="11" t="s">
        <v>66</v>
      </c>
      <c r="M42" s="11" t="s">
        <v>93</v>
      </c>
      <c r="N42" s="11" t="s">
        <v>93</v>
      </c>
      <c r="O42" s="11" t="s">
        <v>67</v>
      </c>
      <c r="P42" s="11" t="s">
        <v>68</v>
      </c>
      <c r="Q42" s="11" t="s">
        <v>68</v>
      </c>
      <c r="R42" s="11" t="s">
        <v>69</v>
      </c>
      <c r="S42" s="11" t="s">
        <v>70</v>
      </c>
      <c r="T42" s="11" t="s">
        <v>287</v>
      </c>
      <c r="U42" s="11" t="s">
        <v>136</v>
      </c>
      <c r="V42" s="11" t="s">
        <v>287</v>
      </c>
      <c r="W42" s="11" t="s">
        <v>108</v>
      </c>
      <c r="X42" s="12">
        <v>0.875</v>
      </c>
      <c r="Y42" s="11" t="s">
        <v>350</v>
      </c>
      <c r="Z42" s="12">
        <v>0.22916666666424135</v>
      </c>
      <c r="AA42" s="11">
        <v>8.0</v>
      </c>
      <c r="AB42" s="11" t="s">
        <v>77</v>
      </c>
      <c r="AC42" s="11" t="s">
        <v>77</v>
      </c>
      <c r="AD42" s="11" t="s">
        <v>79</v>
      </c>
      <c r="AE42" s="11" t="s">
        <v>77</v>
      </c>
      <c r="AF42" s="11" t="s">
        <v>77</v>
      </c>
      <c r="AG42" s="11" t="s">
        <v>79</v>
      </c>
      <c r="AH42" s="11" t="s">
        <v>77</v>
      </c>
      <c r="AI42" s="11" t="s">
        <v>79</v>
      </c>
      <c r="AJ42" s="11" t="s">
        <v>77</v>
      </c>
      <c r="AK42" s="11" t="s">
        <v>351</v>
      </c>
      <c r="AL42" s="11" t="s">
        <v>125</v>
      </c>
      <c r="AM42" s="11" t="s">
        <v>101</v>
      </c>
      <c r="AN42" s="11" t="s">
        <v>79</v>
      </c>
      <c r="AO42" s="11" t="s">
        <v>79</v>
      </c>
      <c r="AP42" s="11" t="s">
        <v>102</v>
      </c>
      <c r="AX42" s="11" t="s">
        <v>246</v>
      </c>
      <c r="AY42" s="11" t="s">
        <v>352</v>
      </c>
      <c r="AZ42" s="11" t="s">
        <v>246</v>
      </c>
      <c r="BA42" s="11" t="s">
        <v>212</v>
      </c>
      <c r="BB42" s="11" t="s">
        <v>246</v>
      </c>
      <c r="BC42" s="11" t="s">
        <v>352</v>
      </c>
      <c r="BD42" s="11" t="s">
        <v>353</v>
      </c>
      <c r="BE42" s="11" t="s">
        <v>354</v>
      </c>
      <c r="BF42" s="13" t="s">
        <v>140</v>
      </c>
    </row>
    <row r="43">
      <c r="A43" s="9">
        <v>45775.59963269676</v>
      </c>
      <c r="B43" s="14" t="s">
        <v>58</v>
      </c>
      <c r="C43" s="14">
        <v>23.0</v>
      </c>
      <c r="D43" s="14" t="s">
        <v>88</v>
      </c>
      <c r="E43" s="14" t="s">
        <v>164</v>
      </c>
      <c r="F43" s="14" t="s">
        <v>61</v>
      </c>
      <c r="G43" s="14" t="s">
        <v>355</v>
      </c>
      <c r="H43" s="14" t="s">
        <v>91</v>
      </c>
      <c r="I43" s="14" t="s">
        <v>356</v>
      </c>
      <c r="J43" s="14" t="s">
        <v>65</v>
      </c>
      <c r="L43" s="14" t="s">
        <v>66</v>
      </c>
      <c r="M43" s="14" t="s">
        <v>66</v>
      </c>
      <c r="N43" s="14" t="s">
        <v>68</v>
      </c>
      <c r="O43" s="14" t="s">
        <v>94</v>
      </c>
      <c r="P43" s="14" t="s">
        <v>94</v>
      </c>
      <c r="Q43" s="14" t="s">
        <v>68</v>
      </c>
      <c r="R43" s="14" t="s">
        <v>144</v>
      </c>
      <c r="S43" s="14" t="s">
        <v>121</v>
      </c>
      <c r="T43" s="14" t="s">
        <v>73</v>
      </c>
      <c r="U43" s="14" t="s">
        <v>98</v>
      </c>
      <c r="V43" s="14" t="s">
        <v>287</v>
      </c>
      <c r="W43" s="14" t="s">
        <v>74</v>
      </c>
      <c r="X43" s="15">
        <v>0.9375</v>
      </c>
      <c r="Y43" s="14" t="s">
        <v>281</v>
      </c>
      <c r="Z43" s="15">
        <v>0.1875</v>
      </c>
      <c r="AA43" s="14" t="s">
        <v>168</v>
      </c>
      <c r="AB43" s="14" t="s">
        <v>79</v>
      </c>
      <c r="AC43" s="14" t="s">
        <v>77</v>
      </c>
      <c r="AD43" s="14" t="s">
        <v>79</v>
      </c>
      <c r="AE43" s="14" t="s">
        <v>79</v>
      </c>
      <c r="AF43" s="14" t="s">
        <v>79</v>
      </c>
      <c r="AG43" s="14" t="s">
        <v>77</v>
      </c>
      <c r="AH43" s="14" t="s">
        <v>77</v>
      </c>
      <c r="AI43" s="14" t="s">
        <v>78</v>
      </c>
      <c r="AJ43" s="14" t="s">
        <v>77</v>
      </c>
      <c r="AL43" s="14" t="s">
        <v>111</v>
      </c>
      <c r="AM43" s="14" t="s">
        <v>101</v>
      </c>
      <c r="AN43" s="14" t="s">
        <v>79</v>
      </c>
      <c r="AO43" s="14" t="s">
        <v>125</v>
      </c>
      <c r="AP43" s="14" t="s">
        <v>81</v>
      </c>
      <c r="AX43" s="14" t="s">
        <v>357</v>
      </c>
      <c r="AY43" s="14" t="s">
        <v>263</v>
      </c>
      <c r="AZ43" s="14" t="s">
        <v>358</v>
      </c>
      <c r="BA43" s="14" t="s">
        <v>241</v>
      </c>
      <c r="BB43" s="14" t="s">
        <v>359</v>
      </c>
      <c r="BC43" s="14" t="s">
        <v>360</v>
      </c>
      <c r="BD43" s="14" t="s">
        <v>173</v>
      </c>
      <c r="BE43" s="14" t="s">
        <v>361</v>
      </c>
      <c r="BF43" s="16" t="s">
        <v>87</v>
      </c>
    </row>
    <row r="44">
      <c r="A44" s="10">
        <v>45775.635181377314</v>
      </c>
      <c r="B44" s="11" t="s">
        <v>58</v>
      </c>
      <c r="C44" s="11">
        <v>21.0</v>
      </c>
      <c r="D44" s="11" t="s">
        <v>59</v>
      </c>
      <c r="E44" s="11" t="s">
        <v>252</v>
      </c>
      <c r="F44" s="11" t="s">
        <v>61</v>
      </c>
      <c r="G44" s="11" t="s">
        <v>362</v>
      </c>
      <c r="H44" s="11" t="s">
        <v>63</v>
      </c>
      <c r="I44" s="11" t="s">
        <v>363</v>
      </c>
      <c r="J44" s="11" t="s">
        <v>65</v>
      </c>
      <c r="L44" s="11" t="s">
        <v>66</v>
      </c>
      <c r="M44" s="11" t="s">
        <v>67</v>
      </c>
      <c r="N44" s="11" t="s">
        <v>68</v>
      </c>
      <c r="O44" s="11" t="s">
        <v>66</v>
      </c>
      <c r="P44" s="11" t="s">
        <v>94</v>
      </c>
      <c r="Q44" s="11" t="s">
        <v>94</v>
      </c>
      <c r="R44" s="11" t="s">
        <v>95</v>
      </c>
      <c r="S44" s="11" t="s">
        <v>107</v>
      </c>
      <c r="T44" s="11" t="s">
        <v>97</v>
      </c>
      <c r="U44" s="11" t="s">
        <v>98</v>
      </c>
      <c r="V44" s="11" t="s">
        <v>73</v>
      </c>
      <c r="W44" s="11" t="s">
        <v>108</v>
      </c>
      <c r="X44" s="12">
        <v>0.9166666666642413</v>
      </c>
      <c r="Y44" s="11">
        <v>15.0</v>
      </c>
      <c r="Z44" s="12">
        <v>0.25</v>
      </c>
      <c r="AA44" s="11">
        <v>6.0</v>
      </c>
      <c r="AB44" s="11" t="s">
        <v>79</v>
      </c>
      <c r="AC44" s="11" t="s">
        <v>79</v>
      </c>
      <c r="AD44" s="11" t="s">
        <v>77</v>
      </c>
      <c r="AE44" s="11" t="s">
        <v>79</v>
      </c>
      <c r="AF44" s="11" t="s">
        <v>79</v>
      </c>
      <c r="AG44" s="11" t="s">
        <v>125</v>
      </c>
      <c r="AH44" s="11" t="s">
        <v>78</v>
      </c>
      <c r="AI44" s="11" t="s">
        <v>79</v>
      </c>
      <c r="AJ44" s="11" t="s">
        <v>79</v>
      </c>
      <c r="AL44" s="11" t="s">
        <v>111</v>
      </c>
      <c r="AM44" s="11" t="s">
        <v>101</v>
      </c>
      <c r="AN44" s="11" t="s">
        <v>79</v>
      </c>
      <c r="AO44" s="11" t="s">
        <v>125</v>
      </c>
      <c r="AP44" s="11" t="s">
        <v>216</v>
      </c>
      <c r="AX44" s="11">
        <v>5.0</v>
      </c>
      <c r="AY44" s="11" t="s">
        <v>190</v>
      </c>
      <c r="AZ44" s="11">
        <v>1.0</v>
      </c>
      <c r="BA44" s="11" t="s">
        <v>148</v>
      </c>
      <c r="BB44" s="11">
        <v>1.0</v>
      </c>
      <c r="BC44" s="11" t="s">
        <v>179</v>
      </c>
      <c r="BD44" s="11" t="s">
        <v>129</v>
      </c>
      <c r="BE44" s="11" t="s">
        <v>238</v>
      </c>
      <c r="BF44" s="13" t="s">
        <v>202</v>
      </c>
    </row>
    <row r="45">
      <c r="A45" s="9">
        <v>45775.64055722222</v>
      </c>
      <c r="B45" s="14" t="s">
        <v>58</v>
      </c>
      <c r="C45" s="14">
        <v>22.0</v>
      </c>
      <c r="D45" s="14" t="s">
        <v>88</v>
      </c>
      <c r="E45" s="14" t="s">
        <v>252</v>
      </c>
      <c r="F45" s="14" t="s">
        <v>61</v>
      </c>
      <c r="G45" s="14" t="s">
        <v>87</v>
      </c>
      <c r="H45" s="14" t="s">
        <v>91</v>
      </c>
      <c r="I45" s="14" t="s">
        <v>364</v>
      </c>
      <c r="J45" s="14" t="s">
        <v>105</v>
      </c>
      <c r="K45" s="14" t="s">
        <v>365</v>
      </c>
      <c r="L45" s="14" t="s">
        <v>67</v>
      </c>
      <c r="M45" s="14" t="s">
        <v>66</v>
      </c>
      <c r="N45" s="14" t="s">
        <v>67</v>
      </c>
      <c r="O45" s="14" t="s">
        <v>67</v>
      </c>
      <c r="P45" s="14" t="s">
        <v>68</v>
      </c>
      <c r="Q45" s="14" t="s">
        <v>94</v>
      </c>
      <c r="R45" s="14" t="s">
        <v>196</v>
      </c>
      <c r="S45" s="14" t="s">
        <v>121</v>
      </c>
      <c r="T45" s="14" t="s">
        <v>73</v>
      </c>
      <c r="U45" s="14" t="s">
        <v>72</v>
      </c>
      <c r="V45" s="14" t="s">
        <v>73</v>
      </c>
      <c r="W45" s="14" t="s">
        <v>166</v>
      </c>
      <c r="X45" s="15">
        <v>0.9166666666642413</v>
      </c>
      <c r="Y45" s="14" t="s">
        <v>366</v>
      </c>
      <c r="Z45" s="15">
        <v>0.20833333333575865</v>
      </c>
      <c r="AA45" s="14">
        <v>7.0</v>
      </c>
      <c r="AB45" s="14" t="s">
        <v>79</v>
      </c>
      <c r="AC45" s="14" t="s">
        <v>79</v>
      </c>
      <c r="AD45" s="14" t="s">
        <v>79</v>
      </c>
      <c r="AE45" s="14" t="s">
        <v>79</v>
      </c>
      <c r="AF45" s="14" t="s">
        <v>79</v>
      </c>
      <c r="AG45" s="14" t="s">
        <v>79</v>
      </c>
      <c r="AH45" s="14" t="s">
        <v>77</v>
      </c>
      <c r="AI45" s="14" t="s">
        <v>79</v>
      </c>
      <c r="AJ45" s="14" t="s">
        <v>79</v>
      </c>
      <c r="AL45" s="14" t="s">
        <v>111</v>
      </c>
      <c r="AM45" s="14" t="s">
        <v>101</v>
      </c>
      <c r="AN45" s="14" t="s">
        <v>79</v>
      </c>
      <c r="AO45" s="14" t="s">
        <v>77</v>
      </c>
      <c r="AP45" s="14" t="s">
        <v>216</v>
      </c>
      <c r="AX45" s="14">
        <v>5.0</v>
      </c>
      <c r="AY45" s="14">
        <v>20.0</v>
      </c>
      <c r="AZ45" s="14">
        <v>1.0</v>
      </c>
      <c r="BA45" s="14">
        <v>20.0</v>
      </c>
      <c r="BB45" s="14">
        <v>1.0</v>
      </c>
      <c r="BC45" s="14" t="s">
        <v>367</v>
      </c>
      <c r="BD45" s="14" t="s">
        <v>368</v>
      </c>
      <c r="BE45" s="14" t="s">
        <v>369</v>
      </c>
      <c r="BF45" s="16" t="s">
        <v>87</v>
      </c>
    </row>
    <row r="46">
      <c r="A46" s="10">
        <v>45775.65077635417</v>
      </c>
      <c r="B46" s="11" t="s">
        <v>58</v>
      </c>
      <c r="C46" s="11">
        <v>32.0</v>
      </c>
      <c r="D46" s="11" t="s">
        <v>59</v>
      </c>
      <c r="E46" s="11" t="s">
        <v>228</v>
      </c>
      <c r="F46" s="11" t="s">
        <v>61</v>
      </c>
      <c r="G46" s="11" t="s">
        <v>184</v>
      </c>
      <c r="H46" s="11" t="s">
        <v>91</v>
      </c>
      <c r="I46" s="11" t="s">
        <v>370</v>
      </c>
      <c r="J46" s="11" t="s">
        <v>65</v>
      </c>
      <c r="L46" s="11" t="s">
        <v>67</v>
      </c>
      <c r="M46" s="11" t="s">
        <v>67</v>
      </c>
      <c r="N46" s="11" t="s">
        <v>67</v>
      </c>
      <c r="O46" s="11" t="s">
        <v>67</v>
      </c>
      <c r="P46" s="11" t="s">
        <v>67</v>
      </c>
      <c r="Q46" s="11" t="s">
        <v>67</v>
      </c>
      <c r="R46" s="11" t="s">
        <v>196</v>
      </c>
      <c r="S46" s="11" t="s">
        <v>134</v>
      </c>
      <c r="T46" s="11" t="s">
        <v>97</v>
      </c>
      <c r="U46" s="11" t="s">
        <v>98</v>
      </c>
      <c r="V46" s="11" t="s">
        <v>97</v>
      </c>
      <c r="W46" s="11" t="s">
        <v>74</v>
      </c>
      <c r="X46" s="12">
        <v>0.9375</v>
      </c>
      <c r="Y46" s="11">
        <v>420.0</v>
      </c>
      <c r="Z46" s="12">
        <v>0.20833333333575865</v>
      </c>
      <c r="AA46" s="11">
        <v>7.0</v>
      </c>
      <c r="AB46" s="11" t="s">
        <v>79</v>
      </c>
      <c r="AC46" s="11" t="s">
        <v>78</v>
      </c>
      <c r="AD46" s="11" t="s">
        <v>77</v>
      </c>
      <c r="AE46" s="11" t="s">
        <v>79</v>
      </c>
      <c r="AF46" s="11" t="s">
        <v>79</v>
      </c>
      <c r="AG46" s="11" t="s">
        <v>79</v>
      </c>
      <c r="AH46" s="11" t="s">
        <v>79</v>
      </c>
      <c r="AI46" s="11" t="s">
        <v>79</v>
      </c>
      <c r="AJ46" s="11" t="s">
        <v>79</v>
      </c>
      <c r="AL46" s="11" t="s">
        <v>79</v>
      </c>
      <c r="AM46" s="11" t="s">
        <v>157</v>
      </c>
      <c r="AN46" s="11" t="s">
        <v>79</v>
      </c>
      <c r="AO46" s="11" t="s">
        <v>79</v>
      </c>
      <c r="AP46" s="11" t="s">
        <v>138</v>
      </c>
      <c r="AX46" s="11">
        <v>6.0</v>
      </c>
      <c r="AY46" s="11" t="s">
        <v>241</v>
      </c>
      <c r="AZ46" s="11">
        <v>6.0</v>
      </c>
      <c r="BA46" s="11" t="s">
        <v>241</v>
      </c>
      <c r="BB46" s="11">
        <v>6.0</v>
      </c>
      <c r="BC46" s="11" t="s">
        <v>241</v>
      </c>
      <c r="BD46" s="11">
        <v>6.0</v>
      </c>
      <c r="BE46" s="11">
        <v>7.0</v>
      </c>
      <c r="BF46" s="13" t="s">
        <v>140</v>
      </c>
    </row>
    <row r="47">
      <c r="A47" s="9">
        <v>45775.658312280095</v>
      </c>
      <c r="B47" s="14" t="s">
        <v>58</v>
      </c>
      <c r="C47" s="14">
        <v>19.0</v>
      </c>
      <c r="D47" s="14" t="s">
        <v>59</v>
      </c>
      <c r="E47" s="14" t="s">
        <v>193</v>
      </c>
      <c r="F47" s="14" t="s">
        <v>61</v>
      </c>
      <c r="G47" s="14" t="s">
        <v>371</v>
      </c>
      <c r="H47" s="14" t="s">
        <v>175</v>
      </c>
      <c r="I47" s="14" t="s">
        <v>229</v>
      </c>
      <c r="J47" s="14" t="s">
        <v>65</v>
      </c>
      <c r="L47" s="14" t="s">
        <v>93</v>
      </c>
      <c r="M47" s="14" t="s">
        <v>93</v>
      </c>
      <c r="N47" s="14" t="s">
        <v>93</v>
      </c>
      <c r="O47" s="14" t="s">
        <v>195</v>
      </c>
      <c r="P47" s="14" t="s">
        <v>195</v>
      </c>
      <c r="Q47" s="14" t="s">
        <v>195</v>
      </c>
      <c r="R47" s="14" t="s">
        <v>95</v>
      </c>
      <c r="S47" s="14" t="s">
        <v>96</v>
      </c>
      <c r="T47" s="14" t="s">
        <v>71</v>
      </c>
      <c r="U47" s="14" t="s">
        <v>72</v>
      </c>
      <c r="V47" s="14" t="s">
        <v>73</v>
      </c>
      <c r="W47" s="14" t="s">
        <v>166</v>
      </c>
      <c r="X47" s="15">
        <v>0.9583333333357587</v>
      </c>
      <c r="Y47" s="14" t="s">
        <v>372</v>
      </c>
      <c r="Z47" s="15">
        <v>0.22916666666424135</v>
      </c>
      <c r="AA47" s="14" t="s">
        <v>373</v>
      </c>
      <c r="AB47" s="14" t="s">
        <v>125</v>
      </c>
      <c r="AC47" s="14" t="s">
        <v>125</v>
      </c>
      <c r="AD47" s="14" t="s">
        <v>125</v>
      </c>
      <c r="AE47" s="14" t="s">
        <v>78</v>
      </c>
      <c r="AF47" s="14" t="s">
        <v>79</v>
      </c>
      <c r="AG47" s="14" t="s">
        <v>79</v>
      </c>
      <c r="AH47" s="14" t="s">
        <v>125</v>
      </c>
      <c r="AI47" s="14" t="s">
        <v>77</v>
      </c>
      <c r="AJ47" s="14" t="s">
        <v>78</v>
      </c>
      <c r="AL47" s="14" t="s">
        <v>111</v>
      </c>
      <c r="AM47" s="14" t="s">
        <v>80</v>
      </c>
      <c r="AN47" s="14" t="s">
        <v>79</v>
      </c>
      <c r="AO47" s="14" t="s">
        <v>125</v>
      </c>
      <c r="AP47" s="14" t="s">
        <v>216</v>
      </c>
      <c r="AX47" s="14" t="s">
        <v>224</v>
      </c>
      <c r="AY47" s="14" t="s">
        <v>374</v>
      </c>
      <c r="AZ47" s="14" t="s">
        <v>375</v>
      </c>
      <c r="BA47" s="14" t="s">
        <v>376</v>
      </c>
      <c r="BB47" s="14" t="s">
        <v>375</v>
      </c>
      <c r="BC47" s="14" t="s">
        <v>376</v>
      </c>
      <c r="BD47" s="14" t="s">
        <v>377</v>
      </c>
      <c r="BE47" s="14" t="s">
        <v>378</v>
      </c>
      <c r="BF47" s="16" t="s">
        <v>140</v>
      </c>
    </row>
    <row r="48">
      <c r="A48" s="10">
        <v>45775.68377167824</v>
      </c>
      <c r="B48" s="11" t="s">
        <v>58</v>
      </c>
      <c r="C48" s="11">
        <v>19.0</v>
      </c>
      <c r="D48" s="11" t="s">
        <v>59</v>
      </c>
      <c r="E48" s="11" t="s">
        <v>193</v>
      </c>
      <c r="F48" s="11" t="s">
        <v>174</v>
      </c>
      <c r="G48" s="11" t="s">
        <v>184</v>
      </c>
      <c r="H48" s="11" t="s">
        <v>91</v>
      </c>
      <c r="I48" s="11" t="s">
        <v>204</v>
      </c>
      <c r="J48" s="11" t="s">
        <v>105</v>
      </c>
      <c r="K48" s="11" t="s">
        <v>379</v>
      </c>
      <c r="L48" s="11" t="s">
        <v>67</v>
      </c>
      <c r="M48" s="11" t="s">
        <v>67</v>
      </c>
      <c r="N48" s="11" t="s">
        <v>66</v>
      </c>
      <c r="O48" s="11" t="s">
        <v>67</v>
      </c>
      <c r="P48" s="11" t="s">
        <v>68</v>
      </c>
      <c r="Q48" s="11" t="s">
        <v>66</v>
      </c>
      <c r="R48" s="11" t="s">
        <v>196</v>
      </c>
      <c r="S48" s="11" t="s">
        <v>70</v>
      </c>
      <c r="T48" s="11" t="s">
        <v>73</v>
      </c>
      <c r="U48" s="11" t="s">
        <v>98</v>
      </c>
      <c r="V48" s="11" t="s">
        <v>73</v>
      </c>
      <c r="W48" s="11" t="s">
        <v>166</v>
      </c>
      <c r="X48" s="12">
        <v>0.0</v>
      </c>
      <c r="Y48" s="11">
        <v>10.0</v>
      </c>
      <c r="Z48" s="12">
        <v>0.27083333333575865</v>
      </c>
      <c r="AA48" s="11" t="s">
        <v>168</v>
      </c>
      <c r="AB48" s="11" t="s">
        <v>77</v>
      </c>
      <c r="AC48" s="11" t="s">
        <v>77</v>
      </c>
      <c r="AD48" s="11" t="s">
        <v>79</v>
      </c>
      <c r="AE48" s="11" t="s">
        <v>79</v>
      </c>
      <c r="AF48" s="11" t="s">
        <v>79</v>
      </c>
      <c r="AG48" s="11" t="s">
        <v>77</v>
      </c>
      <c r="AH48" s="11" t="s">
        <v>79</v>
      </c>
      <c r="AI48" s="11" t="s">
        <v>79</v>
      </c>
      <c r="AJ48" s="11" t="s">
        <v>79</v>
      </c>
      <c r="AK48" s="11" t="s">
        <v>184</v>
      </c>
      <c r="AL48" s="11" t="s">
        <v>111</v>
      </c>
      <c r="AM48" s="11" t="s">
        <v>80</v>
      </c>
      <c r="AN48" s="11" t="s">
        <v>79</v>
      </c>
      <c r="AO48" s="11" t="s">
        <v>77</v>
      </c>
      <c r="AP48" s="11" t="s">
        <v>102</v>
      </c>
      <c r="AX48" s="11">
        <v>2.0</v>
      </c>
      <c r="AY48" s="11" t="s">
        <v>75</v>
      </c>
      <c r="AZ48" s="11" t="s">
        <v>116</v>
      </c>
      <c r="BA48" s="11" t="s">
        <v>267</v>
      </c>
      <c r="BB48" s="11" t="s">
        <v>116</v>
      </c>
      <c r="BC48" s="11" t="s">
        <v>263</v>
      </c>
      <c r="BD48" s="11" t="s">
        <v>380</v>
      </c>
      <c r="BE48" s="11" t="s">
        <v>191</v>
      </c>
      <c r="BF48" s="13" t="s">
        <v>87</v>
      </c>
    </row>
    <row r="49">
      <c r="A49" s="9">
        <v>45775.71615177083</v>
      </c>
      <c r="B49" s="14" t="s">
        <v>58</v>
      </c>
      <c r="C49" s="14">
        <v>24.0</v>
      </c>
      <c r="D49" s="14" t="s">
        <v>59</v>
      </c>
      <c r="E49" s="14" t="s">
        <v>60</v>
      </c>
      <c r="F49" s="14" t="s">
        <v>61</v>
      </c>
      <c r="G49" s="14" t="s">
        <v>184</v>
      </c>
      <c r="H49" s="14" t="s">
        <v>91</v>
      </c>
      <c r="I49" s="14" t="s">
        <v>381</v>
      </c>
      <c r="J49" s="14" t="s">
        <v>65</v>
      </c>
      <c r="L49" s="14" t="s">
        <v>66</v>
      </c>
      <c r="M49" s="14" t="s">
        <v>66</v>
      </c>
      <c r="N49" s="14" t="s">
        <v>66</v>
      </c>
      <c r="O49" s="14" t="s">
        <v>94</v>
      </c>
      <c r="P49" s="14" t="s">
        <v>94</v>
      </c>
      <c r="Q49" s="14" t="s">
        <v>94</v>
      </c>
      <c r="R49" s="14" t="s">
        <v>95</v>
      </c>
      <c r="S49" s="14" t="s">
        <v>134</v>
      </c>
      <c r="T49" s="14" t="s">
        <v>73</v>
      </c>
      <c r="U49" s="14" t="s">
        <v>72</v>
      </c>
      <c r="V49" s="14" t="s">
        <v>73</v>
      </c>
      <c r="W49" s="14" t="s">
        <v>74</v>
      </c>
      <c r="X49" s="15">
        <v>0.9583333333357587</v>
      </c>
      <c r="Y49" s="14" t="s">
        <v>382</v>
      </c>
      <c r="Z49" s="15">
        <v>0.25</v>
      </c>
      <c r="AA49" s="14" t="s">
        <v>383</v>
      </c>
      <c r="AB49" s="14" t="s">
        <v>77</v>
      </c>
      <c r="AC49" s="14" t="s">
        <v>125</v>
      </c>
      <c r="AD49" s="14" t="s">
        <v>79</v>
      </c>
      <c r="AE49" s="14" t="s">
        <v>79</v>
      </c>
      <c r="AF49" s="14" t="s">
        <v>79</v>
      </c>
      <c r="AG49" s="14" t="s">
        <v>79</v>
      </c>
      <c r="AH49" s="14" t="s">
        <v>77</v>
      </c>
      <c r="AI49" s="14" t="s">
        <v>79</v>
      </c>
      <c r="AJ49" s="14" t="s">
        <v>79</v>
      </c>
      <c r="AK49" s="14" t="s">
        <v>184</v>
      </c>
      <c r="AL49" s="14" t="s">
        <v>111</v>
      </c>
      <c r="AM49" s="14" t="s">
        <v>80</v>
      </c>
      <c r="AN49" s="14" t="s">
        <v>79</v>
      </c>
      <c r="AO49" s="14" t="s">
        <v>125</v>
      </c>
      <c r="AP49" s="14" t="s">
        <v>216</v>
      </c>
      <c r="AX49" s="14" t="s">
        <v>384</v>
      </c>
      <c r="AY49" s="14" t="s">
        <v>385</v>
      </c>
      <c r="AZ49" s="14" t="s">
        <v>386</v>
      </c>
      <c r="BA49" s="14" t="s">
        <v>387</v>
      </c>
      <c r="BB49" s="14" t="s">
        <v>388</v>
      </c>
      <c r="BC49" s="14" t="s">
        <v>389</v>
      </c>
      <c r="BD49" s="14" t="s">
        <v>390</v>
      </c>
      <c r="BE49" s="14" t="s">
        <v>391</v>
      </c>
      <c r="BF49" s="16" t="s">
        <v>87</v>
      </c>
    </row>
    <row r="50">
      <c r="A50" s="10">
        <v>45775.72892206018</v>
      </c>
      <c r="B50" s="11" t="s">
        <v>58</v>
      </c>
      <c r="C50" s="11">
        <v>23.0</v>
      </c>
      <c r="D50" s="11" t="s">
        <v>88</v>
      </c>
      <c r="E50" s="11" t="s">
        <v>89</v>
      </c>
      <c r="F50" s="11" t="s">
        <v>61</v>
      </c>
      <c r="G50" s="11" t="s">
        <v>392</v>
      </c>
      <c r="H50" s="11" t="s">
        <v>63</v>
      </c>
      <c r="I50" s="11" t="s">
        <v>393</v>
      </c>
      <c r="J50" s="11" t="s">
        <v>65</v>
      </c>
      <c r="L50" s="11" t="s">
        <v>93</v>
      </c>
      <c r="M50" s="11" t="s">
        <v>93</v>
      </c>
      <c r="N50" s="11" t="s">
        <v>93</v>
      </c>
      <c r="O50" s="11" t="s">
        <v>94</v>
      </c>
      <c r="P50" s="11" t="s">
        <v>195</v>
      </c>
      <c r="Q50" s="11" t="s">
        <v>195</v>
      </c>
      <c r="R50" s="11" t="s">
        <v>69</v>
      </c>
      <c r="S50" s="11" t="s">
        <v>121</v>
      </c>
      <c r="T50" s="11" t="s">
        <v>71</v>
      </c>
      <c r="U50" s="11" t="s">
        <v>98</v>
      </c>
      <c r="V50" s="11" t="s">
        <v>287</v>
      </c>
      <c r="W50" s="11" t="s">
        <v>108</v>
      </c>
      <c r="X50" s="12">
        <v>0.9375</v>
      </c>
      <c r="Y50" s="11" t="s">
        <v>394</v>
      </c>
      <c r="Z50" s="12">
        <v>0.25</v>
      </c>
      <c r="AA50" s="11" t="s">
        <v>178</v>
      </c>
      <c r="AB50" s="11" t="s">
        <v>125</v>
      </c>
      <c r="AC50" s="11" t="s">
        <v>77</v>
      </c>
      <c r="AD50" s="11" t="s">
        <v>77</v>
      </c>
      <c r="AE50" s="11" t="s">
        <v>79</v>
      </c>
      <c r="AF50" s="11" t="s">
        <v>79</v>
      </c>
      <c r="AG50" s="11" t="s">
        <v>79</v>
      </c>
      <c r="AH50" s="11" t="s">
        <v>78</v>
      </c>
      <c r="AI50" s="11" t="s">
        <v>79</v>
      </c>
      <c r="AJ50" s="11" t="s">
        <v>79</v>
      </c>
      <c r="AL50" s="11" t="s">
        <v>79</v>
      </c>
      <c r="AM50" s="11" t="s">
        <v>101</v>
      </c>
      <c r="AN50" s="11" t="s">
        <v>79</v>
      </c>
      <c r="AO50" s="11" t="s">
        <v>79</v>
      </c>
      <c r="AP50" s="11" t="s">
        <v>138</v>
      </c>
      <c r="AX50" s="11">
        <v>4.0</v>
      </c>
      <c r="AY50" s="11" t="s">
        <v>86</v>
      </c>
      <c r="AZ50" s="11">
        <v>5.0</v>
      </c>
      <c r="BA50" s="11" t="s">
        <v>161</v>
      </c>
      <c r="BB50" s="11">
        <v>5.0</v>
      </c>
      <c r="BC50" s="11" t="s">
        <v>161</v>
      </c>
      <c r="BD50" s="11" t="s">
        <v>361</v>
      </c>
      <c r="BE50" s="11" t="s">
        <v>261</v>
      </c>
      <c r="BF50" s="13" t="s">
        <v>87</v>
      </c>
    </row>
    <row r="51">
      <c r="A51" s="9">
        <v>45775.93571447917</v>
      </c>
      <c r="B51" s="14" t="s">
        <v>58</v>
      </c>
      <c r="C51" s="14">
        <v>41.0</v>
      </c>
      <c r="D51" s="14" t="s">
        <v>59</v>
      </c>
      <c r="E51" s="14" t="s">
        <v>89</v>
      </c>
      <c r="F51" s="14" t="s">
        <v>174</v>
      </c>
      <c r="G51" s="14" t="s">
        <v>282</v>
      </c>
      <c r="H51" s="14" t="s">
        <v>91</v>
      </c>
      <c r="I51" s="14" t="s">
        <v>142</v>
      </c>
      <c r="J51" s="14" t="s">
        <v>105</v>
      </c>
      <c r="K51" s="14" t="s">
        <v>395</v>
      </c>
      <c r="L51" s="14" t="s">
        <v>67</v>
      </c>
      <c r="M51" s="14" t="s">
        <v>67</v>
      </c>
      <c r="N51" s="14" t="s">
        <v>66</v>
      </c>
      <c r="O51" s="14" t="s">
        <v>94</v>
      </c>
      <c r="P51" s="14" t="s">
        <v>94</v>
      </c>
      <c r="Q51" s="14" t="s">
        <v>94</v>
      </c>
      <c r="R51" s="14" t="s">
        <v>95</v>
      </c>
      <c r="S51" s="14" t="s">
        <v>107</v>
      </c>
      <c r="T51" s="14" t="s">
        <v>73</v>
      </c>
      <c r="U51" s="14" t="s">
        <v>72</v>
      </c>
      <c r="V51" s="14" t="s">
        <v>71</v>
      </c>
      <c r="W51" s="14" t="s">
        <v>74</v>
      </c>
      <c r="X51" s="15">
        <v>0.9583333333357587</v>
      </c>
      <c r="Y51" s="14">
        <v>30.0</v>
      </c>
      <c r="Z51" s="15">
        <v>0.25</v>
      </c>
      <c r="AA51" s="14" t="s">
        <v>396</v>
      </c>
      <c r="AB51" s="14" t="s">
        <v>78</v>
      </c>
      <c r="AC51" s="14" t="s">
        <v>79</v>
      </c>
      <c r="AD51" s="14" t="s">
        <v>79</v>
      </c>
      <c r="AE51" s="14" t="s">
        <v>79</v>
      </c>
      <c r="AF51" s="14" t="s">
        <v>78</v>
      </c>
      <c r="AG51" s="14" t="s">
        <v>77</v>
      </c>
      <c r="AH51" s="14" t="s">
        <v>78</v>
      </c>
      <c r="AI51" s="14" t="s">
        <v>77</v>
      </c>
      <c r="AJ51" s="14" t="s">
        <v>79</v>
      </c>
      <c r="AK51" s="14" t="s">
        <v>397</v>
      </c>
      <c r="AL51" s="14" t="s">
        <v>77</v>
      </c>
      <c r="AM51" s="14" t="s">
        <v>101</v>
      </c>
      <c r="AN51" s="14" t="s">
        <v>79</v>
      </c>
      <c r="AO51" s="14" t="s">
        <v>77</v>
      </c>
      <c r="AP51" s="14" t="s">
        <v>81</v>
      </c>
      <c r="AX51" s="14" t="s">
        <v>127</v>
      </c>
      <c r="AY51" s="14" t="s">
        <v>398</v>
      </c>
      <c r="AZ51" s="14" t="s">
        <v>127</v>
      </c>
      <c r="BA51" s="14" t="s">
        <v>161</v>
      </c>
      <c r="BB51" s="14" t="s">
        <v>127</v>
      </c>
      <c r="BC51" s="14" t="s">
        <v>161</v>
      </c>
      <c r="BD51" s="14" t="s">
        <v>173</v>
      </c>
      <c r="BE51" s="14" t="s">
        <v>173</v>
      </c>
      <c r="BF51" s="16" t="s">
        <v>140</v>
      </c>
    </row>
    <row r="52">
      <c r="A52" s="10">
        <v>45776.79545269676</v>
      </c>
      <c r="B52" s="11" t="s">
        <v>58</v>
      </c>
      <c r="C52" s="11">
        <v>24.0</v>
      </c>
      <c r="D52" s="11" t="s">
        <v>59</v>
      </c>
      <c r="E52" s="11" t="s">
        <v>228</v>
      </c>
      <c r="F52" s="11" t="s">
        <v>61</v>
      </c>
      <c r="G52" s="11" t="s">
        <v>399</v>
      </c>
      <c r="H52" s="11" t="s">
        <v>63</v>
      </c>
      <c r="I52" s="11" t="s">
        <v>400</v>
      </c>
      <c r="J52" s="11" t="s">
        <v>105</v>
      </c>
      <c r="K52" s="11" t="s">
        <v>401</v>
      </c>
      <c r="L52" s="11" t="s">
        <v>66</v>
      </c>
      <c r="M52" s="11" t="s">
        <v>66</v>
      </c>
      <c r="N52" s="11" t="s">
        <v>66</v>
      </c>
      <c r="O52" s="11" t="s">
        <v>66</v>
      </c>
      <c r="P52" s="11" t="s">
        <v>66</v>
      </c>
      <c r="Q52" s="11" t="s">
        <v>66</v>
      </c>
      <c r="R52" s="11" t="s">
        <v>95</v>
      </c>
      <c r="S52" s="11" t="s">
        <v>107</v>
      </c>
      <c r="T52" s="11" t="s">
        <v>71</v>
      </c>
      <c r="U52" s="11" t="s">
        <v>98</v>
      </c>
      <c r="V52" s="11" t="s">
        <v>71</v>
      </c>
      <c r="W52" s="11" t="s">
        <v>166</v>
      </c>
      <c r="X52" s="12">
        <v>0.5</v>
      </c>
      <c r="Y52" s="11">
        <v>15.0</v>
      </c>
      <c r="Z52" s="12">
        <v>0.23958333333575865</v>
      </c>
      <c r="AA52" s="11" t="s">
        <v>402</v>
      </c>
      <c r="AB52" s="11" t="s">
        <v>77</v>
      </c>
      <c r="AC52" s="11" t="s">
        <v>77</v>
      </c>
      <c r="AD52" s="11" t="s">
        <v>77</v>
      </c>
      <c r="AE52" s="11" t="s">
        <v>79</v>
      </c>
      <c r="AF52" s="11" t="s">
        <v>79</v>
      </c>
      <c r="AG52" s="11" t="s">
        <v>79</v>
      </c>
      <c r="AH52" s="11" t="s">
        <v>79</v>
      </c>
      <c r="AI52" s="11" t="s">
        <v>79</v>
      </c>
      <c r="AJ52" s="11" t="s">
        <v>79</v>
      </c>
      <c r="AL52" s="11" t="s">
        <v>79</v>
      </c>
      <c r="AM52" s="11" t="s">
        <v>80</v>
      </c>
      <c r="AN52" s="11" t="s">
        <v>79</v>
      </c>
      <c r="AO52" s="11" t="s">
        <v>78</v>
      </c>
      <c r="AP52" s="11" t="s">
        <v>102</v>
      </c>
      <c r="AX52" s="11">
        <v>6.0</v>
      </c>
      <c r="AY52" s="11">
        <v>30.0</v>
      </c>
      <c r="AZ52" s="11">
        <v>4.0</v>
      </c>
      <c r="BA52" s="11" t="s">
        <v>403</v>
      </c>
      <c r="BB52" s="11">
        <v>1.0</v>
      </c>
      <c r="BC52" s="11" t="s">
        <v>109</v>
      </c>
      <c r="BD52" s="11" t="s">
        <v>404</v>
      </c>
      <c r="BE52" s="11" t="s">
        <v>354</v>
      </c>
      <c r="BF52" s="13" t="s">
        <v>87</v>
      </c>
    </row>
    <row r="53">
      <c r="A53" s="9">
        <v>45776.903319571764</v>
      </c>
      <c r="B53" s="14" t="s">
        <v>58</v>
      </c>
      <c r="C53" s="14">
        <v>20.0</v>
      </c>
      <c r="D53" s="14" t="s">
        <v>88</v>
      </c>
      <c r="E53" s="14" t="s">
        <v>252</v>
      </c>
      <c r="F53" s="14" t="s">
        <v>61</v>
      </c>
      <c r="G53" s="14" t="s">
        <v>314</v>
      </c>
      <c r="H53" s="14" t="s">
        <v>63</v>
      </c>
      <c r="I53" s="14" t="s">
        <v>405</v>
      </c>
      <c r="J53" s="14" t="s">
        <v>65</v>
      </c>
      <c r="L53" s="14" t="s">
        <v>66</v>
      </c>
      <c r="M53" s="14" t="s">
        <v>67</v>
      </c>
      <c r="N53" s="14" t="s">
        <v>67</v>
      </c>
      <c r="O53" s="14" t="s">
        <v>66</v>
      </c>
      <c r="P53" s="14" t="s">
        <v>94</v>
      </c>
      <c r="Q53" s="14" t="s">
        <v>94</v>
      </c>
      <c r="R53" s="14" t="s">
        <v>144</v>
      </c>
      <c r="S53" s="14" t="s">
        <v>96</v>
      </c>
      <c r="T53" s="14" t="s">
        <v>73</v>
      </c>
      <c r="U53" s="14" t="s">
        <v>98</v>
      </c>
      <c r="V53" s="14" t="s">
        <v>97</v>
      </c>
      <c r="W53" s="14" t="s">
        <v>166</v>
      </c>
      <c r="X53" s="15">
        <v>0.0</v>
      </c>
      <c r="Y53" s="14">
        <v>20.0</v>
      </c>
      <c r="Z53" s="15">
        <v>0.29166666666424135</v>
      </c>
      <c r="AA53" s="14">
        <v>6.0</v>
      </c>
      <c r="AB53" s="14" t="s">
        <v>77</v>
      </c>
      <c r="AC53" s="14" t="s">
        <v>77</v>
      </c>
      <c r="AD53" s="14" t="s">
        <v>79</v>
      </c>
      <c r="AE53" s="14" t="s">
        <v>79</v>
      </c>
      <c r="AF53" s="14" t="s">
        <v>79</v>
      </c>
      <c r="AG53" s="14" t="s">
        <v>79</v>
      </c>
      <c r="AH53" s="14" t="s">
        <v>79</v>
      </c>
      <c r="AI53" s="14" t="s">
        <v>77</v>
      </c>
      <c r="AJ53" s="14" t="s">
        <v>79</v>
      </c>
      <c r="AL53" s="14" t="s">
        <v>111</v>
      </c>
      <c r="AM53" s="14" t="s">
        <v>80</v>
      </c>
      <c r="AN53" s="14" t="s">
        <v>79</v>
      </c>
      <c r="AO53" s="14" t="s">
        <v>79</v>
      </c>
      <c r="AP53" s="14" t="s">
        <v>102</v>
      </c>
      <c r="AX53" s="14">
        <v>7.0</v>
      </c>
      <c r="AY53" s="14" t="s">
        <v>263</v>
      </c>
      <c r="AZ53" s="14">
        <v>7.0</v>
      </c>
      <c r="BA53" s="14" t="s">
        <v>263</v>
      </c>
      <c r="BB53" s="14">
        <v>7.0</v>
      </c>
      <c r="BC53" s="14" t="s">
        <v>263</v>
      </c>
      <c r="BD53" s="14" t="s">
        <v>380</v>
      </c>
      <c r="BE53" s="14">
        <v>11.0</v>
      </c>
      <c r="BF53" s="16" t="s">
        <v>202</v>
      </c>
    </row>
    <row r="54">
      <c r="A54" s="10">
        <v>45777.75160373843</v>
      </c>
      <c r="B54" s="11" t="s">
        <v>58</v>
      </c>
      <c r="C54" s="11">
        <v>26.0</v>
      </c>
      <c r="D54" s="11" t="s">
        <v>59</v>
      </c>
      <c r="E54" s="11" t="s">
        <v>164</v>
      </c>
      <c r="F54" s="11" t="s">
        <v>61</v>
      </c>
      <c r="G54" s="11" t="s">
        <v>406</v>
      </c>
      <c r="H54" s="11" t="s">
        <v>63</v>
      </c>
      <c r="I54" s="11" t="s">
        <v>407</v>
      </c>
      <c r="J54" s="11" t="s">
        <v>65</v>
      </c>
      <c r="L54" s="11" t="s">
        <v>68</v>
      </c>
      <c r="M54" s="11" t="s">
        <v>66</v>
      </c>
      <c r="N54" s="11" t="s">
        <v>66</v>
      </c>
      <c r="O54" s="11" t="s">
        <v>67</v>
      </c>
      <c r="P54" s="11" t="s">
        <v>66</v>
      </c>
      <c r="Q54" s="11" t="s">
        <v>66</v>
      </c>
      <c r="R54" s="11" t="s">
        <v>95</v>
      </c>
      <c r="S54" s="11" t="s">
        <v>121</v>
      </c>
      <c r="T54" s="11" t="s">
        <v>73</v>
      </c>
      <c r="U54" s="11" t="s">
        <v>72</v>
      </c>
      <c r="V54" s="11" t="s">
        <v>71</v>
      </c>
      <c r="W54" s="11" t="s">
        <v>99</v>
      </c>
      <c r="X54" s="12">
        <v>0.9583333333357587</v>
      </c>
      <c r="Y54" s="11">
        <v>20.0</v>
      </c>
      <c r="Z54" s="12">
        <v>0.20833333333575865</v>
      </c>
      <c r="AA54" s="18" t="s">
        <v>408</v>
      </c>
      <c r="AB54" s="11" t="s">
        <v>78</v>
      </c>
      <c r="AC54" s="11" t="s">
        <v>79</v>
      </c>
      <c r="AD54" s="11" t="s">
        <v>79</v>
      </c>
      <c r="AE54" s="11" t="s">
        <v>79</v>
      </c>
      <c r="AF54" s="11" t="s">
        <v>79</v>
      </c>
      <c r="AG54" s="11" t="s">
        <v>79</v>
      </c>
      <c r="AH54" s="11" t="s">
        <v>79</v>
      </c>
      <c r="AI54" s="11" t="s">
        <v>77</v>
      </c>
      <c r="AJ54" s="11" t="s">
        <v>79</v>
      </c>
      <c r="AL54" s="11" t="s">
        <v>111</v>
      </c>
      <c r="AM54" s="11" t="s">
        <v>101</v>
      </c>
      <c r="AN54" s="11" t="s">
        <v>79</v>
      </c>
      <c r="AO54" s="11" t="s">
        <v>77</v>
      </c>
      <c r="AP54" s="11" t="s">
        <v>138</v>
      </c>
      <c r="AX54" s="11">
        <v>7.0</v>
      </c>
      <c r="AY54" s="11" t="s">
        <v>409</v>
      </c>
      <c r="AZ54" s="11">
        <v>4.0</v>
      </c>
      <c r="BA54" s="11" t="s">
        <v>148</v>
      </c>
      <c r="BB54" s="11">
        <v>4.0</v>
      </c>
      <c r="BC54" s="11" t="s">
        <v>352</v>
      </c>
      <c r="BD54" s="11">
        <v>6.0</v>
      </c>
      <c r="BE54" s="11" t="s">
        <v>238</v>
      </c>
      <c r="BF54" s="13" t="s">
        <v>131</v>
      </c>
    </row>
    <row r="55">
      <c r="A55" s="9">
        <v>45782.48690068287</v>
      </c>
      <c r="B55" s="14" t="s">
        <v>58</v>
      </c>
      <c r="C55" s="14">
        <v>21.0</v>
      </c>
      <c r="D55" s="14" t="s">
        <v>88</v>
      </c>
      <c r="E55" s="14" t="s">
        <v>193</v>
      </c>
      <c r="F55" s="14" t="s">
        <v>61</v>
      </c>
      <c r="G55" s="14" t="s">
        <v>184</v>
      </c>
      <c r="H55" s="14" t="s">
        <v>91</v>
      </c>
      <c r="I55" s="14" t="s">
        <v>204</v>
      </c>
      <c r="J55" s="14" t="s">
        <v>105</v>
      </c>
      <c r="K55" s="14" t="s">
        <v>410</v>
      </c>
      <c r="L55" s="14" t="s">
        <v>67</v>
      </c>
      <c r="M55" s="14" t="s">
        <v>68</v>
      </c>
      <c r="N55" s="14" t="s">
        <v>67</v>
      </c>
      <c r="O55" s="14" t="s">
        <v>67</v>
      </c>
      <c r="P55" s="14" t="s">
        <v>66</v>
      </c>
      <c r="Q55" s="14" t="s">
        <v>67</v>
      </c>
      <c r="R55" s="14" t="s">
        <v>95</v>
      </c>
      <c r="S55" s="14" t="s">
        <v>107</v>
      </c>
      <c r="T55" s="14" t="s">
        <v>73</v>
      </c>
      <c r="U55" s="14" t="s">
        <v>136</v>
      </c>
      <c r="V55" s="14" t="s">
        <v>71</v>
      </c>
      <c r="W55" s="14" t="s">
        <v>74</v>
      </c>
      <c r="X55" s="15">
        <v>0.8958333333357587</v>
      </c>
      <c r="Y55" s="14" t="s">
        <v>411</v>
      </c>
      <c r="Z55" s="15">
        <v>0.22916666666424135</v>
      </c>
      <c r="AA55" s="14" t="s">
        <v>412</v>
      </c>
      <c r="AB55" s="14" t="s">
        <v>77</v>
      </c>
      <c r="AC55" s="14" t="s">
        <v>78</v>
      </c>
      <c r="AD55" s="14" t="s">
        <v>77</v>
      </c>
      <c r="AE55" s="14" t="s">
        <v>79</v>
      </c>
      <c r="AF55" s="14" t="s">
        <v>79</v>
      </c>
      <c r="AG55" s="14" t="s">
        <v>79</v>
      </c>
      <c r="AH55" s="14" t="s">
        <v>79</v>
      </c>
      <c r="AI55" s="14" t="s">
        <v>79</v>
      </c>
      <c r="AJ55" s="14" t="s">
        <v>79</v>
      </c>
      <c r="AL55" s="14" t="s">
        <v>79</v>
      </c>
      <c r="AM55" s="14" t="s">
        <v>101</v>
      </c>
      <c r="AN55" s="14" t="s">
        <v>79</v>
      </c>
      <c r="AO55" s="14" t="s">
        <v>79</v>
      </c>
      <c r="AP55" s="14" t="s">
        <v>102</v>
      </c>
      <c r="AX55" s="14">
        <v>4.0</v>
      </c>
      <c r="AY55" s="14" t="s">
        <v>190</v>
      </c>
      <c r="AZ55" s="14">
        <v>0.0</v>
      </c>
      <c r="BA55" s="14">
        <v>0.0</v>
      </c>
      <c r="BB55" s="14">
        <v>0.0</v>
      </c>
      <c r="BC55" s="14">
        <v>0.0</v>
      </c>
      <c r="BD55" s="14" t="s">
        <v>168</v>
      </c>
      <c r="BE55" s="14" t="s">
        <v>191</v>
      </c>
      <c r="BF55" s="16" t="s">
        <v>202</v>
      </c>
    </row>
    <row r="56">
      <c r="A56" s="10">
        <v>45782.487118171295</v>
      </c>
      <c r="B56" s="11" t="s">
        <v>58</v>
      </c>
      <c r="C56" s="11">
        <v>19.0</v>
      </c>
      <c r="D56" s="11" t="s">
        <v>59</v>
      </c>
      <c r="E56" s="11" t="s">
        <v>193</v>
      </c>
      <c r="F56" s="11" t="s">
        <v>61</v>
      </c>
      <c r="G56" s="11" t="s">
        <v>269</v>
      </c>
      <c r="H56" s="11" t="s">
        <v>63</v>
      </c>
      <c r="I56" s="11" t="s">
        <v>413</v>
      </c>
      <c r="J56" s="11" t="s">
        <v>65</v>
      </c>
      <c r="L56" s="11" t="s">
        <v>66</v>
      </c>
      <c r="M56" s="11" t="s">
        <v>67</v>
      </c>
      <c r="N56" s="11" t="s">
        <v>67</v>
      </c>
      <c r="O56" s="11" t="s">
        <v>66</v>
      </c>
      <c r="P56" s="11" t="s">
        <v>67</v>
      </c>
      <c r="Q56" s="11" t="s">
        <v>66</v>
      </c>
      <c r="R56" s="11" t="s">
        <v>196</v>
      </c>
      <c r="S56" s="11" t="s">
        <v>134</v>
      </c>
      <c r="T56" s="11" t="s">
        <v>287</v>
      </c>
      <c r="U56" s="11" t="s">
        <v>72</v>
      </c>
      <c r="V56" s="11" t="s">
        <v>73</v>
      </c>
      <c r="W56" s="11" t="s">
        <v>74</v>
      </c>
      <c r="X56" s="12">
        <v>0.9791666666642413</v>
      </c>
      <c r="Y56" s="11">
        <v>5.0</v>
      </c>
      <c r="Z56" s="12">
        <v>0.20833333333575865</v>
      </c>
      <c r="AA56" s="11">
        <v>6.0</v>
      </c>
      <c r="AB56" s="11" t="s">
        <v>79</v>
      </c>
      <c r="AC56" s="11" t="s">
        <v>79</v>
      </c>
      <c r="AD56" s="11" t="s">
        <v>79</v>
      </c>
      <c r="AE56" s="11" t="s">
        <v>79</v>
      </c>
      <c r="AF56" s="11" t="s">
        <v>79</v>
      </c>
      <c r="AG56" s="11" t="s">
        <v>79</v>
      </c>
      <c r="AH56" s="11" t="s">
        <v>79</v>
      </c>
      <c r="AI56" s="11" t="s">
        <v>79</v>
      </c>
      <c r="AJ56" s="11" t="s">
        <v>79</v>
      </c>
      <c r="AL56" s="11" t="s">
        <v>79</v>
      </c>
      <c r="AM56" s="11" t="s">
        <v>101</v>
      </c>
      <c r="AN56" s="11" t="s">
        <v>79</v>
      </c>
      <c r="AO56" s="11" t="s">
        <v>125</v>
      </c>
      <c r="AP56" s="11" t="s">
        <v>216</v>
      </c>
      <c r="AX56" s="11">
        <v>3.0</v>
      </c>
      <c r="AY56" s="11" t="s">
        <v>311</v>
      </c>
      <c r="AZ56" s="11">
        <v>7.0</v>
      </c>
      <c r="BA56" s="11" t="s">
        <v>414</v>
      </c>
      <c r="BB56" s="11">
        <v>3.0</v>
      </c>
      <c r="BC56" s="11" t="s">
        <v>415</v>
      </c>
      <c r="BD56" s="11" t="s">
        <v>416</v>
      </c>
      <c r="BE56" s="11" t="s">
        <v>117</v>
      </c>
      <c r="BF56" s="13" t="s">
        <v>202</v>
      </c>
    </row>
    <row r="57">
      <c r="A57" s="9">
        <v>45782.48734753473</v>
      </c>
      <c r="B57" s="14" t="s">
        <v>58</v>
      </c>
      <c r="C57" s="14">
        <v>22.0</v>
      </c>
      <c r="D57" s="14" t="s">
        <v>59</v>
      </c>
      <c r="E57" s="14" t="s">
        <v>193</v>
      </c>
      <c r="F57" s="14" t="s">
        <v>61</v>
      </c>
      <c r="G57" s="14" t="s">
        <v>184</v>
      </c>
      <c r="H57" s="14" t="s">
        <v>91</v>
      </c>
      <c r="I57" s="14" t="s">
        <v>204</v>
      </c>
      <c r="J57" s="14" t="s">
        <v>65</v>
      </c>
      <c r="L57" s="14" t="s">
        <v>93</v>
      </c>
      <c r="M57" s="14" t="s">
        <v>67</v>
      </c>
      <c r="N57" s="14" t="s">
        <v>93</v>
      </c>
      <c r="O57" s="14" t="s">
        <v>66</v>
      </c>
      <c r="P57" s="14" t="s">
        <v>195</v>
      </c>
      <c r="Q57" s="14" t="s">
        <v>195</v>
      </c>
      <c r="R57" s="14" t="s">
        <v>95</v>
      </c>
      <c r="S57" s="14" t="s">
        <v>70</v>
      </c>
      <c r="T57" s="14" t="s">
        <v>73</v>
      </c>
      <c r="U57" s="14" t="s">
        <v>98</v>
      </c>
      <c r="V57" s="14" t="s">
        <v>73</v>
      </c>
      <c r="W57" s="14" t="s">
        <v>74</v>
      </c>
      <c r="X57" s="15">
        <v>0.9583333333357587</v>
      </c>
      <c r="Y57" s="14">
        <v>10.0</v>
      </c>
      <c r="Z57" s="15">
        <v>0.26041666666424135</v>
      </c>
      <c r="AA57" s="17" t="s">
        <v>417</v>
      </c>
      <c r="AB57" s="14" t="s">
        <v>79</v>
      </c>
      <c r="AC57" s="14" t="s">
        <v>78</v>
      </c>
      <c r="AD57" s="14" t="s">
        <v>125</v>
      </c>
      <c r="AE57" s="14" t="s">
        <v>79</v>
      </c>
      <c r="AF57" s="14" t="s">
        <v>78</v>
      </c>
      <c r="AG57" s="14" t="s">
        <v>78</v>
      </c>
      <c r="AH57" s="14" t="s">
        <v>79</v>
      </c>
      <c r="AI57" s="14" t="s">
        <v>79</v>
      </c>
      <c r="AJ57" s="14" t="s">
        <v>79</v>
      </c>
      <c r="AL57" s="14" t="s">
        <v>79</v>
      </c>
      <c r="AM57" s="14" t="s">
        <v>101</v>
      </c>
      <c r="AN57" s="14" t="s">
        <v>79</v>
      </c>
      <c r="AO57" s="14" t="s">
        <v>77</v>
      </c>
      <c r="AP57" s="14" t="s">
        <v>102</v>
      </c>
      <c r="AX57" s="14">
        <v>5.0</v>
      </c>
      <c r="AY57" s="14" t="s">
        <v>418</v>
      </c>
      <c r="AZ57" s="14">
        <v>5.0</v>
      </c>
      <c r="BA57" s="14" t="s">
        <v>419</v>
      </c>
      <c r="BB57" s="14" t="s">
        <v>116</v>
      </c>
      <c r="BC57" s="14" t="s">
        <v>299</v>
      </c>
      <c r="BD57" s="14" t="s">
        <v>76</v>
      </c>
      <c r="BE57" s="14" t="s">
        <v>316</v>
      </c>
      <c r="BF57" s="16" t="s">
        <v>87</v>
      </c>
    </row>
    <row r="58">
      <c r="A58" s="10">
        <v>45782.48840451389</v>
      </c>
      <c r="B58" s="11" t="s">
        <v>58</v>
      </c>
      <c r="C58" s="11">
        <v>26.0</v>
      </c>
      <c r="D58" s="11" t="s">
        <v>59</v>
      </c>
      <c r="E58" s="11" t="s">
        <v>193</v>
      </c>
      <c r="F58" s="11" t="s">
        <v>61</v>
      </c>
      <c r="G58" s="11" t="s">
        <v>420</v>
      </c>
      <c r="H58" s="11" t="s">
        <v>91</v>
      </c>
      <c r="I58" s="11" t="s">
        <v>295</v>
      </c>
      <c r="J58" s="11" t="s">
        <v>105</v>
      </c>
      <c r="K58" s="11" t="s">
        <v>421</v>
      </c>
      <c r="L58" s="11" t="s">
        <v>67</v>
      </c>
      <c r="M58" s="11" t="s">
        <v>67</v>
      </c>
      <c r="N58" s="11" t="s">
        <v>66</v>
      </c>
      <c r="O58" s="11" t="s">
        <v>67</v>
      </c>
      <c r="P58" s="11" t="s">
        <v>67</v>
      </c>
      <c r="Q58" s="11" t="s">
        <v>66</v>
      </c>
      <c r="R58" s="11" t="s">
        <v>95</v>
      </c>
      <c r="S58" s="11" t="s">
        <v>107</v>
      </c>
      <c r="T58" s="11" t="s">
        <v>97</v>
      </c>
      <c r="U58" s="11" t="s">
        <v>136</v>
      </c>
      <c r="V58" s="11" t="s">
        <v>287</v>
      </c>
      <c r="W58" s="11" t="s">
        <v>108</v>
      </c>
      <c r="X58" s="12">
        <v>0.9166666666642413</v>
      </c>
      <c r="Y58" s="11" t="s">
        <v>422</v>
      </c>
      <c r="Z58" s="12">
        <v>0.25</v>
      </c>
      <c r="AA58" s="11" t="s">
        <v>261</v>
      </c>
      <c r="AB58" s="11" t="s">
        <v>125</v>
      </c>
      <c r="AC58" s="11" t="s">
        <v>125</v>
      </c>
      <c r="AD58" s="11" t="s">
        <v>79</v>
      </c>
      <c r="AE58" s="11" t="s">
        <v>77</v>
      </c>
      <c r="AF58" s="11" t="s">
        <v>79</v>
      </c>
      <c r="AG58" s="11" t="s">
        <v>78</v>
      </c>
      <c r="AH58" s="11" t="s">
        <v>77</v>
      </c>
      <c r="AI58" s="11" t="s">
        <v>125</v>
      </c>
      <c r="AJ58" s="11" t="s">
        <v>78</v>
      </c>
      <c r="AK58" s="11" t="s">
        <v>423</v>
      </c>
      <c r="AL58" s="11" t="s">
        <v>125</v>
      </c>
      <c r="AM58" s="11" t="s">
        <v>101</v>
      </c>
      <c r="AN58" s="11" t="s">
        <v>125</v>
      </c>
      <c r="AO58" s="11" t="s">
        <v>79</v>
      </c>
      <c r="AP58" s="11" t="s">
        <v>102</v>
      </c>
      <c r="AX58" s="11" t="s">
        <v>424</v>
      </c>
      <c r="AY58" s="11" t="s">
        <v>424</v>
      </c>
      <c r="AZ58" s="11" t="s">
        <v>425</v>
      </c>
      <c r="BA58" s="11" t="s">
        <v>241</v>
      </c>
      <c r="BB58" s="11" t="s">
        <v>426</v>
      </c>
      <c r="BC58" s="11" t="s">
        <v>241</v>
      </c>
      <c r="BD58" s="11" t="s">
        <v>427</v>
      </c>
      <c r="BE58" s="11" t="s">
        <v>428</v>
      </c>
      <c r="BF58" s="13" t="s">
        <v>87</v>
      </c>
    </row>
    <row r="59">
      <c r="A59" s="9">
        <v>45782.48916067129</v>
      </c>
      <c r="B59" s="14" t="s">
        <v>58</v>
      </c>
      <c r="C59" s="14">
        <v>22.0</v>
      </c>
      <c r="D59" s="14" t="s">
        <v>59</v>
      </c>
      <c r="E59" s="14" t="s">
        <v>193</v>
      </c>
      <c r="F59" s="14" t="s">
        <v>174</v>
      </c>
      <c r="G59" s="14" t="s">
        <v>184</v>
      </c>
      <c r="H59" s="14" t="s">
        <v>175</v>
      </c>
      <c r="I59" s="14" t="s">
        <v>204</v>
      </c>
      <c r="J59" s="14" t="s">
        <v>65</v>
      </c>
      <c r="L59" s="14" t="s">
        <v>66</v>
      </c>
      <c r="M59" s="14" t="s">
        <v>66</v>
      </c>
      <c r="N59" s="14" t="s">
        <v>68</v>
      </c>
      <c r="O59" s="14" t="s">
        <v>195</v>
      </c>
      <c r="P59" s="14" t="s">
        <v>195</v>
      </c>
      <c r="Q59" s="14" t="s">
        <v>195</v>
      </c>
      <c r="R59" s="14" t="s">
        <v>95</v>
      </c>
      <c r="S59" s="14" t="s">
        <v>70</v>
      </c>
      <c r="T59" s="14" t="s">
        <v>73</v>
      </c>
      <c r="U59" s="14" t="s">
        <v>98</v>
      </c>
      <c r="V59" s="14" t="s">
        <v>71</v>
      </c>
      <c r="W59" s="14" t="s">
        <v>99</v>
      </c>
      <c r="X59" s="15">
        <v>0.9375</v>
      </c>
      <c r="Y59" s="14">
        <v>40.0</v>
      </c>
      <c r="Z59" s="15">
        <v>0.25</v>
      </c>
      <c r="AA59" s="14">
        <v>6.0</v>
      </c>
      <c r="AB59" s="14" t="s">
        <v>125</v>
      </c>
      <c r="AC59" s="14" t="s">
        <v>78</v>
      </c>
      <c r="AD59" s="14" t="s">
        <v>78</v>
      </c>
      <c r="AE59" s="14" t="s">
        <v>77</v>
      </c>
      <c r="AF59" s="14" t="s">
        <v>79</v>
      </c>
      <c r="AG59" s="14" t="s">
        <v>77</v>
      </c>
      <c r="AH59" s="14" t="s">
        <v>79</v>
      </c>
      <c r="AI59" s="14" t="s">
        <v>77</v>
      </c>
      <c r="AJ59" s="14" t="s">
        <v>79</v>
      </c>
      <c r="AL59" s="14" t="s">
        <v>111</v>
      </c>
      <c r="AM59" s="14" t="s">
        <v>101</v>
      </c>
      <c r="AN59" s="14" t="s">
        <v>79</v>
      </c>
      <c r="AO59" s="14" t="s">
        <v>77</v>
      </c>
      <c r="AP59" s="14" t="s">
        <v>81</v>
      </c>
      <c r="AX59" s="14">
        <v>5.0</v>
      </c>
      <c r="AY59" s="14" t="s">
        <v>411</v>
      </c>
      <c r="AZ59" s="14">
        <v>5.0</v>
      </c>
      <c r="BA59" s="14" t="s">
        <v>419</v>
      </c>
      <c r="BB59" s="14">
        <v>2.0</v>
      </c>
      <c r="BC59" s="14" t="s">
        <v>411</v>
      </c>
      <c r="BD59" s="14" t="s">
        <v>76</v>
      </c>
      <c r="BE59" s="14" t="s">
        <v>429</v>
      </c>
      <c r="BF59" s="16" t="s">
        <v>87</v>
      </c>
    </row>
    <row r="60">
      <c r="A60" s="10">
        <v>45782.489378495375</v>
      </c>
      <c r="B60" s="11" t="s">
        <v>58</v>
      </c>
      <c r="C60" s="11">
        <v>20.0</v>
      </c>
      <c r="D60" s="11" t="s">
        <v>88</v>
      </c>
      <c r="E60" s="11" t="s">
        <v>193</v>
      </c>
      <c r="F60" s="11" t="s">
        <v>61</v>
      </c>
      <c r="G60" s="11" t="s">
        <v>430</v>
      </c>
      <c r="H60" s="11" t="s">
        <v>91</v>
      </c>
      <c r="I60" s="11" t="s">
        <v>431</v>
      </c>
      <c r="J60" s="11" t="s">
        <v>65</v>
      </c>
      <c r="L60" s="11" t="s">
        <v>66</v>
      </c>
      <c r="M60" s="11" t="s">
        <v>66</v>
      </c>
      <c r="N60" s="11" t="s">
        <v>66</v>
      </c>
      <c r="O60" s="11" t="s">
        <v>195</v>
      </c>
      <c r="P60" s="11" t="s">
        <v>195</v>
      </c>
      <c r="Q60" s="11" t="s">
        <v>66</v>
      </c>
      <c r="R60" s="11" t="s">
        <v>196</v>
      </c>
      <c r="S60" s="11" t="s">
        <v>70</v>
      </c>
      <c r="T60" s="11" t="s">
        <v>71</v>
      </c>
      <c r="U60" s="11" t="s">
        <v>136</v>
      </c>
      <c r="V60" s="11" t="s">
        <v>287</v>
      </c>
      <c r="W60" s="11" t="s">
        <v>166</v>
      </c>
      <c r="X60" s="12">
        <v>0.9166666666642413</v>
      </c>
      <c r="Y60" s="11">
        <v>30.0</v>
      </c>
      <c r="Z60" s="12">
        <v>0.27083333333575865</v>
      </c>
      <c r="AA60" s="11">
        <v>8.0</v>
      </c>
      <c r="AB60" s="11" t="s">
        <v>77</v>
      </c>
      <c r="AC60" s="11" t="s">
        <v>77</v>
      </c>
      <c r="AD60" s="11" t="s">
        <v>79</v>
      </c>
      <c r="AE60" s="11" t="s">
        <v>79</v>
      </c>
      <c r="AF60" s="11" t="s">
        <v>79</v>
      </c>
      <c r="AG60" s="11" t="s">
        <v>79</v>
      </c>
      <c r="AH60" s="11" t="s">
        <v>79</v>
      </c>
      <c r="AI60" s="11" t="s">
        <v>79</v>
      </c>
      <c r="AJ60" s="11" t="s">
        <v>78</v>
      </c>
      <c r="AL60" s="11" t="s">
        <v>111</v>
      </c>
      <c r="AM60" s="11" t="s">
        <v>101</v>
      </c>
      <c r="AN60" s="11" t="s">
        <v>79</v>
      </c>
      <c r="AO60" s="11" t="s">
        <v>77</v>
      </c>
      <c r="AP60" s="11" t="s">
        <v>102</v>
      </c>
      <c r="AX60" s="11">
        <v>6.0</v>
      </c>
      <c r="AY60" s="11" t="s">
        <v>432</v>
      </c>
      <c r="AZ60" s="11" t="s">
        <v>116</v>
      </c>
      <c r="BA60" s="11">
        <v>0.0</v>
      </c>
      <c r="BB60" s="11" t="s">
        <v>433</v>
      </c>
      <c r="BC60" s="11">
        <v>120.0</v>
      </c>
      <c r="BD60" s="11" t="s">
        <v>434</v>
      </c>
      <c r="BE60" s="11" t="s">
        <v>354</v>
      </c>
      <c r="BF60" s="13" t="s">
        <v>202</v>
      </c>
    </row>
    <row r="61">
      <c r="A61" s="9">
        <v>45782.48944469907</v>
      </c>
      <c r="B61" s="14" t="s">
        <v>58</v>
      </c>
      <c r="C61" s="14" t="s">
        <v>435</v>
      </c>
      <c r="D61" s="14" t="s">
        <v>59</v>
      </c>
      <c r="E61" s="14" t="s">
        <v>193</v>
      </c>
      <c r="F61" s="14" t="s">
        <v>61</v>
      </c>
      <c r="G61" s="14" t="s">
        <v>436</v>
      </c>
      <c r="H61" s="14" t="s">
        <v>91</v>
      </c>
      <c r="I61" s="14" t="s">
        <v>194</v>
      </c>
      <c r="J61" s="14" t="s">
        <v>105</v>
      </c>
      <c r="K61" s="14" t="s">
        <v>437</v>
      </c>
      <c r="L61" s="14" t="s">
        <v>66</v>
      </c>
      <c r="M61" s="14" t="s">
        <v>68</v>
      </c>
      <c r="N61" s="14" t="s">
        <v>68</v>
      </c>
      <c r="O61" s="14" t="s">
        <v>94</v>
      </c>
      <c r="P61" s="14" t="s">
        <v>68</v>
      </c>
      <c r="Q61" s="14" t="s">
        <v>94</v>
      </c>
      <c r="R61" s="14" t="s">
        <v>196</v>
      </c>
      <c r="S61" s="14" t="s">
        <v>121</v>
      </c>
      <c r="T61" s="14" t="s">
        <v>73</v>
      </c>
      <c r="U61" s="14" t="s">
        <v>98</v>
      </c>
      <c r="V61" s="14" t="s">
        <v>73</v>
      </c>
      <c r="W61" s="14" t="s">
        <v>166</v>
      </c>
      <c r="X61" s="15">
        <v>0.0</v>
      </c>
      <c r="Y61" s="14" t="s">
        <v>199</v>
      </c>
      <c r="Z61" s="15">
        <v>0.27083333333575865</v>
      </c>
      <c r="AA61" s="14" t="s">
        <v>438</v>
      </c>
      <c r="AB61" s="14" t="s">
        <v>125</v>
      </c>
      <c r="AC61" s="14" t="s">
        <v>78</v>
      </c>
      <c r="AD61" s="14" t="s">
        <v>79</v>
      </c>
      <c r="AE61" s="14" t="s">
        <v>79</v>
      </c>
      <c r="AF61" s="14" t="s">
        <v>79</v>
      </c>
      <c r="AG61" s="14" t="s">
        <v>79</v>
      </c>
      <c r="AH61" s="14" t="s">
        <v>78</v>
      </c>
      <c r="AI61" s="14" t="s">
        <v>79</v>
      </c>
      <c r="AJ61" s="14" t="s">
        <v>79</v>
      </c>
      <c r="AK61" s="14" t="s">
        <v>439</v>
      </c>
      <c r="AL61" s="14" t="s">
        <v>125</v>
      </c>
      <c r="AM61" s="14" t="s">
        <v>80</v>
      </c>
      <c r="AN61" s="14" t="s">
        <v>125</v>
      </c>
      <c r="AO61" s="14" t="s">
        <v>77</v>
      </c>
      <c r="AP61" s="14" t="s">
        <v>81</v>
      </c>
      <c r="AX61" s="14" t="s">
        <v>200</v>
      </c>
      <c r="AY61" s="14" t="s">
        <v>109</v>
      </c>
      <c r="AZ61" s="14" t="s">
        <v>200</v>
      </c>
      <c r="BA61" s="14" t="s">
        <v>440</v>
      </c>
      <c r="BB61" s="14" t="s">
        <v>112</v>
      </c>
      <c r="BC61" s="14" t="s">
        <v>429</v>
      </c>
      <c r="BD61" s="14" t="s">
        <v>441</v>
      </c>
      <c r="BE61" s="14" t="s">
        <v>441</v>
      </c>
      <c r="BF61" s="16" t="s">
        <v>87</v>
      </c>
    </row>
    <row r="62">
      <c r="A62" s="10">
        <v>45782.491553761574</v>
      </c>
      <c r="B62" s="11" t="s">
        <v>58</v>
      </c>
      <c r="C62" s="11">
        <v>18.0</v>
      </c>
      <c r="D62" s="11" t="s">
        <v>59</v>
      </c>
      <c r="E62" s="11" t="s">
        <v>193</v>
      </c>
      <c r="F62" s="11" t="s">
        <v>61</v>
      </c>
      <c r="G62" s="11" t="s">
        <v>184</v>
      </c>
      <c r="H62" s="11" t="s">
        <v>91</v>
      </c>
      <c r="I62" s="11" t="s">
        <v>204</v>
      </c>
      <c r="J62" s="11" t="s">
        <v>65</v>
      </c>
      <c r="L62" s="11" t="s">
        <v>66</v>
      </c>
      <c r="M62" s="11" t="s">
        <v>68</v>
      </c>
      <c r="N62" s="11" t="s">
        <v>93</v>
      </c>
      <c r="O62" s="11" t="s">
        <v>66</v>
      </c>
      <c r="P62" s="11" t="s">
        <v>195</v>
      </c>
      <c r="Q62" s="11" t="s">
        <v>195</v>
      </c>
      <c r="R62" s="11" t="s">
        <v>95</v>
      </c>
      <c r="S62" s="11" t="s">
        <v>121</v>
      </c>
      <c r="T62" s="11" t="s">
        <v>73</v>
      </c>
      <c r="U62" s="11" t="s">
        <v>72</v>
      </c>
      <c r="V62" s="11" t="s">
        <v>71</v>
      </c>
      <c r="W62" s="11" t="s">
        <v>99</v>
      </c>
      <c r="X62" s="12">
        <v>0.9583333333357587</v>
      </c>
      <c r="Y62" s="11">
        <v>30.0</v>
      </c>
      <c r="Z62" s="12">
        <v>0.29166666666424135</v>
      </c>
      <c r="AA62" s="11">
        <v>7.0</v>
      </c>
      <c r="AB62" s="11" t="s">
        <v>77</v>
      </c>
      <c r="AC62" s="11" t="s">
        <v>125</v>
      </c>
      <c r="AD62" s="11" t="s">
        <v>77</v>
      </c>
      <c r="AE62" s="11" t="s">
        <v>79</v>
      </c>
      <c r="AF62" s="11" t="s">
        <v>79</v>
      </c>
      <c r="AG62" s="11" t="s">
        <v>77</v>
      </c>
      <c r="AH62" s="11" t="s">
        <v>77</v>
      </c>
      <c r="AI62" s="11" t="s">
        <v>77</v>
      </c>
      <c r="AJ62" s="11" t="s">
        <v>79</v>
      </c>
      <c r="AK62" s="11" t="s">
        <v>442</v>
      </c>
      <c r="AL62" s="11" t="s">
        <v>78</v>
      </c>
      <c r="AM62" s="11" t="s">
        <v>101</v>
      </c>
      <c r="AN62" s="11" t="s">
        <v>79</v>
      </c>
      <c r="AO62" s="11" t="s">
        <v>78</v>
      </c>
      <c r="AP62" s="11" t="s">
        <v>102</v>
      </c>
      <c r="AX62" s="11">
        <v>5.0</v>
      </c>
      <c r="AY62" s="11" t="s">
        <v>352</v>
      </c>
      <c r="AZ62" s="11">
        <v>0.0</v>
      </c>
      <c r="BA62" s="11">
        <v>0.0</v>
      </c>
      <c r="BB62" s="11">
        <v>3.0</v>
      </c>
      <c r="BC62" s="11" t="s">
        <v>148</v>
      </c>
      <c r="BD62" s="11" t="s">
        <v>146</v>
      </c>
      <c r="BE62" s="11" t="s">
        <v>146</v>
      </c>
      <c r="BF62" s="13" t="s">
        <v>87</v>
      </c>
    </row>
    <row r="63">
      <c r="A63" s="9">
        <v>45782.49357092593</v>
      </c>
      <c r="B63" s="14" t="s">
        <v>58</v>
      </c>
      <c r="C63" s="14">
        <v>19.0</v>
      </c>
      <c r="D63" s="14" t="s">
        <v>59</v>
      </c>
      <c r="E63" s="14" t="s">
        <v>193</v>
      </c>
      <c r="F63" s="14" t="s">
        <v>61</v>
      </c>
      <c r="G63" s="14" t="s">
        <v>443</v>
      </c>
      <c r="H63" s="14" t="s">
        <v>91</v>
      </c>
      <c r="I63" s="14" t="s">
        <v>295</v>
      </c>
      <c r="J63" s="14" t="s">
        <v>65</v>
      </c>
      <c r="L63" s="14" t="s">
        <v>66</v>
      </c>
      <c r="M63" s="14" t="s">
        <v>68</v>
      </c>
      <c r="N63" s="14" t="s">
        <v>68</v>
      </c>
      <c r="O63" s="14" t="s">
        <v>66</v>
      </c>
      <c r="P63" s="14" t="s">
        <v>68</v>
      </c>
      <c r="Q63" s="14" t="s">
        <v>68</v>
      </c>
      <c r="R63" s="14" t="s">
        <v>95</v>
      </c>
      <c r="S63" s="14" t="s">
        <v>186</v>
      </c>
      <c r="T63" s="14" t="s">
        <v>187</v>
      </c>
      <c r="U63" s="14" t="s">
        <v>98</v>
      </c>
      <c r="V63" s="14" t="s">
        <v>73</v>
      </c>
      <c r="W63" s="14" t="s">
        <v>108</v>
      </c>
      <c r="X63" s="15">
        <v>0.9791666666642413</v>
      </c>
      <c r="Y63" s="14">
        <v>30.0</v>
      </c>
      <c r="Z63" s="15">
        <v>0.27083333333575865</v>
      </c>
      <c r="AA63" s="14" t="s">
        <v>444</v>
      </c>
      <c r="AB63" s="14" t="s">
        <v>125</v>
      </c>
      <c r="AC63" s="14" t="s">
        <v>78</v>
      </c>
      <c r="AD63" s="14" t="s">
        <v>77</v>
      </c>
      <c r="AE63" s="14" t="s">
        <v>77</v>
      </c>
      <c r="AF63" s="14" t="s">
        <v>79</v>
      </c>
      <c r="AG63" s="14" t="s">
        <v>79</v>
      </c>
      <c r="AH63" s="14" t="s">
        <v>77</v>
      </c>
      <c r="AI63" s="14" t="s">
        <v>77</v>
      </c>
      <c r="AJ63" s="14" t="s">
        <v>79</v>
      </c>
      <c r="AK63" s="14" t="s">
        <v>282</v>
      </c>
      <c r="AL63" s="14" t="s">
        <v>125</v>
      </c>
      <c r="AM63" s="14" t="s">
        <v>80</v>
      </c>
      <c r="AN63" s="14" t="s">
        <v>79</v>
      </c>
      <c r="AO63" s="14" t="s">
        <v>77</v>
      </c>
      <c r="AP63" s="14" t="s">
        <v>102</v>
      </c>
      <c r="AX63" s="14" t="s">
        <v>116</v>
      </c>
      <c r="AY63" s="14" t="s">
        <v>116</v>
      </c>
      <c r="AZ63" s="14" t="s">
        <v>116</v>
      </c>
      <c r="BA63" s="14" t="s">
        <v>116</v>
      </c>
      <c r="BB63" s="14" t="s">
        <v>116</v>
      </c>
      <c r="BC63" s="14" t="s">
        <v>116</v>
      </c>
      <c r="BD63" s="14" t="s">
        <v>445</v>
      </c>
      <c r="BE63" s="14" t="s">
        <v>446</v>
      </c>
      <c r="BF63" s="16" t="s">
        <v>87</v>
      </c>
    </row>
    <row r="64">
      <c r="A64" s="10">
        <v>45782.49367953704</v>
      </c>
      <c r="B64" s="11" t="s">
        <v>58</v>
      </c>
      <c r="C64" s="11">
        <v>18.0</v>
      </c>
      <c r="D64" s="11" t="s">
        <v>59</v>
      </c>
      <c r="E64" s="11" t="s">
        <v>193</v>
      </c>
      <c r="F64" s="11" t="s">
        <v>61</v>
      </c>
      <c r="G64" s="11" t="s">
        <v>184</v>
      </c>
      <c r="H64" s="11" t="s">
        <v>175</v>
      </c>
      <c r="I64" s="11" t="s">
        <v>295</v>
      </c>
      <c r="J64" s="11" t="s">
        <v>65</v>
      </c>
      <c r="L64" s="11" t="s">
        <v>68</v>
      </c>
      <c r="M64" s="11" t="s">
        <v>66</v>
      </c>
      <c r="N64" s="11" t="s">
        <v>67</v>
      </c>
      <c r="O64" s="11" t="s">
        <v>195</v>
      </c>
      <c r="P64" s="11" t="s">
        <v>195</v>
      </c>
      <c r="Q64" s="11" t="s">
        <v>195</v>
      </c>
      <c r="R64" s="11" t="s">
        <v>95</v>
      </c>
      <c r="S64" s="11" t="s">
        <v>186</v>
      </c>
      <c r="T64" s="11" t="s">
        <v>187</v>
      </c>
      <c r="U64" s="11" t="s">
        <v>136</v>
      </c>
      <c r="V64" s="11" t="s">
        <v>287</v>
      </c>
      <c r="W64" s="11" t="s">
        <v>447</v>
      </c>
      <c r="X64" s="12">
        <v>0.9583333333357587</v>
      </c>
      <c r="Y64" s="11">
        <v>30.0</v>
      </c>
      <c r="Z64" s="12">
        <v>0.22916666666424135</v>
      </c>
      <c r="AA64" s="11">
        <v>6.0</v>
      </c>
      <c r="AB64" s="11" t="s">
        <v>77</v>
      </c>
      <c r="AC64" s="11" t="s">
        <v>78</v>
      </c>
      <c r="AD64" s="11" t="s">
        <v>79</v>
      </c>
      <c r="AE64" s="11" t="s">
        <v>79</v>
      </c>
      <c r="AF64" s="11" t="s">
        <v>79</v>
      </c>
      <c r="AG64" s="11" t="s">
        <v>79</v>
      </c>
      <c r="AH64" s="11" t="s">
        <v>79</v>
      </c>
      <c r="AI64" s="11" t="s">
        <v>79</v>
      </c>
      <c r="AJ64" s="11" t="s">
        <v>79</v>
      </c>
      <c r="AK64" s="11" t="s">
        <v>448</v>
      </c>
      <c r="AL64" s="11" t="s">
        <v>78</v>
      </c>
      <c r="AM64" s="11" t="s">
        <v>101</v>
      </c>
      <c r="AN64" s="11" t="s">
        <v>77</v>
      </c>
      <c r="AO64" s="11" t="s">
        <v>78</v>
      </c>
      <c r="AP64" s="11" t="s">
        <v>81</v>
      </c>
      <c r="AX64" s="11">
        <v>2.0</v>
      </c>
      <c r="AY64" s="11">
        <v>40.0</v>
      </c>
      <c r="AZ64" s="11">
        <v>0.0</v>
      </c>
      <c r="BA64" s="11">
        <v>0.0</v>
      </c>
      <c r="BB64" s="11">
        <v>0.0</v>
      </c>
      <c r="BC64" s="11">
        <v>0.0</v>
      </c>
      <c r="BD64" s="11" t="s">
        <v>449</v>
      </c>
      <c r="BE64" s="11" t="s">
        <v>449</v>
      </c>
      <c r="BF64" s="13" t="s">
        <v>131</v>
      </c>
    </row>
    <row r="65">
      <c r="A65" s="9">
        <v>45782.493895625</v>
      </c>
      <c r="B65" s="14" t="s">
        <v>58</v>
      </c>
      <c r="C65" s="14">
        <v>19.0</v>
      </c>
      <c r="D65" s="14" t="s">
        <v>59</v>
      </c>
      <c r="E65" s="14" t="s">
        <v>193</v>
      </c>
      <c r="F65" s="14" t="s">
        <v>61</v>
      </c>
      <c r="G65" s="14" t="s">
        <v>184</v>
      </c>
      <c r="H65" s="14" t="s">
        <v>91</v>
      </c>
      <c r="I65" s="14" t="s">
        <v>295</v>
      </c>
      <c r="J65" s="14" t="s">
        <v>105</v>
      </c>
      <c r="K65" s="14" t="s">
        <v>450</v>
      </c>
      <c r="L65" s="14" t="s">
        <v>66</v>
      </c>
      <c r="M65" s="14" t="s">
        <v>68</v>
      </c>
      <c r="N65" s="14" t="s">
        <v>66</v>
      </c>
      <c r="O65" s="14" t="s">
        <v>66</v>
      </c>
      <c r="P65" s="14" t="s">
        <v>195</v>
      </c>
      <c r="Q65" s="14" t="s">
        <v>195</v>
      </c>
      <c r="R65" s="14" t="s">
        <v>95</v>
      </c>
      <c r="S65" s="14" t="s">
        <v>121</v>
      </c>
      <c r="T65" s="14" t="s">
        <v>73</v>
      </c>
      <c r="U65" s="14" t="s">
        <v>136</v>
      </c>
      <c r="V65" s="14" t="s">
        <v>97</v>
      </c>
      <c r="W65" s="14" t="s">
        <v>108</v>
      </c>
      <c r="X65" s="15">
        <v>0.9166666666642413</v>
      </c>
      <c r="Y65" s="14" t="s">
        <v>451</v>
      </c>
      <c r="Z65" s="15">
        <v>0.27083333333575865</v>
      </c>
      <c r="AA65" s="14" t="s">
        <v>452</v>
      </c>
      <c r="AB65" s="14" t="s">
        <v>77</v>
      </c>
      <c r="AC65" s="14" t="s">
        <v>77</v>
      </c>
      <c r="AD65" s="14" t="s">
        <v>79</v>
      </c>
      <c r="AE65" s="14" t="s">
        <v>79</v>
      </c>
      <c r="AF65" s="14" t="s">
        <v>79</v>
      </c>
      <c r="AG65" s="14" t="s">
        <v>79</v>
      </c>
      <c r="AH65" s="14" t="s">
        <v>79</v>
      </c>
      <c r="AI65" s="14" t="s">
        <v>79</v>
      </c>
      <c r="AJ65" s="14" t="s">
        <v>79</v>
      </c>
      <c r="AL65" s="14" t="s">
        <v>79</v>
      </c>
      <c r="AM65" s="14" t="s">
        <v>101</v>
      </c>
      <c r="AN65" s="14" t="s">
        <v>79</v>
      </c>
      <c r="AO65" s="14" t="s">
        <v>78</v>
      </c>
      <c r="AP65" s="14" t="s">
        <v>102</v>
      </c>
      <c r="AX65" s="14">
        <v>7.0</v>
      </c>
      <c r="AY65" s="14" t="s">
        <v>429</v>
      </c>
      <c r="AZ65" s="14">
        <v>3.0</v>
      </c>
      <c r="BA65" s="14" t="s">
        <v>440</v>
      </c>
      <c r="BB65" s="14">
        <v>2.0</v>
      </c>
      <c r="BC65" s="14" t="s">
        <v>419</v>
      </c>
      <c r="BD65" s="14" t="s">
        <v>110</v>
      </c>
      <c r="BE65" s="14" t="s">
        <v>201</v>
      </c>
      <c r="BF65" s="16" t="s">
        <v>87</v>
      </c>
    </row>
    <row r="66">
      <c r="A66" s="10">
        <v>45782.493994641205</v>
      </c>
      <c r="B66" s="11" t="s">
        <v>58</v>
      </c>
      <c r="C66" s="11">
        <v>20.0</v>
      </c>
      <c r="D66" s="11" t="s">
        <v>59</v>
      </c>
      <c r="E66" s="11" t="s">
        <v>193</v>
      </c>
      <c r="F66" s="11" t="s">
        <v>61</v>
      </c>
      <c r="G66" s="11" t="s">
        <v>87</v>
      </c>
      <c r="H66" s="11" t="s">
        <v>63</v>
      </c>
      <c r="I66" s="11" t="s">
        <v>413</v>
      </c>
      <c r="J66" s="11" t="s">
        <v>105</v>
      </c>
      <c r="K66" s="11" t="s">
        <v>453</v>
      </c>
      <c r="L66" s="11" t="s">
        <v>68</v>
      </c>
      <c r="M66" s="11" t="s">
        <v>66</v>
      </c>
      <c r="N66" s="11" t="s">
        <v>67</v>
      </c>
      <c r="O66" s="11" t="s">
        <v>195</v>
      </c>
      <c r="P66" s="11" t="s">
        <v>195</v>
      </c>
      <c r="Q66" s="11" t="s">
        <v>195</v>
      </c>
      <c r="R66" s="11" t="s">
        <v>196</v>
      </c>
      <c r="S66" s="11" t="s">
        <v>70</v>
      </c>
      <c r="T66" s="11" t="s">
        <v>73</v>
      </c>
      <c r="U66" s="11" t="s">
        <v>272</v>
      </c>
      <c r="V66" s="11" t="s">
        <v>73</v>
      </c>
      <c r="W66" s="11" t="s">
        <v>99</v>
      </c>
      <c r="X66" s="12">
        <v>0.0</v>
      </c>
      <c r="Y66" s="11" t="s">
        <v>454</v>
      </c>
      <c r="Z66" s="12">
        <v>0.29166666666424135</v>
      </c>
      <c r="AA66" s="11" t="s">
        <v>110</v>
      </c>
      <c r="AB66" s="11" t="s">
        <v>79</v>
      </c>
      <c r="AC66" s="11" t="s">
        <v>79</v>
      </c>
      <c r="AD66" s="11" t="s">
        <v>125</v>
      </c>
      <c r="AE66" s="11" t="s">
        <v>79</v>
      </c>
      <c r="AF66" s="11" t="s">
        <v>79</v>
      </c>
      <c r="AG66" s="11" t="s">
        <v>79</v>
      </c>
      <c r="AH66" s="11" t="s">
        <v>79</v>
      </c>
      <c r="AI66" s="11" t="s">
        <v>77</v>
      </c>
      <c r="AJ66" s="11" t="s">
        <v>79</v>
      </c>
      <c r="AK66" s="11" t="s">
        <v>455</v>
      </c>
      <c r="AL66" s="11" t="s">
        <v>125</v>
      </c>
      <c r="AM66" s="11" t="s">
        <v>101</v>
      </c>
      <c r="AN66" s="11" t="s">
        <v>79</v>
      </c>
      <c r="AO66" s="11" t="s">
        <v>125</v>
      </c>
      <c r="AP66" s="11" t="s">
        <v>102</v>
      </c>
      <c r="AX66" s="11" t="s">
        <v>456</v>
      </c>
      <c r="AY66" s="11" t="s">
        <v>457</v>
      </c>
      <c r="AZ66" s="11" t="s">
        <v>458</v>
      </c>
      <c r="BA66" s="11" t="s">
        <v>459</v>
      </c>
      <c r="BB66" s="11" t="s">
        <v>460</v>
      </c>
      <c r="BC66" s="11" t="s">
        <v>440</v>
      </c>
      <c r="BD66" s="11" t="s">
        <v>461</v>
      </c>
      <c r="BE66" s="11" t="s">
        <v>462</v>
      </c>
      <c r="BF66" s="13" t="s">
        <v>87</v>
      </c>
    </row>
    <row r="67">
      <c r="A67" s="9">
        <v>45782.49444206018</v>
      </c>
      <c r="B67" s="14" t="s">
        <v>58</v>
      </c>
      <c r="C67" s="14">
        <v>23.0</v>
      </c>
      <c r="D67" s="14" t="s">
        <v>59</v>
      </c>
      <c r="E67" s="14" t="s">
        <v>193</v>
      </c>
      <c r="F67" s="14" t="s">
        <v>61</v>
      </c>
      <c r="G67" s="14" t="s">
        <v>463</v>
      </c>
      <c r="H67" s="14" t="s">
        <v>63</v>
      </c>
      <c r="I67" s="14" t="s">
        <v>204</v>
      </c>
      <c r="J67" s="14" t="s">
        <v>65</v>
      </c>
      <c r="L67" s="14" t="s">
        <v>68</v>
      </c>
      <c r="M67" s="14" t="s">
        <v>68</v>
      </c>
      <c r="N67" s="14" t="s">
        <v>68</v>
      </c>
      <c r="O67" s="14" t="s">
        <v>66</v>
      </c>
      <c r="P67" s="14" t="s">
        <v>68</v>
      </c>
      <c r="Q67" s="14" t="s">
        <v>68</v>
      </c>
      <c r="R67" s="14" t="s">
        <v>95</v>
      </c>
      <c r="S67" s="14" t="s">
        <v>107</v>
      </c>
      <c r="T67" s="14" t="s">
        <v>73</v>
      </c>
      <c r="U67" s="14" t="s">
        <v>98</v>
      </c>
      <c r="V67" s="14" t="s">
        <v>73</v>
      </c>
      <c r="W67" s="14" t="s">
        <v>74</v>
      </c>
      <c r="X67" s="15">
        <v>0.9583333333357587</v>
      </c>
      <c r="Y67" s="14" t="s">
        <v>267</v>
      </c>
      <c r="Z67" s="15">
        <v>0.27083333333575865</v>
      </c>
      <c r="AA67" s="17" t="s">
        <v>464</v>
      </c>
      <c r="AB67" s="14" t="s">
        <v>77</v>
      </c>
      <c r="AC67" s="14" t="s">
        <v>79</v>
      </c>
      <c r="AD67" s="14" t="s">
        <v>79</v>
      </c>
      <c r="AE67" s="14" t="s">
        <v>77</v>
      </c>
      <c r="AF67" s="14" t="s">
        <v>79</v>
      </c>
      <c r="AG67" s="14" t="s">
        <v>79</v>
      </c>
      <c r="AH67" s="14" t="s">
        <v>79</v>
      </c>
      <c r="AI67" s="14" t="s">
        <v>79</v>
      </c>
      <c r="AJ67" s="14" t="s">
        <v>79</v>
      </c>
      <c r="AK67" s="14" t="s">
        <v>282</v>
      </c>
      <c r="AL67" s="14" t="s">
        <v>125</v>
      </c>
      <c r="AM67" s="14" t="s">
        <v>101</v>
      </c>
      <c r="AN67" s="14" t="s">
        <v>125</v>
      </c>
      <c r="AO67" s="14" t="s">
        <v>125</v>
      </c>
      <c r="AP67" s="14" t="s">
        <v>216</v>
      </c>
      <c r="AX67" s="14">
        <v>5.0</v>
      </c>
      <c r="AY67" s="14" t="s">
        <v>465</v>
      </c>
      <c r="AZ67" s="14" t="s">
        <v>149</v>
      </c>
      <c r="BA67" s="14" t="s">
        <v>466</v>
      </c>
      <c r="BB67" s="14">
        <v>0.0</v>
      </c>
      <c r="BC67" s="14">
        <v>0.0</v>
      </c>
      <c r="BD67" s="14" t="s">
        <v>467</v>
      </c>
      <c r="BE67" s="14" t="s">
        <v>468</v>
      </c>
      <c r="BF67" s="16" t="s">
        <v>87</v>
      </c>
    </row>
    <row r="68">
      <c r="A68" s="10">
        <v>45782.503228622685</v>
      </c>
      <c r="B68" s="11" t="s">
        <v>58</v>
      </c>
      <c r="C68" s="11">
        <v>23.0</v>
      </c>
      <c r="D68" s="11" t="s">
        <v>88</v>
      </c>
      <c r="E68" s="11" t="s">
        <v>89</v>
      </c>
      <c r="F68" s="11" t="s">
        <v>61</v>
      </c>
      <c r="G68" s="11" t="s">
        <v>184</v>
      </c>
      <c r="H68" s="11" t="s">
        <v>91</v>
      </c>
      <c r="I68" s="11" t="s">
        <v>469</v>
      </c>
      <c r="J68" s="11" t="s">
        <v>105</v>
      </c>
      <c r="K68" s="11" t="s">
        <v>470</v>
      </c>
      <c r="L68" s="11" t="s">
        <v>67</v>
      </c>
      <c r="M68" s="11" t="s">
        <v>68</v>
      </c>
      <c r="N68" s="11" t="s">
        <v>67</v>
      </c>
      <c r="O68" s="11" t="s">
        <v>94</v>
      </c>
      <c r="P68" s="11" t="s">
        <v>94</v>
      </c>
      <c r="Q68" s="11" t="s">
        <v>94</v>
      </c>
      <c r="R68" s="11" t="s">
        <v>144</v>
      </c>
      <c r="S68" s="11" t="s">
        <v>186</v>
      </c>
      <c r="T68" s="11" t="s">
        <v>187</v>
      </c>
      <c r="U68" s="11" t="s">
        <v>98</v>
      </c>
      <c r="V68" s="11" t="s">
        <v>97</v>
      </c>
      <c r="W68" s="11" t="s">
        <v>108</v>
      </c>
      <c r="X68" s="12">
        <v>0.9375</v>
      </c>
      <c r="Y68" s="11" t="s">
        <v>471</v>
      </c>
      <c r="Z68" s="12">
        <v>0.29166666666424135</v>
      </c>
      <c r="AA68" s="11" t="s">
        <v>472</v>
      </c>
      <c r="AB68" s="11" t="s">
        <v>77</v>
      </c>
      <c r="AC68" s="11" t="s">
        <v>79</v>
      </c>
      <c r="AD68" s="11" t="s">
        <v>79</v>
      </c>
      <c r="AE68" s="11" t="s">
        <v>79</v>
      </c>
      <c r="AF68" s="11" t="s">
        <v>79</v>
      </c>
      <c r="AG68" s="11" t="s">
        <v>79</v>
      </c>
      <c r="AH68" s="11" t="s">
        <v>79</v>
      </c>
      <c r="AI68" s="11" t="s">
        <v>79</v>
      </c>
      <c r="AJ68" s="11" t="s">
        <v>79</v>
      </c>
      <c r="AL68" s="11" t="s">
        <v>111</v>
      </c>
      <c r="AM68" s="11" t="s">
        <v>157</v>
      </c>
      <c r="AN68" s="11" t="s">
        <v>79</v>
      </c>
      <c r="AO68" s="11" t="s">
        <v>77</v>
      </c>
      <c r="AP68" s="11" t="s">
        <v>138</v>
      </c>
      <c r="AX68" s="11">
        <v>2.0</v>
      </c>
      <c r="AY68" s="11" t="s">
        <v>418</v>
      </c>
      <c r="AZ68" s="11">
        <v>0.0</v>
      </c>
      <c r="BA68" s="11">
        <v>0.0</v>
      </c>
      <c r="BB68" s="11">
        <v>0.0</v>
      </c>
      <c r="BC68" s="11">
        <v>0.0</v>
      </c>
      <c r="BD68" s="11" t="s">
        <v>473</v>
      </c>
      <c r="BE68" s="11" t="s">
        <v>474</v>
      </c>
      <c r="BF68" s="13" t="s">
        <v>87</v>
      </c>
    </row>
    <row r="69">
      <c r="A69" s="9">
        <v>45782.50804773148</v>
      </c>
      <c r="B69" s="14" t="s">
        <v>58</v>
      </c>
      <c r="C69" s="14">
        <v>18.0</v>
      </c>
      <c r="D69" s="14" t="s">
        <v>59</v>
      </c>
      <c r="E69" s="14" t="s">
        <v>193</v>
      </c>
      <c r="F69" s="14" t="s">
        <v>61</v>
      </c>
      <c r="G69" s="14" t="s">
        <v>184</v>
      </c>
      <c r="H69" s="14" t="s">
        <v>91</v>
      </c>
      <c r="I69" s="14" t="s">
        <v>475</v>
      </c>
      <c r="J69" s="14" t="s">
        <v>105</v>
      </c>
      <c r="K69" s="14" t="s">
        <v>476</v>
      </c>
      <c r="L69" s="14" t="s">
        <v>67</v>
      </c>
      <c r="M69" s="14" t="s">
        <v>66</v>
      </c>
      <c r="N69" s="14" t="s">
        <v>66</v>
      </c>
      <c r="O69" s="14" t="s">
        <v>195</v>
      </c>
      <c r="P69" s="14" t="s">
        <v>195</v>
      </c>
      <c r="Q69" s="14" t="s">
        <v>195</v>
      </c>
      <c r="R69" s="14" t="s">
        <v>69</v>
      </c>
      <c r="S69" s="14" t="s">
        <v>70</v>
      </c>
      <c r="T69" s="14" t="s">
        <v>71</v>
      </c>
      <c r="U69" s="14" t="s">
        <v>72</v>
      </c>
      <c r="V69" s="14" t="s">
        <v>71</v>
      </c>
      <c r="W69" s="14" t="s">
        <v>166</v>
      </c>
      <c r="X69" s="15">
        <v>0.9166666666642413</v>
      </c>
      <c r="Y69" s="14" t="s">
        <v>113</v>
      </c>
      <c r="Z69" s="15">
        <v>0.20833333333575865</v>
      </c>
      <c r="AA69" s="14" t="s">
        <v>477</v>
      </c>
      <c r="AB69" s="14" t="s">
        <v>125</v>
      </c>
      <c r="AC69" s="14" t="s">
        <v>78</v>
      </c>
      <c r="AD69" s="14" t="s">
        <v>79</v>
      </c>
      <c r="AE69" s="14" t="s">
        <v>77</v>
      </c>
      <c r="AF69" s="14" t="s">
        <v>79</v>
      </c>
      <c r="AG69" s="14" t="s">
        <v>79</v>
      </c>
      <c r="AH69" s="14" t="s">
        <v>77</v>
      </c>
      <c r="AI69" s="14" t="s">
        <v>79</v>
      </c>
      <c r="AJ69" s="14" t="s">
        <v>79</v>
      </c>
      <c r="AL69" s="14" t="s">
        <v>111</v>
      </c>
      <c r="AM69" s="14" t="s">
        <v>80</v>
      </c>
      <c r="AN69" s="14" t="s">
        <v>125</v>
      </c>
      <c r="AO69" s="14" t="s">
        <v>78</v>
      </c>
      <c r="AP69" s="14" t="s">
        <v>216</v>
      </c>
      <c r="AX69" s="14" t="s">
        <v>478</v>
      </c>
      <c r="AY69" s="14" t="s">
        <v>109</v>
      </c>
      <c r="AZ69" s="14" t="s">
        <v>479</v>
      </c>
      <c r="BA69" s="14" t="s">
        <v>148</v>
      </c>
      <c r="BB69" s="14" t="s">
        <v>160</v>
      </c>
      <c r="BC69" s="14" t="s">
        <v>212</v>
      </c>
      <c r="BD69" s="14" t="s">
        <v>117</v>
      </c>
      <c r="BE69" s="14" t="s">
        <v>480</v>
      </c>
      <c r="BF69" s="16" t="s">
        <v>87</v>
      </c>
    </row>
    <row r="70">
      <c r="A70" s="10">
        <v>45782.510743125</v>
      </c>
      <c r="B70" s="11" t="s">
        <v>58</v>
      </c>
      <c r="C70" s="11">
        <v>19.0</v>
      </c>
      <c r="D70" s="11" t="s">
        <v>59</v>
      </c>
      <c r="E70" s="11" t="s">
        <v>193</v>
      </c>
      <c r="F70" s="11" t="s">
        <v>61</v>
      </c>
      <c r="G70" s="11" t="s">
        <v>481</v>
      </c>
      <c r="H70" s="11" t="s">
        <v>91</v>
      </c>
      <c r="I70" s="11" t="s">
        <v>194</v>
      </c>
      <c r="J70" s="11" t="s">
        <v>65</v>
      </c>
      <c r="L70" s="11" t="s">
        <v>66</v>
      </c>
      <c r="M70" s="11" t="s">
        <v>68</v>
      </c>
      <c r="N70" s="11" t="s">
        <v>66</v>
      </c>
      <c r="O70" s="11" t="s">
        <v>67</v>
      </c>
      <c r="P70" s="11" t="s">
        <v>195</v>
      </c>
      <c r="Q70" s="11" t="s">
        <v>195</v>
      </c>
      <c r="R70" s="11" t="s">
        <v>196</v>
      </c>
      <c r="S70" s="11" t="s">
        <v>121</v>
      </c>
      <c r="T70" s="11" t="s">
        <v>73</v>
      </c>
      <c r="U70" s="11" t="s">
        <v>98</v>
      </c>
      <c r="V70" s="11" t="s">
        <v>287</v>
      </c>
      <c r="W70" s="11" t="s">
        <v>74</v>
      </c>
      <c r="X70" s="12">
        <v>0.39583333333575865</v>
      </c>
      <c r="Y70" s="11">
        <v>40.0</v>
      </c>
      <c r="Z70" s="12">
        <v>0.27083333333575865</v>
      </c>
      <c r="AA70" s="11">
        <v>7.0</v>
      </c>
      <c r="AB70" s="11" t="s">
        <v>78</v>
      </c>
      <c r="AC70" s="11" t="s">
        <v>79</v>
      </c>
      <c r="AD70" s="11" t="s">
        <v>79</v>
      </c>
      <c r="AE70" s="11" t="s">
        <v>79</v>
      </c>
      <c r="AF70" s="11" t="s">
        <v>79</v>
      </c>
      <c r="AG70" s="11" t="s">
        <v>79</v>
      </c>
      <c r="AH70" s="11" t="s">
        <v>79</v>
      </c>
      <c r="AI70" s="11" t="s">
        <v>77</v>
      </c>
      <c r="AJ70" s="11" t="s">
        <v>79</v>
      </c>
      <c r="AK70" s="11" t="s">
        <v>262</v>
      </c>
      <c r="AL70" s="11" t="s">
        <v>78</v>
      </c>
      <c r="AM70" s="11" t="s">
        <v>101</v>
      </c>
      <c r="AN70" s="11" t="s">
        <v>77</v>
      </c>
      <c r="AO70" s="11" t="s">
        <v>77</v>
      </c>
      <c r="AP70" s="11" t="s">
        <v>102</v>
      </c>
      <c r="AX70" s="11">
        <v>2.0</v>
      </c>
      <c r="AY70" s="11">
        <v>20.0</v>
      </c>
      <c r="AZ70" s="11">
        <v>2.0</v>
      </c>
      <c r="BA70" s="11" t="s">
        <v>482</v>
      </c>
      <c r="BB70" s="11">
        <v>1.0</v>
      </c>
      <c r="BC70" s="11" t="s">
        <v>483</v>
      </c>
      <c r="BD70" s="11" t="s">
        <v>117</v>
      </c>
      <c r="BE70" s="11" t="s">
        <v>148</v>
      </c>
      <c r="BF70" s="13" t="s">
        <v>87</v>
      </c>
    </row>
    <row r="71">
      <c r="A71" s="9">
        <v>45782.51107815972</v>
      </c>
      <c r="B71" s="14" t="s">
        <v>58</v>
      </c>
      <c r="C71" s="14">
        <v>20.0</v>
      </c>
      <c r="D71" s="14" t="s">
        <v>59</v>
      </c>
      <c r="E71" s="14" t="s">
        <v>193</v>
      </c>
      <c r="F71" s="14" t="s">
        <v>61</v>
      </c>
      <c r="G71" s="14" t="s">
        <v>283</v>
      </c>
      <c r="H71" s="14" t="s">
        <v>175</v>
      </c>
      <c r="I71" s="14" t="s">
        <v>204</v>
      </c>
      <c r="J71" s="14" t="s">
        <v>65</v>
      </c>
      <c r="L71" s="14" t="s">
        <v>68</v>
      </c>
      <c r="M71" s="14" t="s">
        <v>66</v>
      </c>
      <c r="N71" s="14" t="s">
        <v>66</v>
      </c>
      <c r="O71" s="14" t="s">
        <v>67</v>
      </c>
      <c r="P71" s="14" t="s">
        <v>66</v>
      </c>
      <c r="Q71" s="14" t="s">
        <v>66</v>
      </c>
      <c r="R71" s="14" t="s">
        <v>95</v>
      </c>
      <c r="S71" s="14" t="s">
        <v>70</v>
      </c>
      <c r="T71" s="14" t="s">
        <v>71</v>
      </c>
      <c r="U71" s="14" t="s">
        <v>136</v>
      </c>
      <c r="V71" s="14" t="s">
        <v>73</v>
      </c>
      <c r="W71" s="14" t="s">
        <v>108</v>
      </c>
      <c r="X71" s="15">
        <v>0.0</v>
      </c>
      <c r="Y71" s="14" t="s">
        <v>109</v>
      </c>
      <c r="Z71" s="15">
        <v>0.29166666666424135</v>
      </c>
      <c r="AA71" s="14" t="s">
        <v>484</v>
      </c>
      <c r="AB71" s="14" t="s">
        <v>77</v>
      </c>
      <c r="AC71" s="14" t="s">
        <v>79</v>
      </c>
      <c r="AD71" s="14" t="s">
        <v>79</v>
      </c>
      <c r="AE71" s="14" t="s">
        <v>79</v>
      </c>
      <c r="AF71" s="14" t="s">
        <v>79</v>
      </c>
      <c r="AG71" s="14" t="s">
        <v>79</v>
      </c>
      <c r="AH71" s="14" t="s">
        <v>79</v>
      </c>
      <c r="AI71" s="14" t="s">
        <v>79</v>
      </c>
      <c r="AJ71" s="14" t="s">
        <v>77</v>
      </c>
      <c r="AL71" s="14" t="s">
        <v>111</v>
      </c>
      <c r="AM71" s="14" t="s">
        <v>101</v>
      </c>
      <c r="AN71" s="14" t="s">
        <v>79</v>
      </c>
      <c r="AO71" s="14" t="s">
        <v>79</v>
      </c>
      <c r="AP71" s="14" t="s">
        <v>102</v>
      </c>
      <c r="AX71" s="14" t="s">
        <v>478</v>
      </c>
      <c r="AY71" s="14" t="s">
        <v>485</v>
      </c>
      <c r="AZ71" s="14" t="s">
        <v>200</v>
      </c>
      <c r="BA71" s="14" t="s">
        <v>486</v>
      </c>
      <c r="BB71" s="14" t="s">
        <v>487</v>
      </c>
      <c r="BC71" s="14" t="s">
        <v>486</v>
      </c>
      <c r="BD71" s="14" t="s">
        <v>488</v>
      </c>
      <c r="BE71" s="14" t="s">
        <v>489</v>
      </c>
      <c r="BF71" s="16" t="s">
        <v>87</v>
      </c>
    </row>
    <row r="72">
      <c r="A72" s="10">
        <v>45782.511894166666</v>
      </c>
      <c r="B72" s="11" t="s">
        <v>58</v>
      </c>
      <c r="C72" s="11">
        <v>21.0</v>
      </c>
      <c r="D72" s="11" t="s">
        <v>59</v>
      </c>
      <c r="E72" s="11" t="s">
        <v>252</v>
      </c>
      <c r="F72" s="11" t="s">
        <v>61</v>
      </c>
      <c r="G72" s="11" t="s">
        <v>184</v>
      </c>
      <c r="H72" s="11" t="s">
        <v>175</v>
      </c>
      <c r="I72" s="11" t="s">
        <v>295</v>
      </c>
      <c r="J72" s="11" t="s">
        <v>105</v>
      </c>
      <c r="K72" s="11" t="s">
        <v>490</v>
      </c>
      <c r="L72" s="11" t="s">
        <v>66</v>
      </c>
      <c r="M72" s="11" t="s">
        <v>66</v>
      </c>
      <c r="N72" s="11" t="s">
        <v>66</v>
      </c>
      <c r="O72" s="11" t="s">
        <v>67</v>
      </c>
      <c r="P72" s="11" t="s">
        <v>195</v>
      </c>
      <c r="Q72" s="11" t="s">
        <v>195</v>
      </c>
      <c r="R72" s="11" t="s">
        <v>95</v>
      </c>
      <c r="S72" s="11" t="s">
        <v>134</v>
      </c>
      <c r="T72" s="11" t="s">
        <v>73</v>
      </c>
      <c r="U72" s="11" t="s">
        <v>72</v>
      </c>
      <c r="V72" s="11" t="s">
        <v>97</v>
      </c>
      <c r="W72" s="11" t="s">
        <v>166</v>
      </c>
      <c r="X72" s="12">
        <v>0.9375</v>
      </c>
      <c r="Y72" s="11">
        <v>40.0</v>
      </c>
      <c r="Z72" s="12">
        <v>0.22916666666424135</v>
      </c>
      <c r="AA72" s="11">
        <v>7.0</v>
      </c>
      <c r="AB72" s="11" t="s">
        <v>78</v>
      </c>
      <c r="AC72" s="11" t="s">
        <v>125</v>
      </c>
      <c r="AD72" s="11" t="s">
        <v>77</v>
      </c>
      <c r="AE72" s="11" t="s">
        <v>78</v>
      </c>
      <c r="AF72" s="11" t="s">
        <v>79</v>
      </c>
      <c r="AG72" s="11" t="s">
        <v>78</v>
      </c>
      <c r="AH72" s="11" t="s">
        <v>77</v>
      </c>
      <c r="AI72" s="11" t="s">
        <v>125</v>
      </c>
      <c r="AJ72" s="11" t="s">
        <v>78</v>
      </c>
      <c r="AL72" s="11" t="s">
        <v>111</v>
      </c>
      <c r="AM72" s="11" t="s">
        <v>80</v>
      </c>
      <c r="AN72" s="11" t="s">
        <v>125</v>
      </c>
      <c r="AO72" s="11" t="s">
        <v>125</v>
      </c>
      <c r="AP72" s="11" t="s">
        <v>81</v>
      </c>
      <c r="AX72" s="11">
        <v>2.0</v>
      </c>
      <c r="AY72" s="11">
        <v>40.0</v>
      </c>
      <c r="AZ72" s="11">
        <v>2.0</v>
      </c>
      <c r="BA72" s="11">
        <v>100.0</v>
      </c>
      <c r="BB72" s="11">
        <v>2.0</v>
      </c>
      <c r="BC72" s="11">
        <v>15.0</v>
      </c>
      <c r="BD72" s="11" t="s">
        <v>313</v>
      </c>
      <c r="BE72" s="11" t="s">
        <v>168</v>
      </c>
      <c r="BF72" s="13" t="s">
        <v>87</v>
      </c>
    </row>
    <row r="73">
      <c r="A73" s="9">
        <v>45782.5119002662</v>
      </c>
      <c r="B73" s="14" t="s">
        <v>58</v>
      </c>
      <c r="C73" s="14">
        <v>23.0</v>
      </c>
      <c r="D73" s="14" t="s">
        <v>59</v>
      </c>
      <c r="E73" s="14" t="s">
        <v>193</v>
      </c>
      <c r="F73" s="14" t="s">
        <v>61</v>
      </c>
      <c r="G73" s="14" t="s">
        <v>87</v>
      </c>
      <c r="H73" s="14" t="s">
        <v>91</v>
      </c>
      <c r="I73" s="14" t="s">
        <v>204</v>
      </c>
      <c r="J73" s="14" t="s">
        <v>65</v>
      </c>
      <c r="L73" s="14" t="s">
        <v>67</v>
      </c>
      <c r="M73" s="14" t="s">
        <v>68</v>
      </c>
      <c r="N73" s="14" t="s">
        <v>68</v>
      </c>
      <c r="O73" s="14" t="s">
        <v>66</v>
      </c>
      <c r="P73" s="14" t="s">
        <v>67</v>
      </c>
      <c r="Q73" s="14" t="s">
        <v>66</v>
      </c>
      <c r="R73" s="14" t="s">
        <v>144</v>
      </c>
      <c r="S73" s="14" t="s">
        <v>70</v>
      </c>
      <c r="T73" s="14" t="s">
        <v>73</v>
      </c>
      <c r="U73" s="14" t="s">
        <v>98</v>
      </c>
      <c r="V73" s="14" t="s">
        <v>71</v>
      </c>
      <c r="W73" s="14" t="s">
        <v>74</v>
      </c>
      <c r="X73" s="15">
        <v>0.9583333333357587</v>
      </c>
      <c r="Y73" s="14">
        <v>14.0</v>
      </c>
      <c r="Z73" s="15">
        <v>0.25</v>
      </c>
      <c r="AA73" s="17" t="s">
        <v>491</v>
      </c>
      <c r="AB73" s="14" t="s">
        <v>79</v>
      </c>
      <c r="AC73" s="14" t="s">
        <v>125</v>
      </c>
      <c r="AD73" s="14" t="s">
        <v>125</v>
      </c>
      <c r="AE73" s="14" t="s">
        <v>78</v>
      </c>
      <c r="AF73" s="14" t="s">
        <v>79</v>
      </c>
      <c r="AG73" s="14" t="s">
        <v>79</v>
      </c>
      <c r="AH73" s="14" t="s">
        <v>125</v>
      </c>
      <c r="AI73" s="14" t="s">
        <v>79</v>
      </c>
      <c r="AJ73" s="14" t="s">
        <v>125</v>
      </c>
      <c r="AK73" s="14" t="s">
        <v>184</v>
      </c>
      <c r="AL73" s="14" t="s">
        <v>79</v>
      </c>
      <c r="AM73" s="14" t="s">
        <v>101</v>
      </c>
      <c r="AN73" s="14" t="s">
        <v>79</v>
      </c>
      <c r="AO73" s="14" t="s">
        <v>77</v>
      </c>
      <c r="AP73" s="14" t="s">
        <v>102</v>
      </c>
      <c r="AX73" s="14">
        <v>0.0</v>
      </c>
      <c r="AY73" s="14">
        <v>0.0</v>
      </c>
      <c r="AZ73" s="14">
        <v>4.0</v>
      </c>
      <c r="BA73" s="14" t="s">
        <v>346</v>
      </c>
      <c r="BB73" s="14">
        <v>2.0</v>
      </c>
      <c r="BC73" s="14" t="s">
        <v>113</v>
      </c>
      <c r="BD73" s="14" t="s">
        <v>492</v>
      </c>
      <c r="BE73" s="14" t="s">
        <v>493</v>
      </c>
      <c r="BF73" s="16" t="s">
        <v>87</v>
      </c>
    </row>
    <row r="74">
      <c r="A74" s="10">
        <v>45782.511933368056</v>
      </c>
      <c r="B74" s="11" t="s">
        <v>58</v>
      </c>
      <c r="C74" s="11">
        <v>19.0</v>
      </c>
      <c r="D74" s="11" t="s">
        <v>59</v>
      </c>
      <c r="E74" s="11" t="s">
        <v>193</v>
      </c>
      <c r="F74" s="11" t="s">
        <v>61</v>
      </c>
      <c r="G74" s="11" t="s">
        <v>283</v>
      </c>
      <c r="H74" s="11" t="s">
        <v>63</v>
      </c>
      <c r="I74" s="11" t="s">
        <v>295</v>
      </c>
      <c r="J74" s="11" t="s">
        <v>65</v>
      </c>
      <c r="L74" s="11" t="s">
        <v>66</v>
      </c>
      <c r="M74" s="11" t="s">
        <v>68</v>
      </c>
      <c r="N74" s="11" t="s">
        <v>66</v>
      </c>
      <c r="O74" s="11" t="s">
        <v>67</v>
      </c>
      <c r="P74" s="11" t="s">
        <v>68</v>
      </c>
      <c r="Q74" s="11" t="s">
        <v>68</v>
      </c>
      <c r="R74" s="11" t="s">
        <v>95</v>
      </c>
      <c r="S74" s="11" t="s">
        <v>96</v>
      </c>
      <c r="T74" s="11" t="s">
        <v>187</v>
      </c>
      <c r="U74" s="11" t="s">
        <v>272</v>
      </c>
      <c r="V74" s="11" t="s">
        <v>71</v>
      </c>
      <c r="W74" s="11" t="s">
        <v>108</v>
      </c>
      <c r="X74" s="12">
        <v>0.9166666666642413</v>
      </c>
      <c r="Y74" s="11" t="s">
        <v>352</v>
      </c>
      <c r="Z74" s="12">
        <v>0.29166666666424135</v>
      </c>
      <c r="AA74" s="11" t="s">
        <v>117</v>
      </c>
      <c r="AB74" s="11" t="s">
        <v>78</v>
      </c>
      <c r="AC74" s="11" t="s">
        <v>78</v>
      </c>
      <c r="AD74" s="11" t="s">
        <v>125</v>
      </c>
      <c r="AE74" s="11" t="s">
        <v>77</v>
      </c>
      <c r="AF74" s="11" t="s">
        <v>79</v>
      </c>
      <c r="AG74" s="11" t="s">
        <v>79</v>
      </c>
      <c r="AH74" s="11" t="s">
        <v>79</v>
      </c>
      <c r="AI74" s="11" t="s">
        <v>79</v>
      </c>
      <c r="AJ74" s="11" t="s">
        <v>79</v>
      </c>
      <c r="AL74" s="11" t="s">
        <v>79</v>
      </c>
      <c r="AM74" s="11" t="s">
        <v>157</v>
      </c>
      <c r="AN74" s="11" t="s">
        <v>78</v>
      </c>
      <c r="AO74" s="11" t="s">
        <v>77</v>
      </c>
      <c r="AP74" s="11" t="s">
        <v>138</v>
      </c>
      <c r="AX74" s="11" t="s">
        <v>494</v>
      </c>
      <c r="AY74" s="11" t="s">
        <v>109</v>
      </c>
      <c r="AZ74" s="11" t="s">
        <v>495</v>
      </c>
      <c r="BA74" s="11" t="s">
        <v>496</v>
      </c>
      <c r="BB74" s="11" t="s">
        <v>495</v>
      </c>
      <c r="BC74" s="11" t="s">
        <v>495</v>
      </c>
      <c r="BD74" s="11" t="s">
        <v>497</v>
      </c>
      <c r="BE74" s="11" t="s">
        <v>240</v>
      </c>
      <c r="BF74" s="13" t="s">
        <v>87</v>
      </c>
    </row>
    <row r="75">
      <c r="A75" s="9">
        <v>45782.51198418981</v>
      </c>
      <c r="B75" s="14" t="s">
        <v>58</v>
      </c>
      <c r="C75" s="14">
        <v>17.0</v>
      </c>
      <c r="D75" s="14" t="s">
        <v>59</v>
      </c>
      <c r="E75" s="14" t="s">
        <v>193</v>
      </c>
      <c r="F75" s="14" t="s">
        <v>61</v>
      </c>
      <c r="G75" s="14" t="s">
        <v>283</v>
      </c>
      <c r="H75" s="14" t="s">
        <v>91</v>
      </c>
      <c r="I75" s="14" t="s">
        <v>204</v>
      </c>
      <c r="J75" s="14" t="s">
        <v>65</v>
      </c>
      <c r="L75" s="14" t="s">
        <v>66</v>
      </c>
      <c r="M75" s="14" t="s">
        <v>66</v>
      </c>
      <c r="N75" s="14" t="s">
        <v>67</v>
      </c>
      <c r="O75" s="14" t="s">
        <v>67</v>
      </c>
      <c r="P75" s="14" t="s">
        <v>66</v>
      </c>
      <c r="Q75" s="14" t="s">
        <v>67</v>
      </c>
      <c r="R75" s="14" t="s">
        <v>144</v>
      </c>
      <c r="S75" s="14" t="s">
        <v>96</v>
      </c>
      <c r="T75" s="14" t="s">
        <v>73</v>
      </c>
      <c r="U75" s="14" t="s">
        <v>136</v>
      </c>
      <c r="V75" s="14" t="s">
        <v>97</v>
      </c>
      <c r="W75" s="14" t="s">
        <v>74</v>
      </c>
      <c r="X75" s="15">
        <v>0.9375</v>
      </c>
      <c r="Y75" s="14">
        <v>20.0</v>
      </c>
      <c r="Z75" s="15">
        <v>0.25</v>
      </c>
      <c r="AA75" s="14">
        <v>8.0</v>
      </c>
      <c r="AB75" s="14" t="s">
        <v>78</v>
      </c>
      <c r="AC75" s="14" t="s">
        <v>79</v>
      </c>
      <c r="AD75" s="14" t="s">
        <v>79</v>
      </c>
      <c r="AE75" s="14" t="s">
        <v>79</v>
      </c>
      <c r="AF75" s="14" t="s">
        <v>79</v>
      </c>
      <c r="AG75" s="14" t="s">
        <v>78</v>
      </c>
      <c r="AH75" s="14" t="s">
        <v>79</v>
      </c>
      <c r="AI75" s="14" t="s">
        <v>79</v>
      </c>
      <c r="AJ75" s="14" t="s">
        <v>79</v>
      </c>
      <c r="AL75" s="14" t="s">
        <v>111</v>
      </c>
      <c r="AM75" s="14" t="s">
        <v>101</v>
      </c>
      <c r="AN75" s="14" t="s">
        <v>79</v>
      </c>
      <c r="AO75" s="14" t="s">
        <v>78</v>
      </c>
      <c r="AP75" s="14" t="s">
        <v>102</v>
      </c>
      <c r="AX75" s="14">
        <v>1.0</v>
      </c>
      <c r="AY75" s="14" t="s">
        <v>411</v>
      </c>
      <c r="AZ75" s="14" t="s">
        <v>495</v>
      </c>
      <c r="BA75" s="14" t="s">
        <v>498</v>
      </c>
      <c r="BB75" s="14" t="s">
        <v>495</v>
      </c>
      <c r="BC75" s="14" t="s">
        <v>498</v>
      </c>
      <c r="BD75" s="14" t="s">
        <v>499</v>
      </c>
      <c r="BE75" s="14" t="s">
        <v>500</v>
      </c>
      <c r="BF75" s="16" t="s">
        <v>87</v>
      </c>
    </row>
    <row r="76">
      <c r="A76" s="10">
        <v>45782.51256574074</v>
      </c>
      <c r="B76" s="11" t="s">
        <v>58</v>
      </c>
      <c r="C76" s="11">
        <v>18.0</v>
      </c>
      <c r="D76" s="11" t="s">
        <v>59</v>
      </c>
      <c r="E76" s="11" t="s">
        <v>193</v>
      </c>
      <c r="F76" s="11" t="s">
        <v>61</v>
      </c>
      <c r="G76" s="11" t="s">
        <v>184</v>
      </c>
      <c r="H76" s="11" t="s">
        <v>91</v>
      </c>
      <c r="I76" s="11" t="s">
        <v>204</v>
      </c>
      <c r="J76" s="11" t="s">
        <v>105</v>
      </c>
      <c r="K76" s="11" t="s">
        <v>501</v>
      </c>
      <c r="L76" s="11" t="s">
        <v>66</v>
      </c>
      <c r="M76" s="11" t="s">
        <v>143</v>
      </c>
      <c r="N76" s="11" t="s">
        <v>68</v>
      </c>
      <c r="O76" s="11" t="s">
        <v>195</v>
      </c>
      <c r="P76" s="11" t="s">
        <v>195</v>
      </c>
      <c r="Q76" s="11" t="s">
        <v>195</v>
      </c>
      <c r="R76" s="11" t="s">
        <v>95</v>
      </c>
      <c r="S76" s="11" t="s">
        <v>107</v>
      </c>
      <c r="T76" s="11" t="s">
        <v>73</v>
      </c>
      <c r="U76" s="11" t="s">
        <v>98</v>
      </c>
      <c r="V76" s="11" t="s">
        <v>71</v>
      </c>
      <c r="W76" s="11" t="s">
        <v>108</v>
      </c>
      <c r="X76" s="12">
        <v>0.9375</v>
      </c>
      <c r="Y76" s="11" t="s">
        <v>502</v>
      </c>
      <c r="Z76" s="12">
        <v>0.28472222221898846</v>
      </c>
      <c r="AA76" s="11" t="s">
        <v>503</v>
      </c>
      <c r="AB76" s="11" t="s">
        <v>78</v>
      </c>
      <c r="AC76" s="11" t="s">
        <v>125</v>
      </c>
      <c r="AD76" s="11" t="s">
        <v>79</v>
      </c>
      <c r="AE76" s="11" t="s">
        <v>125</v>
      </c>
      <c r="AF76" s="11" t="s">
        <v>79</v>
      </c>
      <c r="AG76" s="11" t="s">
        <v>77</v>
      </c>
      <c r="AH76" s="11" t="s">
        <v>79</v>
      </c>
      <c r="AI76" s="11" t="s">
        <v>78</v>
      </c>
      <c r="AJ76" s="11" t="s">
        <v>79</v>
      </c>
      <c r="AK76" s="11" t="s">
        <v>184</v>
      </c>
      <c r="AL76" s="11" t="s">
        <v>111</v>
      </c>
      <c r="AM76" s="11" t="s">
        <v>101</v>
      </c>
      <c r="AN76" s="11" t="s">
        <v>78</v>
      </c>
      <c r="AO76" s="11" t="s">
        <v>79</v>
      </c>
      <c r="AP76" s="11" t="s">
        <v>216</v>
      </c>
      <c r="AX76" s="11" t="s">
        <v>160</v>
      </c>
      <c r="AY76" s="11" t="s">
        <v>504</v>
      </c>
      <c r="AZ76" s="11" t="s">
        <v>324</v>
      </c>
      <c r="BA76" s="11" t="s">
        <v>505</v>
      </c>
      <c r="BB76" s="11" t="s">
        <v>506</v>
      </c>
      <c r="BC76" s="11" t="s">
        <v>507</v>
      </c>
      <c r="BD76" s="11" t="s">
        <v>117</v>
      </c>
      <c r="BE76" s="11" t="s">
        <v>110</v>
      </c>
      <c r="BF76" s="13" t="s">
        <v>87</v>
      </c>
    </row>
    <row r="77">
      <c r="A77" s="9">
        <v>45782.51319971065</v>
      </c>
      <c r="B77" s="14" t="s">
        <v>58</v>
      </c>
      <c r="C77" s="14">
        <v>19.0</v>
      </c>
      <c r="D77" s="14" t="s">
        <v>59</v>
      </c>
      <c r="E77" s="14" t="s">
        <v>193</v>
      </c>
      <c r="F77" s="14" t="s">
        <v>61</v>
      </c>
      <c r="G77" s="14" t="s">
        <v>184</v>
      </c>
      <c r="H77" s="14" t="s">
        <v>175</v>
      </c>
      <c r="I77" s="14" t="s">
        <v>204</v>
      </c>
      <c r="J77" s="14" t="s">
        <v>65</v>
      </c>
      <c r="L77" s="14" t="s">
        <v>66</v>
      </c>
      <c r="M77" s="14" t="s">
        <v>68</v>
      </c>
      <c r="N77" s="14" t="s">
        <v>68</v>
      </c>
      <c r="O77" s="14" t="s">
        <v>67</v>
      </c>
      <c r="P77" s="14" t="s">
        <v>68</v>
      </c>
      <c r="Q77" s="14" t="s">
        <v>66</v>
      </c>
      <c r="R77" s="14" t="s">
        <v>144</v>
      </c>
      <c r="S77" s="14" t="s">
        <v>70</v>
      </c>
      <c r="T77" s="14" t="s">
        <v>73</v>
      </c>
      <c r="U77" s="14" t="s">
        <v>72</v>
      </c>
      <c r="V77" s="14" t="s">
        <v>73</v>
      </c>
      <c r="W77" s="14" t="s">
        <v>108</v>
      </c>
      <c r="X77" s="15">
        <v>0.9583333333357587</v>
      </c>
      <c r="Y77" s="14">
        <v>10.0</v>
      </c>
      <c r="Z77" s="15">
        <v>0.29166666666424135</v>
      </c>
      <c r="AA77" s="14">
        <v>7.0</v>
      </c>
      <c r="AB77" s="14" t="s">
        <v>77</v>
      </c>
      <c r="AC77" s="14" t="s">
        <v>79</v>
      </c>
      <c r="AD77" s="14" t="s">
        <v>79</v>
      </c>
      <c r="AE77" s="14" t="s">
        <v>79</v>
      </c>
      <c r="AF77" s="14" t="s">
        <v>79</v>
      </c>
      <c r="AG77" s="14" t="s">
        <v>79</v>
      </c>
      <c r="AH77" s="14" t="s">
        <v>78</v>
      </c>
      <c r="AI77" s="14" t="s">
        <v>79</v>
      </c>
      <c r="AJ77" s="14" t="s">
        <v>79</v>
      </c>
      <c r="AK77" s="14" t="s">
        <v>184</v>
      </c>
      <c r="AL77" s="14" t="s">
        <v>79</v>
      </c>
      <c r="AM77" s="14" t="s">
        <v>157</v>
      </c>
      <c r="AN77" s="14" t="s">
        <v>79</v>
      </c>
      <c r="AO77" s="14" t="s">
        <v>79</v>
      </c>
      <c r="AP77" s="14" t="s">
        <v>102</v>
      </c>
      <c r="AX77" s="14">
        <v>1.0</v>
      </c>
      <c r="AY77" s="14" t="s">
        <v>346</v>
      </c>
      <c r="AZ77" s="14">
        <v>3.0</v>
      </c>
      <c r="BA77" s="14" t="s">
        <v>508</v>
      </c>
      <c r="BB77" s="14">
        <v>0.0</v>
      </c>
      <c r="BC77" s="14">
        <v>0.0</v>
      </c>
      <c r="BD77" s="14" t="s">
        <v>209</v>
      </c>
      <c r="BE77" s="14" t="s">
        <v>354</v>
      </c>
      <c r="BF77" s="16" t="s">
        <v>87</v>
      </c>
    </row>
    <row r="78">
      <c r="A78" s="10">
        <v>45782.5195666088</v>
      </c>
      <c r="B78" s="11" t="s">
        <v>58</v>
      </c>
      <c r="C78" s="11">
        <v>18.0</v>
      </c>
      <c r="D78" s="11" t="s">
        <v>59</v>
      </c>
      <c r="E78" s="11" t="s">
        <v>193</v>
      </c>
      <c r="F78" s="11" t="s">
        <v>61</v>
      </c>
      <c r="G78" s="11" t="s">
        <v>371</v>
      </c>
      <c r="H78" s="11" t="s">
        <v>91</v>
      </c>
      <c r="I78" s="11" t="s">
        <v>295</v>
      </c>
      <c r="J78" s="11" t="s">
        <v>65</v>
      </c>
      <c r="L78" s="11" t="s">
        <v>143</v>
      </c>
      <c r="M78" s="11" t="s">
        <v>66</v>
      </c>
      <c r="N78" s="11" t="s">
        <v>68</v>
      </c>
      <c r="O78" s="11" t="s">
        <v>195</v>
      </c>
      <c r="P78" s="11" t="s">
        <v>195</v>
      </c>
      <c r="Q78" s="11" t="s">
        <v>195</v>
      </c>
      <c r="R78" s="11" t="s">
        <v>95</v>
      </c>
      <c r="S78" s="11" t="s">
        <v>121</v>
      </c>
      <c r="T78" s="11" t="s">
        <v>73</v>
      </c>
      <c r="U78" s="11" t="s">
        <v>98</v>
      </c>
      <c r="V78" s="11" t="s">
        <v>73</v>
      </c>
      <c r="W78" s="11" t="s">
        <v>166</v>
      </c>
      <c r="X78" s="12">
        <v>0.9583333333357587</v>
      </c>
      <c r="Y78" s="11">
        <v>10.0</v>
      </c>
      <c r="Z78" s="12">
        <v>0.28472222221898846</v>
      </c>
      <c r="AA78" s="11" t="s">
        <v>509</v>
      </c>
      <c r="AB78" s="11" t="s">
        <v>78</v>
      </c>
      <c r="AC78" s="11" t="s">
        <v>77</v>
      </c>
      <c r="AD78" s="11" t="s">
        <v>77</v>
      </c>
      <c r="AE78" s="11" t="s">
        <v>77</v>
      </c>
      <c r="AF78" s="11" t="s">
        <v>77</v>
      </c>
      <c r="AG78" s="11" t="s">
        <v>78</v>
      </c>
      <c r="AH78" s="11" t="s">
        <v>77</v>
      </c>
      <c r="AI78" s="11" t="s">
        <v>78</v>
      </c>
      <c r="AJ78" s="11" t="s">
        <v>77</v>
      </c>
      <c r="AL78" s="11" t="s">
        <v>78</v>
      </c>
      <c r="AM78" s="11" t="s">
        <v>101</v>
      </c>
      <c r="AN78" s="11" t="s">
        <v>79</v>
      </c>
      <c r="AO78" s="11" t="s">
        <v>77</v>
      </c>
      <c r="AP78" s="11" t="s">
        <v>102</v>
      </c>
      <c r="AX78" s="11">
        <v>3.0</v>
      </c>
      <c r="AY78" s="11" t="s">
        <v>109</v>
      </c>
      <c r="AZ78" s="11">
        <v>3.0</v>
      </c>
      <c r="BA78" s="11" t="s">
        <v>510</v>
      </c>
      <c r="BB78" s="11">
        <v>0.0</v>
      </c>
      <c r="BC78" s="11">
        <v>0.0</v>
      </c>
      <c r="BD78" s="11" t="s">
        <v>173</v>
      </c>
      <c r="BE78" s="11" t="s">
        <v>511</v>
      </c>
      <c r="BF78" s="13" t="s">
        <v>202</v>
      </c>
    </row>
    <row r="79">
      <c r="A79" s="9">
        <v>45782.523580775465</v>
      </c>
      <c r="B79" s="14" t="s">
        <v>58</v>
      </c>
      <c r="C79" s="14">
        <v>19.0</v>
      </c>
      <c r="D79" s="14" t="s">
        <v>59</v>
      </c>
      <c r="E79" s="14" t="s">
        <v>60</v>
      </c>
      <c r="F79" s="14" t="s">
        <v>61</v>
      </c>
      <c r="G79" s="14" t="s">
        <v>184</v>
      </c>
      <c r="H79" s="14" t="s">
        <v>63</v>
      </c>
      <c r="I79" s="14" t="s">
        <v>185</v>
      </c>
      <c r="J79" s="14" t="s">
        <v>65</v>
      </c>
      <c r="L79" s="14" t="s">
        <v>66</v>
      </c>
      <c r="M79" s="14" t="s">
        <v>93</v>
      </c>
      <c r="N79" s="14" t="s">
        <v>66</v>
      </c>
      <c r="O79" s="14" t="s">
        <v>94</v>
      </c>
      <c r="P79" s="14" t="s">
        <v>94</v>
      </c>
      <c r="Q79" s="14" t="s">
        <v>94</v>
      </c>
      <c r="R79" s="14" t="s">
        <v>95</v>
      </c>
      <c r="S79" s="14" t="s">
        <v>121</v>
      </c>
      <c r="T79" s="14" t="s">
        <v>73</v>
      </c>
      <c r="U79" s="14" t="s">
        <v>72</v>
      </c>
      <c r="V79" s="14" t="s">
        <v>73</v>
      </c>
      <c r="W79" s="14" t="s">
        <v>122</v>
      </c>
      <c r="X79" s="15">
        <v>0.9583333333357587</v>
      </c>
      <c r="Y79" s="14" t="s">
        <v>512</v>
      </c>
      <c r="Z79" s="15">
        <v>0.25</v>
      </c>
      <c r="AA79" s="14" t="s">
        <v>146</v>
      </c>
      <c r="AB79" s="14" t="s">
        <v>78</v>
      </c>
      <c r="AC79" s="14" t="s">
        <v>125</v>
      </c>
      <c r="AD79" s="14" t="s">
        <v>125</v>
      </c>
      <c r="AE79" s="14" t="s">
        <v>77</v>
      </c>
      <c r="AF79" s="14" t="s">
        <v>79</v>
      </c>
      <c r="AG79" s="14" t="s">
        <v>79</v>
      </c>
      <c r="AH79" s="14" t="s">
        <v>78</v>
      </c>
      <c r="AI79" s="14" t="s">
        <v>78</v>
      </c>
      <c r="AJ79" s="14" t="s">
        <v>78</v>
      </c>
      <c r="AL79" s="14" t="s">
        <v>111</v>
      </c>
      <c r="AM79" s="14" t="s">
        <v>80</v>
      </c>
      <c r="AN79" s="14" t="s">
        <v>79</v>
      </c>
      <c r="AO79" s="14" t="s">
        <v>125</v>
      </c>
      <c r="AP79" s="14" t="s">
        <v>81</v>
      </c>
      <c r="AX79" s="14" t="s">
        <v>315</v>
      </c>
      <c r="AY79" s="14" t="s">
        <v>513</v>
      </c>
      <c r="AZ79" s="14" t="s">
        <v>315</v>
      </c>
      <c r="BA79" s="14" t="s">
        <v>514</v>
      </c>
      <c r="BB79" s="14" t="s">
        <v>127</v>
      </c>
      <c r="BC79" s="14" t="s">
        <v>515</v>
      </c>
      <c r="BD79" s="14" t="s">
        <v>516</v>
      </c>
      <c r="BE79" s="14" t="s">
        <v>517</v>
      </c>
      <c r="BF79" s="16" t="s">
        <v>87</v>
      </c>
    </row>
    <row r="80">
      <c r="A80" s="10">
        <v>45782.5242108449</v>
      </c>
      <c r="B80" s="11" t="s">
        <v>58</v>
      </c>
      <c r="C80" s="11">
        <v>21.0</v>
      </c>
      <c r="D80" s="11" t="s">
        <v>59</v>
      </c>
      <c r="E80" s="11" t="s">
        <v>193</v>
      </c>
      <c r="F80" s="11" t="s">
        <v>61</v>
      </c>
      <c r="G80" s="11" t="s">
        <v>442</v>
      </c>
      <c r="H80" s="11" t="s">
        <v>91</v>
      </c>
      <c r="I80" s="11" t="s">
        <v>317</v>
      </c>
      <c r="J80" s="11" t="s">
        <v>105</v>
      </c>
      <c r="K80" s="11" t="s">
        <v>518</v>
      </c>
      <c r="L80" s="11" t="s">
        <v>93</v>
      </c>
      <c r="M80" s="11" t="s">
        <v>93</v>
      </c>
      <c r="N80" s="11" t="s">
        <v>93</v>
      </c>
      <c r="O80" s="11" t="s">
        <v>66</v>
      </c>
      <c r="P80" s="11" t="s">
        <v>66</v>
      </c>
      <c r="Q80" s="11" t="s">
        <v>195</v>
      </c>
      <c r="R80" s="11" t="s">
        <v>95</v>
      </c>
      <c r="S80" s="11" t="s">
        <v>121</v>
      </c>
      <c r="T80" s="11" t="s">
        <v>73</v>
      </c>
      <c r="U80" s="11" t="s">
        <v>72</v>
      </c>
      <c r="V80" s="11" t="s">
        <v>97</v>
      </c>
      <c r="W80" s="11" t="s">
        <v>74</v>
      </c>
      <c r="X80" s="12">
        <v>0.9583333333357587</v>
      </c>
      <c r="Y80" s="11" t="s">
        <v>109</v>
      </c>
      <c r="Z80" s="12">
        <v>0.26388888889050577</v>
      </c>
      <c r="AA80" s="11" t="s">
        <v>519</v>
      </c>
      <c r="AB80" s="11" t="s">
        <v>125</v>
      </c>
      <c r="AC80" s="11" t="s">
        <v>78</v>
      </c>
      <c r="AD80" s="11" t="s">
        <v>77</v>
      </c>
      <c r="AE80" s="11" t="s">
        <v>77</v>
      </c>
      <c r="AF80" s="11" t="s">
        <v>79</v>
      </c>
      <c r="AG80" s="11" t="s">
        <v>78</v>
      </c>
      <c r="AH80" s="11" t="s">
        <v>79</v>
      </c>
      <c r="AI80" s="11" t="s">
        <v>79</v>
      </c>
      <c r="AJ80" s="11" t="s">
        <v>79</v>
      </c>
      <c r="AK80" s="11" t="s">
        <v>520</v>
      </c>
      <c r="AL80" s="11" t="s">
        <v>78</v>
      </c>
      <c r="AM80" s="11" t="s">
        <v>101</v>
      </c>
      <c r="AN80" s="11" t="s">
        <v>79</v>
      </c>
      <c r="AO80" s="11" t="s">
        <v>79</v>
      </c>
      <c r="AP80" s="11" t="s">
        <v>216</v>
      </c>
      <c r="AX80" s="11" t="s">
        <v>424</v>
      </c>
      <c r="AY80" s="11" t="s">
        <v>495</v>
      </c>
      <c r="AZ80" s="11" t="s">
        <v>424</v>
      </c>
      <c r="BA80" s="11" t="s">
        <v>521</v>
      </c>
      <c r="BB80" s="11" t="s">
        <v>522</v>
      </c>
      <c r="BC80" s="11" t="s">
        <v>167</v>
      </c>
      <c r="BD80" s="11" t="s">
        <v>523</v>
      </c>
      <c r="BE80" s="11" t="s">
        <v>191</v>
      </c>
      <c r="BF80" s="13" t="s">
        <v>202</v>
      </c>
    </row>
    <row r="81">
      <c r="A81" s="9">
        <v>45782.55542746528</v>
      </c>
      <c r="B81" s="14" t="s">
        <v>58</v>
      </c>
      <c r="C81" s="14">
        <v>18.0</v>
      </c>
      <c r="D81" s="14" t="s">
        <v>59</v>
      </c>
      <c r="E81" s="14" t="s">
        <v>193</v>
      </c>
      <c r="F81" s="14" t="s">
        <v>61</v>
      </c>
      <c r="G81" s="14" t="s">
        <v>524</v>
      </c>
      <c r="H81" s="14" t="s">
        <v>63</v>
      </c>
      <c r="I81" s="14" t="s">
        <v>204</v>
      </c>
      <c r="J81" s="14" t="s">
        <v>105</v>
      </c>
      <c r="K81" s="14" t="s">
        <v>525</v>
      </c>
      <c r="L81" s="14" t="s">
        <v>66</v>
      </c>
      <c r="M81" s="14" t="s">
        <v>143</v>
      </c>
      <c r="N81" s="14" t="s">
        <v>68</v>
      </c>
      <c r="O81" s="14" t="s">
        <v>66</v>
      </c>
      <c r="P81" s="14" t="s">
        <v>66</v>
      </c>
      <c r="Q81" s="14" t="s">
        <v>68</v>
      </c>
      <c r="R81" s="14" t="s">
        <v>95</v>
      </c>
      <c r="S81" s="14" t="s">
        <v>70</v>
      </c>
      <c r="T81" s="14" t="s">
        <v>73</v>
      </c>
      <c r="U81" s="14" t="s">
        <v>98</v>
      </c>
      <c r="V81" s="14" t="s">
        <v>97</v>
      </c>
      <c r="W81" s="14" t="s">
        <v>526</v>
      </c>
      <c r="X81" s="15">
        <v>0.9583333333357587</v>
      </c>
      <c r="Y81" s="14" t="s">
        <v>527</v>
      </c>
      <c r="Z81" s="15">
        <v>0.27083333333575865</v>
      </c>
      <c r="AA81" s="14" t="s">
        <v>528</v>
      </c>
      <c r="AB81" s="14" t="s">
        <v>78</v>
      </c>
      <c r="AC81" s="14" t="s">
        <v>78</v>
      </c>
      <c r="AD81" s="14" t="s">
        <v>79</v>
      </c>
      <c r="AE81" s="14" t="s">
        <v>79</v>
      </c>
      <c r="AF81" s="14" t="s">
        <v>79</v>
      </c>
      <c r="AG81" s="14" t="s">
        <v>79</v>
      </c>
      <c r="AH81" s="14" t="s">
        <v>79</v>
      </c>
      <c r="AI81" s="14" t="s">
        <v>77</v>
      </c>
      <c r="AJ81" s="14" t="s">
        <v>79</v>
      </c>
      <c r="AK81" s="14" t="s">
        <v>529</v>
      </c>
      <c r="AL81" s="14" t="s">
        <v>125</v>
      </c>
      <c r="AM81" s="14" t="s">
        <v>101</v>
      </c>
      <c r="AN81" s="14" t="s">
        <v>79</v>
      </c>
      <c r="AO81" s="14" t="s">
        <v>77</v>
      </c>
      <c r="AP81" s="14" t="s">
        <v>102</v>
      </c>
      <c r="AX81" s="14" t="s">
        <v>530</v>
      </c>
      <c r="AY81" s="14" t="s">
        <v>531</v>
      </c>
      <c r="AZ81" s="14" t="s">
        <v>532</v>
      </c>
      <c r="BA81" s="14" t="s">
        <v>533</v>
      </c>
      <c r="BB81" s="14" t="s">
        <v>495</v>
      </c>
      <c r="BC81" s="14" t="s">
        <v>495</v>
      </c>
      <c r="BD81" s="14" t="s">
        <v>534</v>
      </c>
      <c r="BE81" s="14" t="s">
        <v>535</v>
      </c>
      <c r="BF81" s="16" t="s">
        <v>202</v>
      </c>
    </row>
    <row r="82">
      <c r="A82" s="10">
        <v>45782.59144270833</v>
      </c>
      <c r="B82" s="11" t="s">
        <v>58</v>
      </c>
      <c r="C82" s="11">
        <v>24.0</v>
      </c>
      <c r="D82" s="11" t="s">
        <v>59</v>
      </c>
      <c r="E82" s="11" t="s">
        <v>193</v>
      </c>
      <c r="F82" s="11" t="s">
        <v>61</v>
      </c>
      <c r="G82" s="11" t="s">
        <v>184</v>
      </c>
      <c r="H82" s="11" t="s">
        <v>91</v>
      </c>
      <c r="I82" s="11" t="s">
        <v>185</v>
      </c>
      <c r="J82" s="11" t="s">
        <v>65</v>
      </c>
      <c r="L82" s="11" t="s">
        <v>93</v>
      </c>
      <c r="M82" s="11" t="s">
        <v>93</v>
      </c>
      <c r="N82" s="11" t="s">
        <v>93</v>
      </c>
      <c r="O82" s="11" t="s">
        <v>195</v>
      </c>
      <c r="P82" s="11" t="s">
        <v>195</v>
      </c>
      <c r="Q82" s="11" t="s">
        <v>195</v>
      </c>
      <c r="R82" s="11" t="s">
        <v>95</v>
      </c>
      <c r="S82" s="11" t="s">
        <v>107</v>
      </c>
      <c r="T82" s="11" t="s">
        <v>73</v>
      </c>
      <c r="U82" s="11" t="s">
        <v>98</v>
      </c>
      <c r="V82" s="11" t="s">
        <v>73</v>
      </c>
      <c r="W82" s="11" t="s">
        <v>166</v>
      </c>
      <c r="X82" s="12">
        <v>0.9375</v>
      </c>
      <c r="Y82" s="11">
        <v>40.0</v>
      </c>
      <c r="Z82" s="12">
        <v>0.20138888889050577</v>
      </c>
      <c r="AA82" s="11" t="s">
        <v>110</v>
      </c>
      <c r="AB82" s="11" t="s">
        <v>125</v>
      </c>
      <c r="AC82" s="11" t="s">
        <v>78</v>
      </c>
      <c r="AD82" s="11" t="s">
        <v>79</v>
      </c>
      <c r="AE82" s="11" t="s">
        <v>78</v>
      </c>
      <c r="AF82" s="11" t="s">
        <v>79</v>
      </c>
      <c r="AG82" s="11" t="s">
        <v>79</v>
      </c>
      <c r="AH82" s="11" t="s">
        <v>79</v>
      </c>
      <c r="AI82" s="11" t="s">
        <v>77</v>
      </c>
      <c r="AJ82" s="11" t="s">
        <v>77</v>
      </c>
      <c r="AK82" s="11" t="s">
        <v>262</v>
      </c>
      <c r="AL82" s="11" t="s">
        <v>78</v>
      </c>
      <c r="AM82" s="11" t="s">
        <v>80</v>
      </c>
      <c r="AN82" s="11" t="s">
        <v>79</v>
      </c>
      <c r="AO82" s="11" t="s">
        <v>125</v>
      </c>
      <c r="AP82" s="11" t="s">
        <v>81</v>
      </c>
      <c r="AX82" s="11">
        <v>3.0</v>
      </c>
      <c r="AY82" s="11" t="s">
        <v>126</v>
      </c>
      <c r="AZ82" s="11">
        <v>0.0</v>
      </c>
      <c r="BA82" s="11">
        <v>0.0</v>
      </c>
      <c r="BB82" s="11">
        <v>0.0</v>
      </c>
      <c r="BC82" s="11">
        <v>0.0</v>
      </c>
      <c r="BD82" s="11" t="s">
        <v>536</v>
      </c>
      <c r="BE82" s="11" t="s">
        <v>536</v>
      </c>
      <c r="BF82" s="13" t="s">
        <v>131</v>
      </c>
    </row>
    <row r="83">
      <c r="A83" s="9">
        <v>45782.65406385416</v>
      </c>
      <c r="B83" s="14" t="s">
        <v>58</v>
      </c>
      <c r="C83" s="14">
        <v>25.0</v>
      </c>
      <c r="D83" s="14" t="s">
        <v>59</v>
      </c>
      <c r="E83" s="14" t="s">
        <v>89</v>
      </c>
      <c r="F83" s="14" t="s">
        <v>61</v>
      </c>
      <c r="G83" s="14" t="s">
        <v>87</v>
      </c>
      <c r="H83" s="14" t="s">
        <v>91</v>
      </c>
      <c r="I83" s="14" t="s">
        <v>64</v>
      </c>
      <c r="J83" s="14" t="s">
        <v>105</v>
      </c>
      <c r="K83" s="14" t="s">
        <v>537</v>
      </c>
      <c r="L83" s="14" t="s">
        <v>143</v>
      </c>
      <c r="M83" s="14" t="s">
        <v>143</v>
      </c>
      <c r="N83" s="14" t="s">
        <v>143</v>
      </c>
      <c r="O83" s="14" t="s">
        <v>195</v>
      </c>
      <c r="P83" s="14" t="s">
        <v>195</v>
      </c>
      <c r="Q83" s="14" t="s">
        <v>195</v>
      </c>
      <c r="R83" s="14" t="s">
        <v>95</v>
      </c>
      <c r="S83" s="14" t="s">
        <v>107</v>
      </c>
      <c r="T83" s="14" t="s">
        <v>135</v>
      </c>
      <c r="U83" s="14" t="s">
        <v>72</v>
      </c>
      <c r="V83" s="14" t="s">
        <v>73</v>
      </c>
      <c r="W83" s="14" t="s">
        <v>166</v>
      </c>
      <c r="X83" s="15">
        <v>0.9166666666642413</v>
      </c>
      <c r="Y83" s="14">
        <v>30.0</v>
      </c>
      <c r="Z83" s="15">
        <v>0.1875</v>
      </c>
      <c r="AA83" s="17" t="s">
        <v>230</v>
      </c>
      <c r="AB83" s="14" t="s">
        <v>78</v>
      </c>
      <c r="AC83" s="14" t="s">
        <v>125</v>
      </c>
      <c r="AD83" s="14" t="s">
        <v>125</v>
      </c>
      <c r="AE83" s="14" t="s">
        <v>79</v>
      </c>
      <c r="AF83" s="14" t="s">
        <v>79</v>
      </c>
      <c r="AG83" s="14" t="s">
        <v>79</v>
      </c>
      <c r="AH83" s="14" t="s">
        <v>79</v>
      </c>
      <c r="AI83" s="14" t="s">
        <v>78</v>
      </c>
      <c r="AJ83" s="14" t="s">
        <v>79</v>
      </c>
      <c r="AK83" s="14" t="s">
        <v>87</v>
      </c>
      <c r="AL83" s="14" t="s">
        <v>79</v>
      </c>
      <c r="AM83" s="14" t="s">
        <v>101</v>
      </c>
      <c r="AN83" s="14" t="s">
        <v>79</v>
      </c>
      <c r="AO83" s="14" t="s">
        <v>78</v>
      </c>
      <c r="AP83" s="14" t="s">
        <v>102</v>
      </c>
      <c r="AX83" s="17" t="s">
        <v>230</v>
      </c>
      <c r="AY83" s="14">
        <v>20.0</v>
      </c>
      <c r="AZ83" s="14" t="s">
        <v>256</v>
      </c>
      <c r="BA83" s="14" t="s">
        <v>241</v>
      </c>
      <c r="BB83" s="14">
        <v>6.0</v>
      </c>
      <c r="BC83" s="14" t="s">
        <v>538</v>
      </c>
      <c r="BD83" s="14" t="s">
        <v>539</v>
      </c>
      <c r="BE83" s="14" t="s">
        <v>540</v>
      </c>
      <c r="BF83" s="16" t="s">
        <v>87</v>
      </c>
    </row>
    <row r="84">
      <c r="A84" s="10">
        <v>45782.668252187505</v>
      </c>
      <c r="B84" s="11" t="s">
        <v>58</v>
      </c>
      <c r="C84" s="11">
        <v>25.0</v>
      </c>
      <c r="D84" s="11" t="s">
        <v>88</v>
      </c>
      <c r="E84" s="11" t="s">
        <v>89</v>
      </c>
      <c r="F84" s="11" t="s">
        <v>61</v>
      </c>
      <c r="G84" s="11" t="s">
        <v>87</v>
      </c>
      <c r="H84" s="11" t="s">
        <v>63</v>
      </c>
      <c r="I84" s="11" t="s">
        <v>541</v>
      </c>
      <c r="J84" s="11" t="s">
        <v>65</v>
      </c>
      <c r="L84" s="11" t="s">
        <v>93</v>
      </c>
      <c r="M84" s="11" t="s">
        <v>68</v>
      </c>
      <c r="N84" s="11" t="s">
        <v>143</v>
      </c>
      <c r="O84" s="11" t="s">
        <v>66</v>
      </c>
      <c r="P84" s="11" t="s">
        <v>66</v>
      </c>
      <c r="Q84" s="11" t="s">
        <v>94</v>
      </c>
      <c r="R84" s="11" t="s">
        <v>144</v>
      </c>
      <c r="S84" s="11" t="s">
        <v>134</v>
      </c>
      <c r="T84" s="11" t="s">
        <v>71</v>
      </c>
      <c r="U84" s="11" t="s">
        <v>136</v>
      </c>
      <c r="V84" s="11" t="s">
        <v>73</v>
      </c>
      <c r="W84" s="11" t="s">
        <v>542</v>
      </c>
      <c r="X84" s="12">
        <v>0.9791666666642413</v>
      </c>
      <c r="Y84" s="11">
        <v>5.0</v>
      </c>
      <c r="Z84" s="12">
        <v>0.33333333333575865</v>
      </c>
      <c r="AA84" s="11">
        <v>8.0</v>
      </c>
      <c r="AB84" s="11" t="s">
        <v>77</v>
      </c>
      <c r="AC84" s="11" t="s">
        <v>125</v>
      </c>
      <c r="AD84" s="11" t="s">
        <v>77</v>
      </c>
      <c r="AE84" s="11" t="s">
        <v>79</v>
      </c>
      <c r="AF84" s="11" t="s">
        <v>79</v>
      </c>
      <c r="AG84" s="11" t="s">
        <v>79</v>
      </c>
      <c r="AH84" s="11" t="s">
        <v>79</v>
      </c>
      <c r="AI84" s="11" t="s">
        <v>79</v>
      </c>
      <c r="AJ84" s="11" t="s">
        <v>79</v>
      </c>
      <c r="AL84" s="11" t="s">
        <v>79</v>
      </c>
      <c r="AM84" s="11" t="s">
        <v>80</v>
      </c>
      <c r="AN84" s="11" t="s">
        <v>79</v>
      </c>
      <c r="AO84" s="11" t="s">
        <v>125</v>
      </c>
      <c r="AP84" s="11" t="s">
        <v>102</v>
      </c>
      <c r="AX84" s="11">
        <v>1.0</v>
      </c>
      <c r="AY84" s="11" t="s">
        <v>504</v>
      </c>
      <c r="AZ84" s="11">
        <v>3.0</v>
      </c>
      <c r="BA84" s="11" t="s">
        <v>241</v>
      </c>
      <c r="BB84" s="11">
        <v>1.0</v>
      </c>
      <c r="BC84" s="11" t="s">
        <v>543</v>
      </c>
      <c r="BD84" s="11" t="s">
        <v>209</v>
      </c>
      <c r="BE84" s="11" t="s">
        <v>163</v>
      </c>
      <c r="BF84" s="13" t="s">
        <v>87</v>
      </c>
    </row>
    <row r="85">
      <c r="A85" s="9">
        <v>45782.71682614583</v>
      </c>
      <c r="B85" s="14" t="s">
        <v>58</v>
      </c>
      <c r="C85" s="14">
        <v>38.0</v>
      </c>
      <c r="D85" s="14" t="s">
        <v>59</v>
      </c>
      <c r="E85" s="14" t="s">
        <v>89</v>
      </c>
      <c r="F85" s="14" t="s">
        <v>61</v>
      </c>
      <c r="G85" s="14" t="s">
        <v>256</v>
      </c>
      <c r="H85" s="14" t="s">
        <v>63</v>
      </c>
      <c r="I85" s="14" t="s">
        <v>185</v>
      </c>
      <c r="J85" s="14" t="s">
        <v>65</v>
      </c>
      <c r="L85" s="14" t="s">
        <v>143</v>
      </c>
      <c r="M85" s="14" t="s">
        <v>143</v>
      </c>
      <c r="N85" s="14" t="s">
        <v>143</v>
      </c>
      <c r="O85" s="14" t="s">
        <v>94</v>
      </c>
      <c r="P85" s="14" t="s">
        <v>94</v>
      </c>
      <c r="Q85" s="14" t="s">
        <v>94</v>
      </c>
      <c r="R85" s="14" t="s">
        <v>95</v>
      </c>
      <c r="S85" s="14" t="s">
        <v>107</v>
      </c>
      <c r="T85" s="14" t="s">
        <v>73</v>
      </c>
      <c r="U85" s="14" t="s">
        <v>98</v>
      </c>
      <c r="V85" s="14" t="s">
        <v>73</v>
      </c>
      <c r="W85" s="14" t="s">
        <v>166</v>
      </c>
      <c r="X85" s="15">
        <v>0.9583333333357587</v>
      </c>
      <c r="Y85" s="14">
        <v>40.0</v>
      </c>
      <c r="Z85" s="15">
        <v>0.25</v>
      </c>
      <c r="AA85" s="14" t="s">
        <v>110</v>
      </c>
      <c r="AB85" s="14" t="s">
        <v>125</v>
      </c>
      <c r="AC85" s="14" t="s">
        <v>77</v>
      </c>
      <c r="AD85" s="14" t="s">
        <v>77</v>
      </c>
      <c r="AE85" s="14" t="s">
        <v>79</v>
      </c>
      <c r="AF85" s="14" t="s">
        <v>79</v>
      </c>
      <c r="AG85" s="14" t="s">
        <v>79</v>
      </c>
      <c r="AH85" s="14" t="s">
        <v>79</v>
      </c>
      <c r="AI85" s="14" t="s">
        <v>79</v>
      </c>
      <c r="AJ85" s="14" t="s">
        <v>79</v>
      </c>
      <c r="AK85" s="14" t="s">
        <v>544</v>
      </c>
      <c r="AL85" s="14" t="s">
        <v>77</v>
      </c>
      <c r="AM85" s="14" t="s">
        <v>101</v>
      </c>
      <c r="AN85" s="14" t="s">
        <v>125</v>
      </c>
      <c r="AO85" s="14" t="s">
        <v>77</v>
      </c>
      <c r="AP85" s="14" t="s">
        <v>138</v>
      </c>
      <c r="AX85" s="14">
        <v>3.0</v>
      </c>
      <c r="AY85" s="14" t="s">
        <v>352</v>
      </c>
      <c r="AZ85" s="14">
        <v>3.0</v>
      </c>
      <c r="BA85" s="14">
        <v>60.0</v>
      </c>
      <c r="BB85" s="14">
        <v>3.0</v>
      </c>
      <c r="BC85" s="14">
        <v>25.0</v>
      </c>
      <c r="BD85" s="14" t="s">
        <v>117</v>
      </c>
      <c r="BE85" s="14" t="s">
        <v>201</v>
      </c>
      <c r="BF85" s="16" t="s">
        <v>87</v>
      </c>
    </row>
    <row r="86">
      <c r="A86" s="10">
        <v>45782.73042570602</v>
      </c>
      <c r="B86" s="11" t="s">
        <v>58</v>
      </c>
      <c r="C86" s="11">
        <v>23.0</v>
      </c>
      <c r="D86" s="11" t="s">
        <v>88</v>
      </c>
      <c r="E86" s="11" t="s">
        <v>252</v>
      </c>
      <c r="F86" s="11" t="s">
        <v>61</v>
      </c>
      <c r="G86" s="11" t="s">
        <v>184</v>
      </c>
      <c r="H86" s="11" t="s">
        <v>91</v>
      </c>
      <c r="I86" s="11" t="s">
        <v>545</v>
      </c>
      <c r="J86" s="11" t="s">
        <v>65</v>
      </c>
      <c r="L86" s="11" t="s">
        <v>67</v>
      </c>
      <c r="M86" s="11" t="s">
        <v>66</v>
      </c>
      <c r="N86" s="11" t="s">
        <v>67</v>
      </c>
      <c r="O86" s="11" t="s">
        <v>66</v>
      </c>
      <c r="P86" s="11" t="s">
        <v>94</v>
      </c>
      <c r="Q86" s="11" t="s">
        <v>94</v>
      </c>
      <c r="R86" s="11" t="s">
        <v>95</v>
      </c>
      <c r="S86" s="11" t="s">
        <v>121</v>
      </c>
      <c r="T86" s="11" t="s">
        <v>73</v>
      </c>
      <c r="U86" s="11" t="s">
        <v>98</v>
      </c>
      <c r="V86" s="11" t="s">
        <v>287</v>
      </c>
      <c r="W86" s="11" t="s">
        <v>108</v>
      </c>
      <c r="X86" s="12">
        <v>0.9305555555547471</v>
      </c>
      <c r="Y86" s="11" t="s">
        <v>546</v>
      </c>
      <c r="Z86" s="12">
        <v>0.20833333333575865</v>
      </c>
      <c r="AA86" s="11" t="s">
        <v>547</v>
      </c>
      <c r="AB86" s="11" t="s">
        <v>78</v>
      </c>
      <c r="AC86" s="11" t="s">
        <v>125</v>
      </c>
      <c r="AD86" s="11" t="s">
        <v>78</v>
      </c>
      <c r="AE86" s="11" t="s">
        <v>79</v>
      </c>
      <c r="AF86" s="11" t="s">
        <v>79</v>
      </c>
      <c r="AG86" s="11" t="s">
        <v>79</v>
      </c>
      <c r="AH86" s="11" t="s">
        <v>78</v>
      </c>
      <c r="AI86" s="11" t="s">
        <v>79</v>
      </c>
      <c r="AJ86" s="11" t="s">
        <v>79</v>
      </c>
      <c r="AK86" s="11" t="s">
        <v>548</v>
      </c>
      <c r="AL86" s="11" t="s">
        <v>77</v>
      </c>
      <c r="AM86" s="11" t="s">
        <v>101</v>
      </c>
      <c r="AN86" s="11" t="s">
        <v>79</v>
      </c>
      <c r="AO86" s="11" t="s">
        <v>78</v>
      </c>
      <c r="AP86" s="11" t="s">
        <v>102</v>
      </c>
      <c r="AX86" s="11">
        <v>3.0</v>
      </c>
      <c r="AY86" s="11">
        <v>40.0</v>
      </c>
      <c r="AZ86" s="11">
        <v>0.0</v>
      </c>
      <c r="BA86" s="11">
        <v>0.0</v>
      </c>
      <c r="BB86" s="11">
        <v>0.0</v>
      </c>
      <c r="BC86" s="11">
        <v>0.0</v>
      </c>
      <c r="BD86" s="11" t="s">
        <v>549</v>
      </c>
      <c r="BE86" s="11" t="s">
        <v>550</v>
      </c>
      <c r="BF86" s="13" t="s">
        <v>87</v>
      </c>
    </row>
    <row r="87">
      <c r="A87" s="9">
        <v>45782.732456631944</v>
      </c>
      <c r="B87" s="14" t="s">
        <v>58</v>
      </c>
      <c r="C87" s="14">
        <v>21.0</v>
      </c>
      <c r="D87" s="14" t="s">
        <v>59</v>
      </c>
      <c r="E87" s="14" t="s">
        <v>89</v>
      </c>
      <c r="F87" s="14" t="s">
        <v>61</v>
      </c>
      <c r="G87" s="14" t="s">
        <v>282</v>
      </c>
      <c r="H87" s="14" t="s">
        <v>91</v>
      </c>
      <c r="I87" s="14" t="s">
        <v>551</v>
      </c>
      <c r="J87" s="14" t="s">
        <v>105</v>
      </c>
      <c r="K87" s="14" t="s">
        <v>552</v>
      </c>
      <c r="L87" s="14" t="s">
        <v>143</v>
      </c>
      <c r="M87" s="14" t="s">
        <v>143</v>
      </c>
      <c r="N87" s="14" t="s">
        <v>143</v>
      </c>
      <c r="O87" s="14" t="s">
        <v>94</v>
      </c>
      <c r="P87" s="14" t="s">
        <v>94</v>
      </c>
      <c r="Q87" s="14" t="s">
        <v>94</v>
      </c>
      <c r="R87" s="14" t="s">
        <v>95</v>
      </c>
      <c r="S87" s="14" t="s">
        <v>134</v>
      </c>
      <c r="T87" s="14" t="s">
        <v>73</v>
      </c>
      <c r="U87" s="14" t="s">
        <v>72</v>
      </c>
      <c r="V87" s="14" t="s">
        <v>73</v>
      </c>
      <c r="W87" s="14" t="s">
        <v>108</v>
      </c>
      <c r="X87" s="15">
        <v>0.9375</v>
      </c>
      <c r="Y87" s="14">
        <v>20.0</v>
      </c>
      <c r="Z87" s="15">
        <v>0.27083333333575865</v>
      </c>
      <c r="AA87" s="14" t="s">
        <v>553</v>
      </c>
      <c r="AB87" s="14" t="s">
        <v>77</v>
      </c>
      <c r="AC87" s="14" t="s">
        <v>78</v>
      </c>
      <c r="AD87" s="14" t="s">
        <v>79</v>
      </c>
      <c r="AE87" s="14" t="s">
        <v>78</v>
      </c>
      <c r="AF87" s="14" t="s">
        <v>77</v>
      </c>
      <c r="AG87" s="14" t="s">
        <v>77</v>
      </c>
      <c r="AH87" s="14" t="s">
        <v>77</v>
      </c>
      <c r="AI87" s="14" t="s">
        <v>79</v>
      </c>
      <c r="AJ87" s="14" t="s">
        <v>77</v>
      </c>
      <c r="AK87" s="14" t="s">
        <v>554</v>
      </c>
      <c r="AL87" s="14" t="s">
        <v>78</v>
      </c>
      <c r="AM87" s="14" t="s">
        <v>80</v>
      </c>
      <c r="AN87" s="14" t="s">
        <v>79</v>
      </c>
      <c r="AO87" s="14" t="s">
        <v>125</v>
      </c>
      <c r="AP87" s="14" t="s">
        <v>81</v>
      </c>
      <c r="AX87" s="14" t="s">
        <v>555</v>
      </c>
      <c r="AY87" s="14" t="s">
        <v>190</v>
      </c>
      <c r="AZ87" s="14" t="s">
        <v>127</v>
      </c>
      <c r="BA87" s="14" t="s">
        <v>411</v>
      </c>
      <c r="BB87" s="14" t="s">
        <v>127</v>
      </c>
      <c r="BC87" s="14" t="s">
        <v>311</v>
      </c>
      <c r="BD87" s="14" t="s">
        <v>173</v>
      </c>
      <c r="BE87" s="14" t="s">
        <v>380</v>
      </c>
      <c r="BF87" s="16" t="s">
        <v>87</v>
      </c>
    </row>
    <row r="88">
      <c r="A88" s="10">
        <v>45782.78396071759</v>
      </c>
      <c r="B88" s="11" t="s">
        <v>58</v>
      </c>
      <c r="C88" s="11">
        <v>24.0</v>
      </c>
      <c r="D88" s="11" t="s">
        <v>88</v>
      </c>
      <c r="E88" s="11" t="s">
        <v>89</v>
      </c>
      <c r="F88" s="11" t="s">
        <v>61</v>
      </c>
      <c r="G88" s="11" t="s">
        <v>184</v>
      </c>
      <c r="H88" s="11" t="s">
        <v>63</v>
      </c>
      <c r="I88" s="11" t="s">
        <v>132</v>
      </c>
      <c r="J88" s="11" t="s">
        <v>65</v>
      </c>
      <c r="L88" s="11" t="s">
        <v>66</v>
      </c>
      <c r="M88" s="11" t="s">
        <v>66</v>
      </c>
      <c r="N88" s="11" t="s">
        <v>93</v>
      </c>
      <c r="O88" s="11" t="s">
        <v>66</v>
      </c>
      <c r="P88" s="11" t="s">
        <v>66</v>
      </c>
      <c r="Q88" s="11" t="s">
        <v>66</v>
      </c>
      <c r="R88" s="11" t="s">
        <v>196</v>
      </c>
      <c r="S88" s="11" t="s">
        <v>134</v>
      </c>
      <c r="T88" s="11" t="s">
        <v>73</v>
      </c>
      <c r="U88" s="11" t="s">
        <v>136</v>
      </c>
      <c r="V88" s="11" t="s">
        <v>71</v>
      </c>
      <c r="W88" s="11" t="s">
        <v>166</v>
      </c>
      <c r="X88" s="12">
        <v>0.9583333333357587</v>
      </c>
      <c r="Y88" s="11">
        <v>15.0</v>
      </c>
      <c r="Z88" s="12">
        <v>0.29166666666424135</v>
      </c>
      <c r="AA88" s="11">
        <v>7.0</v>
      </c>
      <c r="AB88" s="11" t="s">
        <v>79</v>
      </c>
      <c r="AC88" s="11" t="s">
        <v>77</v>
      </c>
      <c r="AD88" s="11" t="s">
        <v>78</v>
      </c>
      <c r="AE88" s="11" t="s">
        <v>78</v>
      </c>
      <c r="AF88" s="11" t="s">
        <v>79</v>
      </c>
      <c r="AG88" s="11" t="s">
        <v>79</v>
      </c>
      <c r="AH88" s="11" t="s">
        <v>79</v>
      </c>
      <c r="AI88" s="11" t="s">
        <v>79</v>
      </c>
      <c r="AJ88" s="11" t="s">
        <v>79</v>
      </c>
      <c r="AL88" s="11" t="s">
        <v>79</v>
      </c>
      <c r="AM88" s="11" t="s">
        <v>80</v>
      </c>
      <c r="AN88" s="11" t="s">
        <v>79</v>
      </c>
      <c r="AO88" s="11" t="s">
        <v>78</v>
      </c>
      <c r="AP88" s="11" t="s">
        <v>138</v>
      </c>
      <c r="AX88" s="11">
        <v>5.0</v>
      </c>
      <c r="AY88" s="11">
        <v>40.0</v>
      </c>
      <c r="AZ88" s="11">
        <v>5.0</v>
      </c>
      <c r="BA88" s="11" t="s">
        <v>556</v>
      </c>
      <c r="BB88" s="11">
        <v>3.0</v>
      </c>
      <c r="BC88" s="11" t="s">
        <v>148</v>
      </c>
      <c r="BD88" s="11" t="s">
        <v>209</v>
      </c>
      <c r="BE88" s="11" t="s">
        <v>163</v>
      </c>
      <c r="BF88" s="13" t="s">
        <v>87</v>
      </c>
    </row>
    <row r="89">
      <c r="A89" s="9">
        <v>45782.78591608796</v>
      </c>
      <c r="B89" s="14" t="s">
        <v>58</v>
      </c>
      <c r="C89" s="14">
        <v>19.0</v>
      </c>
      <c r="D89" s="14" t="s">
        <v>88</v>
      </c>
      <c r="E89" s="14" t="s">
        <v>252</v>
      </c>
      <c r="F89" s="14" t="s">
        <v>61</v>
      </c>
      <c r="G89" s="14" t="s">
        <v>87</v>
      </c>
      <c r="H89" s="14" t="s">
        <v>91</v>
      </c>
      <c r="I89" s="14" t="s">
        <v>557</v>
      </c>
      <c r="J89" s="14" t="s">
        <v>65</v>
      </c>
      <c r="L89" s="14" t="s">
        <v>66</v>
      </c>
      <c r="M89" s="14" t="s">
        <v>66</v>
      </c>
      <c r="N89" s="14" t="s">
        <v>68</v>
      </c>
      <c r="O89" s="14" t="s">
        <v>94</v>
      </c>
      <c r="P89" s="14" t="s">
        <v>94</v>
      </c>
      <c r="Q89" s="14" t="s">
        <v>94</v>
      </c>
      <c r="R89" s="14" t="s">
        <v>196</v>
      </c>
      <c r="S89" s="14" t="s">
        <v>134</v>
      </c>
      <c r="T89" s="14" t="s">
        <v>71</v>
      </c>
      <c r="U89" s="14" t="s">
        <v>72</v>
      </c>
      <c r="V89" s="14" t="s">
        <v>73</v>
      </c>
      <c r="W89" s="14" t="s">
        <v>166</v>
      </c>
      <c r="X89" s="15">
        <v>0.0</v>
      </c>
      <c r="Y89" s="14">
        <v>15.0</v>
      </c>
      <c r="Z89" s="15">
        <v>0.25</v>
      </c>
      <c r="AA89" s="14">
        <v>5.0</v>
      </c>
      <c r="AB89" s="14" t="s">
        <v>78</v>
      </c>
      <c r="AC89" s="14" t="s">
        <v>79</v>
      </c>
      <c r="AD89" s="14" t="s">
        <v>79</v>
      </c>
      <c r="AE89" s="14" t="s">
        <v>79</v>
      </c>
      <c r="AF89" s="14" t="s">
        <v>79</v>
      </c>
      <c r="AG89" s="14" t="s">
        <v>79</v>
      </c>
      <c r="AH89" s="14" t="s">
        <v>79</v>
      </c>
      <c r="AI89" s="14" t="s">
        <v>77</v>
      </c>
      <c r="AJ89" s="14" t="s">
        <v>79</v>
      </c>
      <c r="AK89" s="14" t="s">
        <v>282</v>
      </c>
      <c r="AL89" s="14" t="s">
        <v>78</v>
      </c>
      <c r="AM89" s="14" t="s">
        <v>80</v>
      </c>
      <c r="AN89" s="14" t="s">
        <v>79</v>
      </c>
      <c r="AO89" s="14" t="s">
        <v>125</v>
      </c>
      <c r="AP89" s="14" t="s">
        <v>81</v>
      </c>
      <c r="AX89" s="14">
        <v>0.0</v>
      </c>
      <c r="AY89" s="14">
        <v>0.0</v>
      </c>
      <c r="AZ89" s="14">
        <v>3.0</v>
      </c>
      <c r="BA89" s="14" t="s">
        <v>558</v>
      </c>
      <c r="BB89" s="14">
        <v>1.0</v>
      </c>
      <c r="BC89" s="14">
        <v>1.0</v>
      </c>
      <c r="BD89" s="14">
        <v>9.0</v>
      </c>
      <c r="BE89" s="14">
        <v>5.0</v>
      </c>
      <c r="BF89" s="16" t="s">
        <v>87</v>
      </c>
    </row>
    <row r="90">
      <c r="A90" s="10">
        <v>45782.7874590162</v>
      </c>
      <c r="B90" s="11" t="s">
        <v>58</v>
      </c>
      <c r="C90" s="11">
        <v>33.0</v>
      </c>
      <c r="D90" s="11" t="s">
        <v>59</v>
      </c>
      <c r="E90" s="11" t="s">
        <v>89</v>
      </c>
      <c r="F90" s="11" t="s">
        <v>174</v>
      </c>
      <c r="G90" s="11" t="s">
        <v>87</v>
      </c>
      <c r="H90" s="11" t="s">
        <v>175</v>
      </c>
      <c r="I90" s="11" t="s">
        <v>559</v>
      </c>
      <c r="J90" s="11" t="s">
        <v>65</v>
      </c>
      <c r="L90" s="11" t="s">
        <v>68</v>
      </c>
      <c r="M90" s="11" t="s">
        <v>66</v>
      </c>
      <c r="N90" s="11" t="s">
        <v>143</v>
      </c>
      <c r="O90" s="11" t="s">
        <v>67</v>
      </c>
      <c r="P90" s="11" t="s">
        <v>94</v>
      </c>
      <c r="Q90" s="11" t="s">
        <v>94</v>
      </c>
      <c r="R90" s="11" t="s">
        <v>69</v>
      </c>
      <c r="S90" s="11" t="s">
        <v>121</v>
      </c>
      <c r="T90" s="11" t="s">
        <v>73</v>
      </c>
      <c r="U90" s="11" t="s">
        <v>98</v>
      </c>
      <c r="V90" s="11" t="s">
        <v>73</v>
      </c>
      <c r="W90" s="11" t="s">
        <v>108</v>
      </c>
      <c r="X90" s="12">
        <v>0.875</v>
      </c>
      <c r="Y90" s="11" t="s">
        <v>560</v>
      </c>
      <c r="Z90" s="12">
        <v>0.20833333333575865</v>
      </c>
      <c r="AA90" s="11" t="s">
        <v>561</v>
      </c>
      <c r="AB90" s="11" t="s">
        <v>79</v>
      </c>
      <c r="AC90" s="11" t="s">
        <v>79</v>
      </c>
      <c r="AD90" s="11" t="s">
        <v>77</v>
      </c>
      <c r="AE90" s="11" t="s">
        <v>79</v>
      </c>
      <c r="AF90" s="11" t="s">
        <v>79</v>
      </c>
      <c r="AG90" s="11" t="s">
        <v>79</v>
      </c>
      <c r="AH90" s="11" t="s">
        <v>77</v>
      </c>
      <c r="AI90" s="11" t="s">
        <v>79</v>
      </c>
      <c r="AJ90" s="11" t="s">
        <v>79</v>
      </c>
      <c r="AK90" s="11" t="s">
        <v>184</v>
      </c>
      <c r="AL90" s="11" t="s">
        <v>79</v>
      </c>
      <c r="AM90" s="11" t="s">
        <v>101</v>
      </c>
      <c r="AN90" s="11" t="s">
        <v>79</v>
      </c>
      <c r="AO90" s="11" t="s">
        <v>78</v>
      </c>
      <c r="AP90" s="11" t="s">
        <v>102</v>
      </c>
      <c r="AX90" s="11" t="s">
        <v>246</v>
      </c>
      <c r="AY90" s="11" t="s">
        <v>562</v>
      </c>
      <c r="AZ90" s="11" t="s">
        <v>563</v>
      </c>
      <c r="BA90" s="11" t="s">
        <v>148</v>
      </c>
      <c r="BB90" s="11" t="s">
        <v>563</v>
      </c>
      <c r="BC90" s="11" t="s">
        <v>148</v>
      </c>
      <c r="BD90" s="11" t="s">
        <v>110</v>
      </c>
      <c r="BE90" s="11" t="s">
        <v>564</v>
      </c>
      <c r="BF90" s="13" t="s">
        <v>140</v>
      </c>
    </row>
    <row r="91">
      <c r="A91" s="9">
        <v>45782.820080868056</v>
      </c>
      <c r="B91" s="14" t="s">
        <v>58</v>
      </c>
      <c r="C91" s="14">
        <v>38.0</v>
      </c>
      <c r="D91" s="14" t="s">
        <v>59</v>
      </c>
      <c r="E91" s="14" t="s">
        <v>89</v>
      </c>
      <c r="F91" s="14" t="s">
        <v>61</v>
      </c>
      <c r="G91" s="14" t="s">
        <v>565</v>
      </c>
      <c r="H91" s="14" t="s">
        <v>91</v>
      </c>
      <c r="I91" s="14" t="s">
        <v>295</v>
      </c>
      <c r="J91" s="14" t="s">
        <v>65</v>
      </c>
      <c r="L91" s="14" t="s">
        <v>143</v>
      </c>
      <c r="M91" s="14" t="s">
        <v>143</v>
      </c>
      <c r="N91" s="14" t="s">
        <v>143</v>
      </c>
      <c r="O91" s="14" t="s">
        <v>68</v>
      </c>
      <c r="P91" s="14" t="s">
        <v>94</v>
      </c>
      <c r="Q91" s="14" t="s">
        <v>94</v>
      </c>
      <c r="R91" s="14" t="s">
        <v>95</v>
      </c>
      <c r="S91" s="14" t="s">
        <v>96</v>
      </c>
      <c r="T91" s="14" t="s">
        <v>187</v>
      </c>
      <c r="U91" s="14" t="s">
        <v>136</v>
      </c>
      <c r="V91" s="14" t="s">
        <v>287</v>
      </c>
      <c r="W91" s="14" t="s">
        <v>74</v>
      </c>
      <c r="X91" s="15">
        <v>0.41666666666424135</v>
      </c>
      <c r="Y91" s="14">
        <v>10.0</v>
      </c>
      <c r="Z91" s="15">
        <v>0.29166666666424135</v>
      </c>
      <c r="AA91" s="14">
        <v>9.0</v>
      </c>
      <c r="AB91" s="14" t="s">
        <v>79</v>
      </c>
      <c r="AC91" s="14" t="s">
        <v>79</v>
      </c>
      <c r="AD91" s="14" t="s">
        <v>79</v>
      </c>
      <c r="AE91" s="14" t="s">
        <v>79</v>
      </c>
      <c r="AF91" s="14" t="s">
        <v>79</v>
      </c>
      <c r="AG91" s="14" t="s">
        <v>79</v>
      </c>
      <c r="AH91" s="14" t="s">
        <v>79</v>
      </c>
      <c r="AI91" s="14" t="s">
        <v>79</v>
      </c>
      <c r="AJ91" s="14" t="s">
        <v>79</v>
      </c>
      <c r="AL91" s="14" t="s">
        <v>79</v>
      </c>
      <c r="AM91" s="14" t="s">
        <v>157</v>
      </c>
      <c r="AN91" s="14" t="s">
        <v>79</v>
      </c>
      <c r="AO91" s="14" t="s">
        <v>79</v>
      </c>
      <c r="AP91" s="14" t="s">
        <v>138</v>
      </c>
      <c r="AX91" s="14">
        <v>0.0</v>
      </c>
      <c r="AY91" s="14">
        <v>0.0</v>
      </c>
      <c r="AZ91" s="14">
        <v>0.0</v>
      </c>
      <c r="BA91" s="14">
        <v>0.0</v>
      </c>
      <c r="BB91" s="14">
        <v>0.0</v>
      </c>
      <c r="BC91" s="14">
        <v>0.0</v>
      </c>
      <c r="BD91" s="14">
        <v>12.0</v>
      </c>
      <c r="BE91" s="14">
        <v>12.0</v>
      </c>
      <c r="BF91" s="16" t="s">
        <v>140</v>
      </c>
    </row>
    <row r="92">
      <c r="A92" s="10">
        <v>45782.8408009375</v>
      </c>
      <c r="B92" s="11" t="s">
        <v>58</v>
      </c>
      <c r="C92" s="11">
        <v>25.0</v>
      </c>
      <c r="D92" s="11" t="s">
        <v>59</v>
      </c>
      <c r="E92" s="11" t="s">
        <v>89</v>
      </c>
      <c r="F92" s="11" t="s">
        <v>61</v>
      </c>
      <c r="G92" s="11" t="s">
        <v>566</v>
      </c>
      <c r="H92" s="11" t="s">
        <v>175</v>
      </c>
      <c r="I92" s="11" t="s">
        <v>185</v>
      </c>
      <c r="J92" s="11" t="s">
        <v>105</v>
      </c>
      <c r="K92" s="11" t="s">
        <v>567</v>
      </c>
      <c r="L92" s="11" t="s">
        <v>68</v>
      </c>
      <c r="M92" s="11" t="s">
        <v>67</v>
      </c>
      <c r="N92" s="11" t="s">
        <v>93</v>
      </c>
      <c r="O92" s="11" t="s">
        <v>94</v>
      </c>
      <c r="P92" s="11" t="s">
        <v>94</v>
      </c>
      <c r="Q92" s="11" t="s">
        <v>94</v>
      </c>
      <c r="R92" s="11" t="s">
        <v>69</v>
      </c>
      <c r="S92" s="11" t="s">
        <v>134</v>
      </c>
      <c r="T92" s="11" t="s">
        <v>73</v>
      </c>
      <c r="U92" s="11" t="s">
        <v>98</v>
      </c>
      <c r="V92" s="11" t="s">
        <v>71</v>
      </c>
      <c r="W92" s="11" t="s">
        <v>108</v>
      </c>
      <c r="X92" s="12">
        <v>0.9375</v>
      </c>
      <c r="Y92" s="11" t="s">
        <v>296</v>
      </c>
      <c r="Z92" s="12">
        <v>0.28472222221898846</v>
      </c>
      <c r="AA92" s="11">
        <v>8.0</v>
      </c>
      <c r="AB92" s="11" t="s">
        <v>78</v>
      </c>
      <c r="AC92" s="11" t="s">
        <v>79</v>
      </c>
      <c r="AD92" s="11" t="s">
        <v>79</v>
      </c>
      <c r="AE92" s="11" t="s">
        <v>79</v>
      </c>
      <c r="AF92" s="11" t="s">
        <v>79</v>
      </c>
      <c r="AG92" s="11" t="s">
        <v>79</v>
      </c>
      <c r="AH92" s="11" t="s">
        <v>77</v>
      </c>
      <c r="AI92" s="11" t="s">
        <v>79</v>
      </c>
      <c r="AJ92" s="11" t="s">
        <v>79</v>
      </c>
      <c r="AL92" s="11" t="s">
        <v>111</v>
      </c>
      <c r="AM92" s="11" t="s">
        <v>157</v>
      </c>
      <c r="AN92" s="11" t="s">
        <v>79</v>
      </c>
      <c r="AO92" s="11" t="s">
        <v>79</v>
      </c>
      <c r="AP92" s="11" t="s">
        <v>81</v>
      </c>
      <c r="AX92" s="11" t="s">
        <v>568</v>
      </c>
      <c r="AY92" s="11" t="s">
        <v>83</v>
      </c>
      <c r="AZ92" s="11">
        <v>5.0</v>
      </c>
      <c r="BA92" s="11" t="s">
        <v>569</v>
      </c>
      <c r="BB92" s="11">
        <v>5.0</v>
      </c>
      <c r="BC92" s="11" t="s">
        <v>569</v>
      </c>
      <c r="BD92" s="11" t="s">
        <v>201</v>
      </c>
      <c r="BE92" s="11" t="s">
        <v>117</v>
      </c>
      <c r="BF92" s="13" t="s">
        <v>87</v>
      </c>
    </row>
    <row r="93">
      <c r="A93" s="9">
        <v>45782.95406954861</v>
      </c>
      <c r="B93" s="14" t="s">
        <v>58</v>
      </c>
      <c r="C93" s="14">
        <v>50.0</v>
      </c>
      <c r="D93" s="14" t="s">
        <v>88</v>
      </c>
      <c r="E93" s="14" t="s">
        <v>89</v>
      </c>
      <c r="F93" s="14" t="s">
        <v>174</v>
      </c>
      <c r="G93" s="14" t="s">
        <v>570</v>
      </c>
      <c r="H93" s="14" t="s">
        <v>91</v>
      </c>
      <c r="I93" s="14" t="s">
        <v>185</v>
      </c>
      <c r="J93" s="14" t="s">
        <v>105</v>
      </c>
      <c r="K93" s="14" t="s">
        <v>571</v>
      </c>
      <c r="L93" s="14" t="s">
        <v>143</v>
      </c>
      <c r="M93" s="14" t="s">
        <v>68</v>
      </c>
      <c r="N93" s="14" t="s">
        <v>68</v>
      </c>
      <c r="O93" s="14" t="s">
        <v>94</v>
      </c>
      <c r="P93" s="14" t="s">
        <v>94</v>
      </c>
      <c r="Q93" s="14" t="s">
        <v>94</v>
      </c>
      <c r="R93" s="14" t="s">
        <v>95</v>
      </c>
      <c r="S93" s="14" t="s">
        <v>186</v>
      </c>
      <c r="T93" s="14" t="s">
        <v>187</v>
      </c>
      <c r="U93" s="14" t="s">
        <v>72</v>
      </c>
      <c r="V93" s="14" t="s">
        <v>73</v>
      </c>
      <c r="W93" s="14" t="s">
        <v>74</v>
      </c>
      <c r="X93" s="15">
        <v>0.10416666666424135</v>
      </c>
      <c r="Y93" s="14">
        <v>45.0</v>
      </c>
      <c r="Z93" s="15">
        <v>0.28125</v>
      </c>
      <c r="AA93" s="14">
        <v>4.0</v>
      </c>
      <c r="AB93" s="14" t="s">
        <v>125</v>
      </c>
      <c r="AC93" s="14" t="s">
        <v>79</v>
      </c>
      <c r="AD93" s="14" t="s">
        <v>79</v>
      </c>
      <c r="AE93" s="14" t="s">
        <v>78</v>
      </c>
      <c r="AF93" s="14" t="s">
        <v>79</v>
      </c>
      <c r="AG93" s="14" t="s">
        <v>77</v>
      </c>
      <c r="AH93" s="14" t="s">
        <v>79</v>
      </c>
      <c r="AI93" s="14" t="s">
        <v>77</v>
      </c>
      <c r="AJ93" s="14" t="s">
        <v>79</v>
      </c>
      <c r="AK93" s="14" t="s">
        <v>572</v>
      </c>
      <c r="AL93" s="14" t="s">
        <v>78</v>
      </c>
      <c r="AM93" s="14" t="s">
        <v>157</v>
      </c>
      <c r="AN93" s="14" t="s">
        <v>79</v>
      </c>
      <c r="AO93" s="14" t="s">
        <v>78</v>
      </c>
      <c r="AP93" s="14" t="s">
        <v>138</v>
      </c>
      <c r="AX93" s="14">
        <v>1.0</v>
      </c>
      <c r="AY93" s="14">
        <v>15.0</v>
      </c>
      <c r="AZ93" s="14">
        <v>1.0</v>
      </c>
      <c r="BA93" s="14">
        <v>15.0</v>
      </c>
      <c r="BB93" s="14">
        <v>0.0</v>
      </c>
      <c r="BC93" s="14">
        <v>0.0</v>
      </c>
      <c r="BD93" s="14">
        <v>12.0</v>
      </c>
      <c r="BE93" s="14">
        <v>10.0</v>
      </c>
      <c r="BF93" s="16" t="s">
        <v>140</v>
      </c>
    </row>
    <row r="94">
      <c r="A94" s="10">
        <v>45783.35699569444</v>
      </c>
      <c r="B94" s="11" t="s">
        <v>58</v>
      </c>
      <c r="C94" s="11" t="s">
        <v>573</v>
      </c>
      <c r="D94" s="11" t="s">
        <v>59</v>
      </c>
      <c r="E94" s="11" t="s">
        <v>193</v>
      </c>
      <c r="F94" s="11" t="s">
        <v>61</v>
      </c>
      <c r="G94" s="11" t="s">
        <v>283</v>
      </c>
      <c r="H94" s="11" t="s">
        <v>175</v>
      </c>
      <c r="I94" s="11" t="s">
        <v>194</v>
      </c>
      <c r="J94" s="11" t="s">
        <v>105</v>
      </c>
      <c r="K94" s="11" t="s">
        <v>574</v>
      </c>
      <c r="L94" s="11" t="s">
        <v>67</v>
      </c>
      <c r="M94" s="11" t="s">
        <v>67</v>
      </c>
      <c r="N94" s="11" t="s">
        <v>67</v>
      </c>
      <c r="O94" s="11" t="s">
        <v>195</v>
      </c>
      <c r="P94" s="11" t="s">
        <v>195</v>
      </c>
      <c r="Q94" s="11" t="s">
        <v>195</v>
      </c>
      <c r="R94" s="11" t="s">
        <v>196</v>
      </c>
      <c r="S94" s="11" t="s">
        <v>70</v>
      </c>
      <c r="T94" s="11" t="s">
        <v>73</v>
      </c>
      <c r="U94" s="11" t="s">
        <v>72</v>
      </c>
      <c r="V94" s="11" t="s">
        <v>71</v>
      </c>
      <c r="W94" s="11" t="s">
        <v>74</v>
      </c>
      <c r="X94" s="12">
        <v>0.9375</v>
      </c>
      <c r="Y94" s="11">
        <v>40.0</v>
      </c>
      <c r="Z94" s="12">
        <v>0.24305555555474712</v>
      </c>
      <c r="AA94" s="11">
        <v>6.0</v>
      </c>
      <c r="AB94" s="11" t="s">
        <v>125</v>
      </c>
      <c r="AC94" s="11" t="s">
        <v>79</v>
      </c>
      <c r="AD94" s="11" t="s">
        <v>79</v>
      </c>
      <c r="AE94" s="11" t="s">
        <v>77</v>
      </c>
      <c r="AF94" s="11" t="s">
        <v>79</v>
      </c>
      <c r="AG94" s="11" t="s">
        <v>79</v>
      </c>
      <c r="AH94" s="11" t="s">
        <v>79</v>
      </c>
      <c r="AI94" s="11" t="s">
        <v>77</v>
      </c>
      <c r="AJ94" s="11" t="s">
        <v>79</v>
      </c>
      <c r="AK94" s="11" t="s">
        <v>575</v>
      </c>
      <c r="AL94" s="11" t="s">
        <v>125</v>
      </c>
      <c r="AM94" s="11" t="s">
        <v>80</v>
      </c>
      <c r="AN94" s="11" t="s">
        <v>79</v>
      </c>
      <c r="AO94" s="11" t="s">
        <v>78</v>
      </c>
      <c r="AP94" s="11" t="s">
        <v>216</v>
      </c>
      <c r="AX94" s="11">
        <v>5.0</v>
      </c>
      <c r="AY94" s="11" t="s">
        <v>576</v>
      </c>
      <c r="AZ94" s="11">
        <v>0.0</v>
      </c>
      <c r="BA94" s="11">
        <v>0.0</v>
      </c>
      <c r="BB94" s="11">
        <v>0.0</v>
      </c>
      <c r="BC94" s="11">
        <v>0.0</v>
      </c>
      <c r="BD94" s="11" t="s">
        <v>577</v>
      </c>
      <c r="BE94" s="11" t="s">
        <v>577</v>
      </c>
      <c r="BF94" s="13" t="s">
        <v>87</v>
      </c>
    </row>
    <row r="95">
      <c r="A95" s="9">
        <v>45783.52557405093</v>
      </c>
      <c r="B95" s="14" t="s">
        <v>58</v>
      </c>
      <c r="C95" s="14">
        <v>23.0</v>
      </c>
      <c r="D95" s="14" t="s">
        <v>59</v>
      </c>
      <c r="E95" s="14" t="s">
        <v>193</v>
      </c>
      <c r="F95" s="14" t="s">
        <v>61</v>
      </c>
      <c r="G95" s="14" t="s">
        <v>184</v>
      </c>
      <c r="H95" s="14" t="s">
        <v>91</v>
      </c>
      <c r="I95" s="14" t="s">
        <v>317</v>
      </c>
      <c r="J95" s="14" t="s">
        <v>65</v>
      </c>
      <c r="L95" s="14" t="s">
        <v>93</v>
      </c>
      <c r="M95" s="14" t="s">
        <v>93</v>
      </c>
      <c r="N95" s="14" t="s">
        <v>93</v>
      </c>
      <c r="O95" s="14" t="s">
        <v>94</v>
      </c>
      <c r="P95" s="14" t="s">
        <v>195</v>
      </c>
      <c r="Q95" s="14" t="s">
        <v>195</v>
      </c>
      <c r="R95" s="14" t="s">
        <v>95</v>
      </c>
      <c r="S95" s="14" t="s">
        <v>96</v>
      </c>
      <c r="T95" s="14" t="s">
        <v>73</v>
      </c>
      <c r="U95" s="14" t="s">
        <v>98</v>
      </c>
      <c r="V95" s="14" t="s">
        <v>71</v>
      </c>
      <c r="W95" s="14" t="s">
        <v>166</v>
      </c>
      <c r="X95" s="15">
        <v>0.9166666666642413</v>
      </c>
      <c r="Y95" s="14">
        <v>15.0</v>
      </c>
      <c r="Z95" s="15">
        <v>0.21875</v>
      </c>
      <c r="AA95" s="14" t="s">
        <v>242</v>
      </c>
      <c r="AB95" s="14" t="s">
        <v>77</v>
      </c>
      <c r="AC95" s="14" t="s">
        <v>125</v>
      </c>
      <c r="AD95" s="14" t="s">
        <v>125</v>
      </c>
      <c r="AE95" s="14" t="s">
        <v>79</v>
      </c>
      <c r="AF95" s="14" t="s">
        <v>79</v>
      </c>
      <c r="AG95" s="14" t="s">
        <v>77</v>
      </c>
      <c r="AH95" s="14" t="s">
        <v>79</v>
      </c>
      <c r="AI95" s="14" t="s">
        <v>77</v>
      </c>
      <c r="AJ95" s="14" t="s">
        <v>77</v>
      </c>
      <c r="AK95" s="14" t="s">
        <v>578</v>
      </c>
      <c r="AL95" s="14" t="s">
        <v>78</v>
      </c>
      <c r="AM95" s="14" t="s">
        <v>80</v>
      </c>
      <c r="AN95" s="14" t="s">
        <v>79</v>
      </c>
      <c r="AO95" s="14" t="s">
        <v>125</v>
      </c>
      <c r="AP95" s="14" t="s">
        <v>102</v>
      </c>
      <c r="AX95" s="14" t="s">
        <v>579</v>
      </c>
      <c r="AY95" s="14" t="s">
        <v>329</v>
      </c>
      <c r="AZ95" s="14" t="s">
        <v>579</v>
      </c>
      <c r="BA95" s="14" t="s">
        <v>329</v>
      </c>
      <c r="BB95" s="14" t="s">
        <v>579</v>
      </c>
      <c r="BC95" s="14" t="s">
        <v>329</v>
      </c>
      <c r="BD95" s="14" t="s">
        <v>580</v>
      </c>
      <c r="BE95" s="14" t="s">
        <v>581</v>
      </c>
      <c r="BF95" s="16" t="s">
        <v>140</v>
      </c>
    </row>
    <row r="96">
      <c r="A96" s="10">
        <v>45783.69278466435</v>
      </c>
      <c r="B96" s="11" t="s">
        <v>58</v>
      </c>
      <c r="C96" s="11">
        <v>32.0</v>
      </c>
      <c r="D96" s="11" t="s">
        <v>59</v>
      </c>
      <c r="E96" s="11" t="s">
        <v>89</v>
      </c>
      <c r="F96" s="11" t="s">
        <v>174</v>
      </c>
      <c r="G96" s="11" t="s">
        <v>184</v>
      </c>
      <c r="H96" s="11" t="s">
        <v>91</v>
      </c>
      <c r="I96" s="11" t="s">
        <v>582</v>
      </c>
      <c r="J96" s="11" t="s">
        <v>105</v>
      </c>
      <c r="K96" s="11" t="s">
        <v>583</v>
      </c>
      <c r="L96" s="11" t="s">
        <v>68</v>
      </c>
      <c r="M96" s="11" t="s">
        <v>68</v>
      </c>
      <c r="N96" s="11" t="s">
        <v>68</v>
      </c>
      <c r="O96" s="11" t="s">
        <v>94</v>
      </c>
      <c r="P96" s="11" t="s">
        <v>94</v>
      </c>
      <c r="Q96" s="11" t="s">
        <v>94</v>
      </c>
      <c r="R96" s="11" t="s">
        <v>95</v>
      </c>
      <c r="S96" s="11" t="s">
        <v>96</v>
      </c>
      <c r="T96" s="11" t="s">
        <v>187</v>
      </c>
      <c r="U96" s="11" t="s">
        <v>72</v>
      </c>
      <c r="V96" s="11" t="s">
        <v>73</v>
      </c>
      <c r="W96" s="11" t="s">
        <v>108</v>
      </c>
      <c r="X96" s="12">
        <v>0.45833333333575865</v>
      </c>
      <c r="Y96" s="11">
        <v>15.0</v>
      </c>
      <c r="Z96" s="12">
        <v>0.29166666666424135</v>
      </c>
      <c r="AA96" s="11" t="s">
        <v>191</v>
      </c>
      <c r="AB96" s="11" t="s">
        <v>77</v>
      </c>
      <c r="AC96" s="11" t="s">
        <v>78</v>
      </c>
      <c r="AD96" s="11" t="s">
        <v>79</v>
      </c>
      <c r="AE96" s="11" t="s">
        <v>79</v>
      </c>
      <c r="AF96" s="11" t="s">
        <v>79</v>
      </c>
      <c r="AG96" s="11" t="s">
        <v>77</v>
      </c>
      <c r="AH96" s="11" t="s">
        <v>78</v>
      </c>
      <c r="AI96" s="11" t="s">
        <v>77</v>
      </c>
      <c r="AJ96" s="11" t="s">
        <v>79</v>
      </c>
      <c r="AK96" s="11" t="s">
        <v>184</v>
      </c>
      <c r="AL96" s="11" t="s">
        <v>79</v>
      </c>
      <c r="AM96" s="11" t="s">
        <v>101</v>
      </c>
      <c r="AN96" s="11" t="s">
        <v>79</v>
      </c>
      <c r="AO96" s="11" t="s">
        <v>77</v>
      </c>
      <c r="AP96" s="11" t="s">
        <v>102</v>
      </c>
      <c r="AX96" s="11">
        <v>4.0</v>
      </c>
      <c r="AY96" s="11" t="s">
        <v>191</v>
      </c>
      <c r="AZ96" s="11">
        <v>0.0</v>
      </c>
      <c r="BA96" s="11">
        <v>0.0</v>
      </c>
      <c r="BB96" s="11">
        <v>0.0</v>
      </c>
      <c r="BC96" s="11">
        <v>0.0</v>
      </c>
      <c r="BD96" s="11" t="s">
        <v>261</v>
      </c>
      <c r="BE96" s="11" t="s">
        <v>261</v>
      </c>
      <c r="BF96" s="13" t="s">
        <v>87</v>
      </c>
    </row>
    <row r="97">
      <c r="A97" s="9">
        <v>45786.44102859954</v>
      </c>
      <c r="B97" s="14" t="s">
        <v>58</v>
      </c>
      <c r="C97" s="14">
        <v>20.0</v>
      </c>
      <c r="D97" s="14" t="s">
        <v>59</v>
      </c>
      <c r="E97" s="14" t="s">
        <v>60</v>
      </c>
      <c r="F97" s="14" t="s">
        <v>61</v>
      </c>
      <c r="G97" s="14" t="s">
        <v>184</v>
      </c>
      <c r="H97" s="14" t="s">
        <v>175</v>
      </c>
      <c r="I97" s="14" t="s">
        <v>317</v>
      </c>
      <c r="J97" s="14" t="s">
        <v>65</v>
      </c>
      <c r="L97" s="14" t="s">
        <v>68</v>
      </c>
      <c r="M97" s="14" t="s">
        <v>68</v>
      </c>
      <c r="N97" s="14" t="s">
        <v>93</v>
      </c>
      <c r="O97" s="14" t="s">
        <v>66</v>
      </c>
      <c r="P97" s="14" t="s">
        <v>68</v>
      </c>
      <c r="Q97" s="14" t="s">
        <v>66</v>
      </c>
      <c r="R97" s="14" t="s">
        <v>95</v>
      </c>
      <c r="S97" s="14" t="s">
        <v>121</v>
      </c>
      <c r="T97" s="14" t="s">
        <v>71</v>
      </c>
      <c r="U97" s="14" t="s">
        <v>72</v>
      </c>
      <c r="V97" s="14" t="s">
        <v>73</v>
      </c>
      <c r="W97" s="14" t="s">
        <v>108</v>
      </c>
      <c r="X97" s="15">
        <v>0.9166666666642413</v>
      </c>
      <c r="Y97" s="14">
        <v>40.0</v>
      </c>
      <c r="Z97" s="15">
        <v>0.29166666666424135</v>
      </c>
      <c r="AA97" s="14">
        <v>7.0</v>
      </c>
      <c r="AB97" s="14" t="s">
        <v>125</v>
      </c>
      <c r="AC97" s="14" t="s">
        <v>78</v>
      </c>
      <c r="AD97" s="14" t="s">
        <v>77</v>
      </c>
      <c r="AE97" s="14" t="s">
        <v>77</v>
      </c>
      <c r="AF97" s="14" t="s">
        <v>78</v>
      </c>
      <c r="AG97" s="14" t="s">
        <v>78</v>
      </c>
      <c r="AH97" s="14" t="s">
        <v>79</v>
      </c>
      <c r="AI97" s="14" t="s">
        <v>125</v>
      </c>
      <c r="AJ97" s="14" t="s">
        <v>79</v>
      </c>
      <c r="AL97" s="14" t="s">
        <v>111</v>
      </c>
      <c r="AM97" s="14" t="s">
        <v>80</v>
      </c>
      <c r="AN97" s="14" t="s">
        <v>79</v>
      </c>
      <c r="AO97" s="14" t="s">
        <v>78</v>
      </c>
      <c r="AP97" s="14" t="s">
        <v>81</v>
      </c>
      <c r="AX97" s="14">
        <v>0.0</v>
      </c>
      <c r="AY97" s="14">
        <v>0.0</v>
      </c>
      <c r="AZ97" s="14" t="s">
        <v>226</v>
      </c>
      <c r="BA97" s="14" t="s">
        <v>419</v>
      </c>
      <c r="BB97" s="14" t="s">
        <v>226</v>
      </c>
      <c r="BC97" s="14" t="s">
        <v>419</v>
      </c>
      <c r="BD97" s="14" t="s">
        <v>584</v>
      </c>
      <c r="BE97" s="14" t="s">
        <v>110</v>
      </c>
      <c r="BF97" s="16" t="s">
        <v>87</v>
      </c>
    </row>
    <row r="98">
      <c r="A98" s="10">
        <v>45786.44155366898</v>
      </c>
      <c r="B98" s="11" t="s">
        <v>58</v>
      </c>
      <c r="C98" s="11">
        <v>21.0</v>
      </c>
      <c r="D98" s="11" t="s">
        <v>59</v>
      </c>
      <c r="E98" s="11" t="s">
        <v>60</v>
      </c>
      <c r="F98" s="11" t="s">
        <v>61</v>
      </c>
      <c r="G98" s="11" t="s">
        <v>585</v>
      </c>
      <c r="H98" s="11" t="s">
        <v>91</v>
      </c>
      <c r="I98" s="11" t="s">
        <v>204</v>
      </c>
      <c r="J98" s="11" t="s">
        <v>105</v>
      </c>
      <c r="K98" s="11" t="s">
        <v>586</v>
      </c>
      <c r="L98" s="11" t="s">
        <v>67</v>
      </c>
      <c r="M98" s="11" t="s">
        <v>67</v>
      </c>
      <c r="N98" s="11" t="s">
        <v>66</v>
      </c>
      <c r="O98" s="11" t="s">
        <v>67</v>
      </c>
      <c r="P98" s="11" t="s">
        <v>94</v>
      </c>
      <c r="Q98" s="11" t="s">
        <v>94</v>
      </c>
      <c r="R98" s="11" t="s">
        <v>95</v>
      </c>
      <c r="S98" s="11" t="s">
        <v>121</v>
      </c>
      <c r="T98" s="11" t="s">
        <v>73</v>
      </c>
      <c r="U98" s="11" t="s">
        <v>72</v>
      </c>
      <c r="V98" s="11" t="s">
        <v>73</v>
      </c>
      <c r="W98" s="11" t="s">
        <v>122</v>
      </c>
      <c r="X98" s="12">
        <v>0.9375</v>
      </c>
      <c r="Y98" s="11" t="s">
        <v>190</v>
      </c>
      <c r="Z98" s="12">
        <v>0.29861111110949423</v>
      </c>
      <c r="AA98" s="11" t="s">
        <v>550</v>
      </c>
      <c r="AB98" s="11" t="s">
        <v>78</v>
      </c>
      <c r="AC98" s="11" t="s">
        <v>77</v>
      </c>
      <c r="AD98" s="11" t="s">
        <v>79</v>
      </c>
      <c r="AE98" s="11" t="s">
        <v>79</v>
      </c>
      <c r="AF98" s="11" t="s">
        <v>79</v>
      </c>
      <c r="AG98" s="11" t="s">
        <v>79</v>
      </c>
      <c r="AH98" s="11" t="s">
        <v>79</v>
      </c>
      <c r="AI98" s="11" t="s">
        <v>79</v>
      </c>
      <c r="AJ98" s="11" t="s">
        <v>79</v>
      </c>
      <c r="AK98" s="11" t="s">
        <v>282</v>
      </c>
      <c r="AL98" s="11" t="s">
        <v>125</v>
      </c>
      <c r="AM98" s="11" t="s">
        <v>101</v>
      </c>
      <c r="AN98" s="11" t="s">
        <v>77</v>
      </c>
      <c r="AO98" s="11" t="s">
        <v>77</v>
      </c>
      <c r="AP98" s="11" t="s">
        <v>216</v>
      </c>
      <c r="AX98" s="11">
        <v>5.0</v>
      </c>
      <c r="AY98" s="11">
        <v>30.0</v>
      </c>
      <c r="AZ98" s="11">
        <v>4.0</v>
      </c>
      <c r="BA98" s="11" t="s">
        <v>267</v>
      </c>
      <c r="BB98" s="11">
        <v>4.0</v>
      </c>
      <c r="BC98" s="11" t="s">
        <v>241</v>
      </c>
      <c r="BD98" s="11" t="s">
        <v>587</v>
      </c>
      <c r="BE98" s="11" t="s">
        <v>588</v>
      </c>
      <c r="BF98" s="13" t="s">
        <v>87</v>
      </c>
    </row>
    <row r="99">
      <c r="A99" s="9">
        <v>45786.441854375</v>
      </c>
      <c r="B99" s="14" t="s">
        <v>58</v>
      </c>
      <c r="C99" s="14">
        <v>23.0</v>
      </c>
      <c r="D99" s="14" t="s">
        <v>59</v>
      </c>
      <c r="E99" s="14" t="s">
        <v>60</v>
      </c>
      <c r="F99" s="14" t="s">
        <v>61</v>
      </c>
      <c r="G99" s="14" t="s">
        <v>262</v>
      </c>
      <c r="H99" s="14" t="s">
        <v>91</v>
      </c>
      <c r="I99" s="14" t="s">
        <v>142</v>
      </c>
      <c r="J99" s="14" t="s">
        <v>65</v>
      </c>
      <c r="L99" s="14" t="s">
        <v>66</v>
      </c>
      <c r="M99" s="14" t="s">
        <v>93</v>
      </c>
      <c r="N99" s="14" t="s">
        <v>93</v>
      </c>
      <c r="O99" s="14" t="s">
        <v>66</v>
      </c>
      <c r="P99" s="14" t="s">
        <v>94</v>
      </c>
      <c r="Q99" s="14" t="s">
        <v>94</v>
      </c>
      <c r="R99" s="14" t="s">
        <v>196</v>
      </c>
      <c r="S99" s="14" t="s">
        <v>121</v>
      </c>
      <c r="T99" s="14" t="s">
        <v>71</v>
      </c>
      <c r="U99" s="14" t="s">
        <v>72</v>
      </c>
      <c r="V99" s="14" t="s">
        <v>73</v>
      </c>
      <c r="W99" s="14" t="s">
        <v>74</v>
      </c>
      <c r="X99" s="15">
        <v>0.0</v>
      </c>
      <c r="Y99" s="14">
        <v>3.0</v>
      </c>
      <c r="Z99" s="15">
        <v>0.22916666666424135</v>
      </c>
      <c r="AA99" s="17" t="s">
        <v>589</v>
      </c>
      <c r="AB99" s="14" t="s">
        <v>79</v>
      </c>
      <c r="AC99" s="14" t="s">
        <v>79</v>
      </c>
      <c r="AD99" s="14" t="s">
        <v>79</v>
      </c>
      <c r="AE99" s="14" t="s">
        <v>77</v>
      </c>
      <c r="AF99" s="14" t="s">
        <v>79</v>
      </c>
      <c r="AG99" s="14" t="s">
        <v>79</v>
      </c>
      <c r="AH99" s="14" t="s">
        <v>79</v>
      </c>
      <c r="AI99" s="14" t="s">
        <v>77</v>
      </c>
      <c r="AJ99" s="14" t="s">
        <v>79</v>
      </c>
      <c r="AL99" s="14" t="s">
        <v>79</v>
      </c>
      <c r="AM99" s="14" t="s">
        <v>147</v>
      </c>
      <c r="AN99" s="14" t="s">
        <v>79</v>
      </c>
      <c r="AO99" s="14" t="s">
        <v>78</v>
      </c>
      <c r="AP99" s="14" t="s">
        <v>81</v>
      </c>
      <c r="AX99" s="14">
        <v>5.0</v>
      </c>
      <c r="AY99" s="14">
        <v>5.0</v>
      </c>
      <c r="AZ99" s="14">
        <v>1.0</v>
      </c>
      <c r="BA99" s="14">
        <v>1.0</v>
      </c>
      <c r="BB99" s="14">
        <v>0.0</v>
      </c>
      <c r="BC99" s="14" t="s">
        <v>590</v>
      </c>
      <c r="BD99" s="14">
        <v>0.0</v>
      </c>
      <c r="BE99" s="17" t="s">
        <v>591</v>
      </c>
      <c r="BF99" s="16" t="s">
        <v>87</v>
      </c>
    </row>
    <row r="100">
      <c r="A100" s="10">
        <v>45786.442115185186</v>
      </c>
      <c r="B100" s="11" t="s">
        <v>58</v>
      </c>
      <c r="C100" s="11">
        <v>26.0</v>
      </c>
      <c r="D100" s="11" t="s">
        <v>59</v>
      </c>
      <c r="E100" s="11" t="s">
        <v>60</v>
      </c>
      <c r="F100" s="11" t="s">
        <v>61</v>
      </c>
      <c r="G100" s="11" t="s">
        <v>592</v>
      </c>
      <c r="H100" s="11" t="s">
        <v>175</v>
      </c>
      <c r="I100" s="11" t="s">
        <v>295</v>
      </c>
      <c r="J100" s="11" t="s">
        <v>65</v>
      </c>
      <c r="L100" s="11" t="s">
        <v>68</v>
      </c>
      <c r="M100" s="11" t="s">
        <v>93</v>
      </c>
      <c r="N100" s="11" t="s">
        <v>68</v>
      </c>
      <c r="O100" s="11" t="s">
        <v>68</v>
      </c>
      <c r="P100" s="11" t="s">
        <v>94</v>
      </c>
      <c r="Q100" s="11" t="s">
        <v>94</v>
      </c>
      <c r="R100" s="11" t="s">
        <v>95</v>
      </c>
      <c r="S100" s="11" t="s">
        <v>96</v>
      </c>
      <c r="T100" s="11" t="s">
        <v>73</v>
      </c>
      <c r="U100" s="11" t="s">
        <v>72</v>
      </c>
      <c r="V100" s="11" t="s">
        <v>73</v>
      </c>
      <c r="W100" s="11" t="s">
        <v>74</v>
      </c>
      <c r="X100" s="12">
        <v>0.9375</v>
      </c>
      <c r="Y100" s="11">
        <v>72.0</v>
      </c>
      <c r="Z100" s="12">
        <v>0.27083333333575865</v>
      </c>
      <c r="AA100" s="11">
        <v>6.0</v>
      </c>
      <c r="AB100" s="11" t="s">
        <v>78</v>
      </c>
      <c r="AC100" s="11" t="s">
        <v>78</v>
      </c>
      <c r="AD100" s="11" t="s">
        <v>125</v>
      </c>
      <c r="AE100" s="11" t="s">
        <v>77</v>
      </c>
      <c r="AF100" s="11" t="s">
        <v>77</v>
      </c>
      <c r="AG100" s="11" t="s">
        <v>77</v>
      </c>
      <c r="AH100" s="11" t="s">
        <v>77</v>
      </c>
      <c r="AI100" s="11" t="s">
        <v>77</v>
      </c>
      <c r="AJ100" s="11" t="s">
        <v>77</v>
      </c>
      <c r="AK100" s="11" t="s">
        <v>593</v>
      </c>
      <c r="AL100" s="11" t="s">
        <v>78</v>
      </c>
      <c r="AM100" s="11" t="s">
        <v>80</v>
      </c>
      <c r="AN100" s="11" t="s">
        <v>79</v>
      </c>
      <c r="AO100" s="11" t="s">
        <v>78</v>
      </c>
      <c r="AP100" s="11" t="s">
        <v>216</v>
      </c>
      <c r="AX100" s="11">
        <v>0.0</v>
      </c>
      <c r="AY100" s="11">
        <v>0.0</v>
      </c>
      <c r="AZ100" s="11">
        <v>0.0</v>
      </c>
      <c r="BA100" s="11">
        <v>0.0</v>
      </c>
      <c r="BB100" s="11">
        <v>0.0</v>
      </c>
      <c r="BC100" s="11">
        <v>0.0</v>
      </c>
      <c r="BD100" s="11" t="s">
        <v>146</v>
      </c>
      <c r="BE100" s="11" t="s">
        <v>434</v>
      </c>
      <c r="BF100" s="13" t="s">
        <v>87</v>
      </c>
    </row>
    <row r="101">
      <c r="A101" s="9">
        <v>45786.44218987269</v>
      </c>
      <c r="B101" s="14" t="s">
        <v>58</v>
      </c>
      <c r="C101" s="14">
        <v>20.0</v>
      </c>
      <c r="D101" s="14" t="s">
        <v>59</v>
      </c>
      <c r="E101" s="14" t="s">
        <v>60</v>
      </c>
      <c r="F101" s="14" t="s">
        <v>61</v>
      </c>
      <c r="G101" s="14" t="s">
        <v>87</v>
      </c>
      <c r="H101" s="14" t="s">
        <v>91</v>
      </c>
      <c r="I101" s="14" t="s">
        <v>64</v>
      </c>
      <c r="J101" s="14" t="s">
        <v>65</v>
      </c>
      <c r="L101" s="14" t="s">
        <v>67</v>
      </c>
      <c r="M101" s="14" t="s">
        <v>66</v>
      </c>
      <c r="N101" s="14" t="s">
        <v>68</v>
      </c>
      <c r="O101" s="14" t="s">
        <v>66</v>
      </c>
      <c r="P101" s="14" t="s">
        <v>66</v>
      </c>
      <c r="Q101" s="14" t="s">
        <v>66</v>
      </c>
      <c r="R101" s="14" t="s">
        <v>95</v>
      </c>
      <c r="S101" s="14" t="s">
        <v>134</v>
      </c>
      <c r="T101" s="14" t="s">
        <v>73</v>
      </c>
      <c r="U101" s="14" t="s">
        <v>72</v>
      </c>
      <c r="V101" s="14" t="s">
        <v>73</v>
      </c>
      <c r="W101" s="14" t="s">
        <v>74</v>
      </c>
      <c r="X101" s="15">
        <v>0.9583333333357587</v>
      </c>
      <c r="Y101" s="14" t="s">
        <v>179</v>
      </c>
      <c r="Z101" s="15">
        <v>0.25</v>
      </c>
      <c r="AA101" s="14" t="s">
        <v>594</v>
      </c>
      <c r="AB101" s="14" t="s">
        <v>79</v>
      </c>
      <c r="AC101" s="14" t="s">
        <v>79</v>
      </c>
      <c r="AD101" s="14" t="s">
        <v>79</v>
      </c>
      <c r="AE101" s="14" t="s">
        <v>79</v>
      </c>
      <c r="AF101" s="14" t="s">
        <v>79</v>
      </c>
      <c r="AG101" s="14" t="s">
        <v>79</v>
      </c>
      <c r="AH101" s="14" t="s">
        <v>79</v>
      </c>
      <c r="AI101" s="14" t="s">
        <v>79</v>
      </c>
      <c r="AJ101" s="14" t="s">
        <v>79</v>
      </c>
      <c r="AL101" s="14" t="s">
        <v>79</v>
      </c>
      <c r="AM101" s="14" t="s">
        <v>101</v>
      </c>
      <c r="AN101" s="14" t="s">
        <v>79</v>
      </c>
      <c r="AO101" s="14" t="s">
        <v>79</v>
      </c>
      <c r="AP101" s="14" t="s">
        <v>102</v>
      </c>
      <c r="AX101" s="14" t="s">
        <v>84</v>
      </c>
      <c r="AY101" s="14" t="s">
        <v>199</v>
      </c>
      <c r="AZ101" s="14" t="s">
        <v>479</v>
      </c>
      <c r="BA101" s="14" t="s">
        <v>419</v>
      </c>
      <c r="BB101" s="14" t="s">
        <v>479</v>
      </c>
      <c r="BC101" s="14" t="s">
        <v>419</v>
      </c>
      <c r="BD101" s="14" t="s">
        <v>316</v>
      </c>
      <c r="BE101" s="14" t="s">
        <v>416</v>
      </c>
      <c r="BF101" s="16" t="s">
        <v>202</v>
      </c>
    </row>
    <row r="102">
      <c r="A102" s="10">
        <v>45786.44248053241</v>
      </c>
      <c r="B102" s="11" t="s">
        <v>58</v>
      </c>
      <c r="C102" s="11">
        <v>22.0</v>
      </c>
      <c r="D102" s="11" t="s">
        <v>59</v>
      </c>
      <c r="E102" s="11" t="s">
        <v>60</v>
      </c>
      <c r="F102" s="11" t="s">
        <v>61</v>
      </c>
      <c r="G102" s="11" t="s">
        <v>184</v>
      </c>
      <c r="H102" s="11" t="s">
        <v>175</v>
      </c>
      <c r="I102" s="11" t="s">
        <v>317</v>
      </c>
      <c r="J102" s="11" t="s">
        <v>65</v>
      </c>
      <c r="L102" s="11" t="s">
        <v>93</v>
      </c>
      <c r="M102" s="11" t="s">
        <v>93</v>
      </c>
      <c r="N102" s="11" t="s">
        <v>68</v>
      </c>
      <c r="O102" s="11" t="s">
        <v>94</v>
      </c>
      <c r="P102" s="11" t="s">
        <v>94</v>
      </c>
      <c r="Q102" s="11" t="s">
        <v>94</v>
      </c>
      <c r="R102" s="11" t="s">
        <v>95</v>
      </c>
      <c r="S102" s="11" t="s">
        <v>121</v>
      </c>
      <c r="T102" s="11" t="s">
        <v>73</v>
      </c>
      <c r="U102" s="11" t="s">
        <v>72</v>
      </c>
      <c r="V102" s="11" t="s">
        <v>73</v>
      </c>
      <c r="W102" s="11" t="s">
        <v>122</v>
      </c>
      <c r="X102" s="12">
        <v>0.9583333333357587</v>
      </c>
      <c r="Y102" s="11" t="s">
        <v>595</v>
      </c>
      <c r="Z102" s="12">
        <v>0.27083333333575865</v>
      </c>
      <c r="AA102" s="11" t="s">
        <v>242</v>
      </c>
      <c r="AB102" s="11" t="s">
        <v>78</v>
      </c>
      <c r="AC102" s="11" t="s">
        <v>79</v>
      </c>
      <c r="AD102" s="11" t="s">
        <v>78</v>
      </c>
      <c r="AE102" s="11" t="s">
        <v>79</v>
      </c>
      <c r="AF102" s="11" t="s">
        <v>79</v>
      </c>
      <c r="AG102" s="11" t="s">
        <v>79</v>
      </c>
      <c r="AH102" s="11" t="s">
        <v>78</v>
      </c>
      <c r="AI102" s="11" t="s">
        <v>77</v>
      </c>
      <c r="AJ102" s="11" t="s">
        <v>79</v>
      </c>
      <c r="AL102" s="11" t="s">
        <v>79</v>
      </c>
      <c r="AM102" s="11" t="s">
        <v>80</v>
      </c>
      <c r="AN102" s="11" t="s">
        <v>78</v>
      </c>
      <c r="AO102" s="11" t="s">
        <v>78</v>
      </c>
      <c r="AP102" s="11" t="s">
        <v>81</v>
      </c>
      <c r="AX102" s="11" t="s">
        <v>127</v>
      </c>
      <c r="AY102" s="11" t="s">
        <v>199</v>
      </c>
      <c r="AZ102" s="11" t="s">
        <v>555</v>
      </c>
      <c r="BA102" s="11" t="s">
        <v>241</v>
      </c>
      <c r="BB102" s="11" t="s">
        <v>127</v>
      </c>
      <c r="BC102" s="11" t="s">
        <v>596</v>
      </c>
      <c r="BD102" s="11" t="s">
        <v>352</v>
      </c>
      <c r="BE102" s="11" t="s">
        <v>416</v>
      </c>
      <c r="BF102" s="13" t="s">
        <v>87</v>
      </c>
    </row>
    <row r="103">
      <c r="A103" s="9">
        <v>45786.44272865741</v>
      </c>
      <c r="B103" s="14" t="s">
        <v>58</v>
      </c>
      <c r="C103" s="14">
        <v>33.0</v>
      </c>
      <c r="D103" s="14" t="s">
        <v>59</v>
      </c>
      <c r="E103" s="14" t="s">
        <v>60</v>
      </c>
      <c r="F103" s="14" t="s">
        <v>174</v>
      </c>
      <c r="G103" s="14" t="s">
        <v>597</v>
      </c>
      <c r="H103" s="14" t="s">
        <v>63</v>
      </c>
      <c r="I103" s="14" t="s">
        <v>204</v>
      </c>
      <c r="J103" s="14" t="s">
        <v>105</v>
      </c>
      <c r="K103" s="14" t="s">
        <v>598</v>
      </c>
      <c r="L103" s="14" t="s">
        <v>93</v>
      </c>
      <c r="M103" s="14" t="s">
        <v>93</v>
      </c>
      <c r="N103" s="14" t="s">
        <v>93</v>
      </c>
      <c r="O103" s="14" t="s">
        <v>94</v>
      </c>
      <c r="P103" s="14" t="s">
        <v>94</v>
      </c>
      <c r="Q103" s="14" t="s">
        <v>94</v>
      </c>
      <c r="R103" s="14" t="s">
        <v>95</v>
      </c>
      <c r="S103" s="14" t="s">
        <v>96</v>
      </c>
      <c r="T103" s="14" t="s">
        <v>73</v>
      </c>
      <c r="U103" s="14" t="s">
        <v>136</v>
      </c>
      <c r="V103" s="14" t="s">
        <v>97</v>
      </c>
      <c r="W103" s="14" t="s">
        <v>166</v>
      </c>
      <c r="X103" s="15">
        <v>0.9375</v>
      </c>
      <c r="Y103" s="14">
        <v>10.0</v>
      </c>
      <c r="Z103" s="15">
        <v>0.25</v>
      </c>
      <c r="AA103" s="14">
        <v>7.0</v>
      </c>
      <c r="AB103" s="14" t="s">
        <v>77</v>
      </c>
      <c r="AC103" s="14" t="s">
        <v>77</v>
      </c>
      <c r="AD103" s="14" t="s">
        <v>79</v>
      </c>
      <c r="AE103" s="14" t="s">
        <v>79</v>
      </c>
      <c r="AF103" s="14" t="s">
        <v>79</v>
      </c>
      <c r="AG103" s="14" t="s">
        <v>79</v>
      </c>
      <c r="AH103" s="14" t="s">
        <v>79</v>
      </c>
      <c r="AI103" s="14" t="s">
        <v>77</v>
      </c>
      <c r="AJ103" s="14" t="s">
        <v>79</v>
      </c>
      <c r="AL103" s="14" t="s">
        <v>79</v>
      </c>
      <c r="AM103" s="14" t="s">
        <v>157</v>
      </c>
      <c r="AN103" s="14" t="s">
        <v>79</v>
      </c>
      <c r="AO103" s="14" t="s">
        <v>77</v>
      </c>
      <c r="AP103" s="14" t="s">
        <v>102</v>
      </c>
      <c r="AX103" s="14">
        <v>0.0</v>
      </c>
      <c r="AY103" s="14">
        <v>0.0</v>
      </c>
      <c r="AZ103" s="14">
        <v>1.0</v>
      </c>
      <c r="BA103" s="14" t="s">
        <v>465</v>
      </c>
      <c r="BB103" s="14">
        <v>2.0</v>
      </c>
      <c r="BC103" s="14" t="s">
        <v>465</v>
      </c>
      <c r="BD103" s="14" t="s">
        <v>313</v>
      </c>
      <c r="BE103" s="14" t="s">
        <v>261</v>
      </c>
      <c r="BF103" s="16" t="s">
        <v>140</v>
      </c>
    </row>
    <row r="104">
      <c r="A104" s="10">
        <v>45786.44275224537</v>
      </c>
      <c r="B104" s="11" t="s">
        <v>58</v>
      </c>
      <c r="C104" s="11">
        <v>22.0</v>
      </c>
      <c r="D104" s="11" t="s">
        <v>88</v>
      </c>
      <c r="E104" s="11" t="s">
        <v>60</v>
      </c>
      <c r="F104" s="11" t="s">
        <v>61</v>
      </c>
      <c r="G104" s="11" t="s">
        <v>599</v>
      </c>
      <c r="H104" s="11" t="s">
        <v>63</v>
      </c>
      <c r="I104" s="11" t="s">
        <v>204</v>
      </c>
      <c r="J104" s="11" t="s">
        <v>65</v>
      </c>
      <c r="L104" s="11" t="s">
        <v>68</v>
      </c>
      <c r="M104" s="11" t="s">
        <v>68</v>
      </c>
      <c r="N104" s="11" t="s">
        <v>93</v>
      </c>
      <c r="O104" s="11" t="s">
        <v>66</v>
      </c>
      <c r="P104" s="11" t="s">
        <v>195</v>
      </c>
      <c r="Q104" s="11" t="s">
        <v>66</v>
      </c>
      <c r="R104" s="11" t="s">
        <v>95</v>
      </c>
      <c r="S104" s="11" t="s">
        <v>96</v>
      </c>
      <c r="T104" s="11" t="s">
        <v>187</v>
      </c>
      <c r="U104" s="11" t="s">
        <v>98</v>
      </c>
      <c r="V104" s="11" t="s">
        <v>97</v>
      </c>
      <c r="W104" s="11" t="s">
        <v>108</v>
      </c>
      <c r="X104" s="12">
        <v>0.9375</v>
      </c>
      <c r="Y104" s="11" t="s">
        <v>600</v>
      </c>
      <c r="Z104" s="12">
        <v>0.29166666666424135</v>
      </c>
      <c r="AA104" s="11" t="s">
        <v>209</v>
      </c>
      <c r="AB104" s="11" t="s">
        <v>78</v>
      </c>
      <c r="AC104" s="11" t="s">
        <v>78</v>
      </c>
      <c r="AD104" s="11" t="s">
        <v>79</v>
      </c>
      <c r="AE104" s="11" t="s">
        <v>77</v>
      </c>
      <c r="AF104" s="11" t="s">
        <v>79</v>
      </c>
      <c r="AG104" s="11" t="s">
        <v>79</v>
      </c>
      <c r="AH104" s="11" t="s">
        <v>78</v>
      </c>
      <c r="AI104" s="11" t="s">
        <v>79</v>
      </c>
      <c r="AJ104" s="11" t="s">
        <v>77</v>
      </c>
      <c r="AL104" s="11" t="s">
        <v>111</v>
      </c>
      <c r="AM104" s="11" t="s">
        <v>101</v>
      </c>
      <c r="AN104" s="11" t="s">
        <v>79</v>
      </c>
      <c r="AO104" s="11" t="s">
        <v>78</v>
      </c>
      <c r="AP104" s="11" t="s">
        <v>81</v>
      </c>
      <c r="AX104" s="11" t="s">
        <v>116</v>
      </c>
      <c r="AY104" s="11">
        <v>0.0</v>
      </c>
      <c r="AZ104" s="11" t="s">
        <v>116</v>
      </c>
      <c r="BA104" s="11" t="s">
        <v>329</v>
      </c>
      <c r="BB104" s="11" t="s">
        <v>116</v>
      </c>
      <c r="BC104" s="11" t="s">
        <v>329</v>
      </c>
      <c r="BD104" s="11" t="s">
        <v>162</v>
      </c>
      <c r="BE104" s="11" t="s">
        <v>209</v>
      </c>
      <c r="BF104" s="13" t="s">
        <v>202</v>
      </c>
    </row>
    <row r="105">
      <c r="A105" s="9">
        <v>45786.44289826389</v>
      </c>
      <c r="B105" s="14" t="s">
        <v>58</v>
      </c>
      <c r="C105" s="14">
        <v>20.0</v>
      </c>
      <c r="D105" s="14" t="s">
        <v>59</v>
      </c>
      <c r="E105" s="14" t="s">
        <v>60</v>
      </c>
      <c r="F105" s="14" t="s">
        <v>61</v>
      </c>
      <c r="G105" s="14" t="s">
        <v>87</v>
      </c>
      <c r="H105" s="14" t="s">
        <v>63</v>
      </c>
      <c r="I105" s="14" t="s">
        <v>142</v>
      </c>
      <c r="J105" s="14" t="s">
        <v>65</v>
      </c>
      <c r="L105" s="14" t="s">
        <v>66</v>
      </c>
      <c r="M105" s="14" t="s">
        <v>66</v>
      </c>
      <c r="N105" s="14" t="s">
        <v>67</v>
      </c>
      <c r="O105" s="14" t="s">
        <v>67</v>
      </c>
      <c r="P105" s="14" t="s">
        <v>67</v>
      </c>
      <c r="Q105" s="14" t="s">
        <v>66</v>
      </c>
      <c r="R105" s="14" t="s">
        <v>95</v>
      </c>
      <c r="S105" s="14" t="s">
        <v>134</v>
      </c>
      <c r="T105" s="14" t="s">
        <v>97</v>
      </c>
      <c r="U105" s="14" t="s">
        <v>72</v>
      </c>
      <c r="V105" s="14" t="s">
        <v>73</v>
      </c>
      <c r="W105" s="14" t="s">
        <v>99</v>
      </c>
      <c r="X105" s="15">
        <v>0.0</v>
      </c>
      <c r="Y105" s="14" t="s">
        <v>601</v>
      </c>
      <c r="Z105" s="15">
        <v>0.26388888889050577</v>
      </c>
      <c r="AA105" s="14" t="s">
        <v>168</v>
      </c>
      <c r="AB105" s="14" t="s">
        <v>125</v>
      </c>
      <c r="AC105" s="14" t="s">
        <v>78</v>
      </c>
      <c r="AD105" s="14" t="s">
        <v>125</v>
      </c>
      <c r="AE105" s="14" t="s">
        <v>79</v>
      </c>
      <c r="AF105" s="14" t="s">
        <v>79</v>
      </c>
      <c r="AG105" s="14" t="s">
        <v>78</v>
      </c>
      <c r="AH105" s="14" t="s">
        <v>79</v>
      </c>
      <c r="AI105" s="14" t="s">
        <v>77</v>
      </c>
      <c r="AJ105" s="14" t="s">
        <v>77</v>
      </c>
      <c r="AL105" s="14" t="s">
        <v>111</v>
      </c>
      <c r="AM105" s="14" t="s">
        <v>101</v>
      </c>
      <c r="AN105" s="14" t="s">
        <v>79</v>
      </c>
      <c r="AO105" s="14" t="s">
        <v>79</v>
      </c>
      <c r="AP105" s="14" t="s">
        <v>81</v>
      </c>
      <c r="AX105" s="14" t="s">
        <v>602</v>
      </c>
      <c r="AY105" s="14" t="s">
        <v>148</v>
      </c>
      <c r="AZ105" s="14" t="s">
        <v>148</v>
      </c>
      <c r="BA105" s="14" t="s">
        <v>148</v>
      </c>
      <c r="BB105" s="14" t="s">
        <v>84</v>
      </c>
      <c r="BC105" s="14" t="s">
        <v>543</v>
      </c>
      <c r="BD105" s="14" t="s">
        <v>603</v>
      </c>
      <c r="BE105" s="14" t="s">
        <v>603</v>
      </c>
      <c r="BF105" s="16" t="s">
        <v>202</v>
      </c>
    </row>
    <row r="106">
      <c r="A106" s="10">
        <v>45786.44294460648</v>
      </c>
      <c r="B106" s="11" t="s">
        <v>58</v>
      </c>
      <c r="C106" s="11">
        <v>29.0</v>
      </c>
      <c r="D106" s="11" t="s">
        <v>59</v>
      </c>
      <c r="E106" s="11" t="s">
        <v>60</v>
      </c>
      <c r="F106" s="11" t="s">
        <v>61</v>
      </c>
      <c r="G106" s="11" t="s">
        <v>604</v>
      </c>
      <c r="H106" s="11" t="s">
        <v>175</v>
      </c>
      <c r="I106" s="11" t="s">
        <v>204</v>
      </c>
      <c r="J106" s="11" t="s">
        <v>65</v>
      </c>
      <c r="L106" s="11" t="s">
        <v>66</v>
      </c>
      <c r="M106" s="11" t="s">
        <v>68</v>
      </c>
      <c r="N106" s="11" t="s">
        <v>66</v>
      </c>
      <c r="O106" s="11" t="s">
        <v>94</v>
      </c>
      <c r="P106" s="11" t="s">
        <v>94</v>
      </c>
      <c r="Q106" s="11" t="s">
        <v>94</v>
      </c>
      <c r="R106" s="11" t="s">
        <v>95</v>
      </c>
      <c r="S106" s="11" t="s">
        <v>96</v>
      </c>
      <c r="T106" s="11" t="s">
        <v>73</v>
      </c>
      <c r="U106" s="11" t="s">
        <v>136</v>
      </c>
      <c r="V106" s="11" t="s">
        <v>287</v>
      </c>
      <c r="W106" s="11" t="s">
        <v>108</v>
      </c>
      <c r="X106" s="12">
        <v>0.9166666666642413</v>
      </c>
      <c r="Y106" s="11">
        <v>10.0</v>
      </c>
      <c r="Z106" s="12">
        <v>0.29166666666424135</v>
      </c>
      <c r="AA106" s="11">
        <v>8.0</v>
      </c>
      <c r="AB106" s="11" t="s">
        <v>78</v>
      </c>
      <c r="AC106" s="11" t="s">
        <v>78</v>
      </c>
      <c r="AD106" s="11" t="s">
        <v>79</v>
      </c>
      <c r="AE106" s="11" t="s">
        <v>79</v>
      </c>
      <c r="AF106" s="11" t="s">
        <v>79</v>
      </c>
      <c r="AG106" s="11" t="s">
        <v>79</v>
      </c>
      <c r="AH106" s="11" t="s">
        <v>79</v>
      </c>
      <c r="AI106" s="11" t="s">
        <v>77</v>
      </c>
      <c r="AJ106" s="11" t="s">
        <v>79</v>
      </c>
      <c r="AL106" s="11" t="s">
        <v>79</v>
      </c>
      <c r="AM106" s="11" t="s">
        <v>101</v>
      </c>
      <c r="AN106" s="11" t="s">
        <v>79</v>
      </c>
      <c r="AO106" s="11" t="s">
        <v>79</v>
      </c>
      <c r="AP106" s="11" t="s">
        <v>102</v>
      </c>
      <c r="AX106" s="11">
        <v>2.0</v>
      </c>
      <c r="AY106" s="11">
        <v>20.0</v>
      </c>
      <c r="AZ106" s="11">
        <v>2.0</v>
      </c>
      <c r="BA106" s="11">
        <v>20.0</v>
      </c>
      <c r="BB106" s="11">
        <v>0.0</v>
      </c>
      <c r="BC106" s="11">
        <v>0.0</v>
      </c>
      <c r="BD106" s="11">
        <v>5.0</v>
      </c>
      <c r="BE106" s="11">
        <v>12.0</v>
      </c>
      <c r="BF106" s="13" t="s">
        <v>87</v>
      </c>
    </row>
    <row r="107">
      <c r="A107" s="9">
        <v>45786.44305613426</v>
      </c>
      <c r="B107" s="14" t="s">
        <v>58</v>
      </c>
      <c r="C107" s="14">
        <v>22.0</v>
      </c>
      <c r="D107" s="14" t="s">
        <v>59</v>
      </c>
      <c r="E107" s="14" t="s">
        <v>60</v>
      </c>
      <c r="F107" s="14" t="s">
        <v>61</v>
      </c>
      <c r="G107" s="14" t="s">
        <v>605</v>
      </c>
      <c r="H107" s="14" t="s">
        <v>91</v>
      </c>
      <c r="I107" s="14" t="s">
        <v>185</v>
      </c>
      <c r="J107" s="14" t="s">
        <v>65</v>
      </c>
      <c r="L107" s="14" t="s">
        <v>66</v>
      </c>
      <c r="M107" s="14" t="s">
        <v>66</v>
      </c>
      <c r="N107" s="14" t="s">
        <v>66</v>
      </c>
      <c r="O107" s="14" t="s">
        <v>66</v>
      </c>
      <c r="P107" s="14" t="s">
        <v>66</v>
      </c>
      <c r="Q107" s="14" t="s">
        <v>66</v>
      </c>
      <c r="R107" s="14" t="s">
        <v>95</v>
      </c>
      <c r="S107" s="14" t="s">
        <v>107</v>
      </c>
      <c r="T107" s="14" t="s">
        <v>73</v>
      </c>
      <c r="U107" s="14" t="s">
        <v>98</v>
      </c>
      <c r="V107" s="14" t="s">
        <v>71</v>
      </c>
      <c r="W107" s="14" t="s">
        <v>74</v>
      </c>
      <c r="X107" s="15">
        <v>0.9166666666642413</v>
      </c>
      <c r="Y107" s="14" t="s">
        <v>505</v>
      </c>
      <c r="Z107" s="15">
        <v>0.26388888889050577</v>
      </c>
      <c r="AA107" s="14" t="s">
        <v>261</v>
      </c>
      <c r="AB107" s="14" t="s">
        <v>77</v>
      </c>
      <c r="AC107" s="14" t="s">
        <v>77</v>
      </c>
      <c r="AD107" s="14" t="s">
        <v>77</v>
      </c>
      <c r="AE107" s="14" t="s">
        <v>78</v>
      </c>
      <c r="AF107" s="14" t="s">
        <v>79</v>
      </c>
      <c r="AG107" s="14" t="s">
        <v>77</v>
      </c>
      <c r="AH107" s="14" t="s">
        <v>79</v>
      </c>
      <c r="AI107" s="14" t="s">
        <v>78</v>
      </c>
      <c r="AJ107" s="14" t="s">
        <v>79</v>
      </c>
      <c r="AK107" s="14" t="s">
        <v>184</v>
      </c>
      <c r="AL107" s="14" t="s">
        <v>79</v>
      </c>
      <c r="AM107" s="14" t="s">
        <v>157</v>
      </c>
      <c r="AN107" s="14" t="s">
        <v>79</v>
      </c>
      <c r="AO107" s="14" t="s">
        <v>77</v>
      </c>
      <c r="AP107" s="14" t="s">
        <v>102</v>
      </c>
      <c r="AX107" s="14" t="s">
        <v>337</v>
      </c>
      <c r="AY107" s="14" t="s">
        <v>606</v>
      </c>
      <c r="AZ107" s="14">
        <v>2.0</v>
      </c>
      <c r="BA107" s="14" t="s">
        <v>190</v>
      </c>
      <c r="BB107" s="14">
        <v>2.0</v>
      </c>
      <c r="BC107" s="14" t="s">
        <v>167</v>
      </c>
      <c r="BD107" s="14" t="s">
        <v>449</v>
      </c>
      <c r="BE107" s="14" t="s">
        <v>449</v>
      </c>
      <c r="BF107" s="16" t="s">
        <v>87</v>
      </c>
    </row>
    <row r="108">
      <c r="A108" s="10">
        <v>45786.443061620375</v>
      </c>
      <c r="B108" s="11" t="s">
        <v>58</v>
      </c>
      <c r="C108" s="11">
        <v>20.0</v>
      </c>
      <c r="D108" s="11" t="s">
        <v>88</v>
      </c>
      <c r="E108" s="11" t="s">
        <v>60</v>
      </c>
      <c r="F108" s="11" t="s">
        <v>61</v>
      </c>
      <c r="G108" s="11" t="s">
        <v>269</v>
      </c>
      <c r="H108" s="11" t="s">
        <v>175</v>
      </c>
      <c r="I108" s="11" t="s">
        <v>104</v>
      </c>
      <c r="J108" s="11" t="s">
        <v>65</v>
      </c>
      <c r="L108" s="11" t="s">
        <v>93</v>
      </c>
      <c r="M108" s="11" t="s">
        <v>93</v>
      </c>
      <c r="N108" s="11" t="s">
        <v>68</v>
      </c>
      <c r="O108" s="11" t="s">
        <v>66</v>
      </c>
      <c r="P108" s="11" t="s">
        <v>66</v>
      </c>
      <c r="Q108" s="11" t="s">
        <v>66</v>
      </c>
      <c r="R108" s="11" t="s">
        <v>196</v>
      </c>
      <c r="S108" s="11" t="s">
        <v>70</v>
      </c>
      <c r="T108" s="11" t="s">
        <v>71</v>
      </c>
      <c r="U108" s="11" t="s">
        <v>72</v>
      </c>
      <c r="V108" s="11" t="s">
        <v>73</v>
      </c>
      <c r="W108" s="11" t="s">
        <v>108</v>
      </c>
      <c r="X108" s="12">
        <v>0.9791666666642413</v>
      </c>
      <c r="Y108" s="11">
        <v>20.0</v>
      </c>
      <c r="Z108" s="12">
        <v>0.29166666666424135</v>
      </c>
      <c r="AA108" s="11">
        <v>6.0</v>
      </c>
      <c r="AB108" s="11" t="s">
        <v>77</v>
      </c>
      <c r="AC108" s="11" t="s">
        <v>79</v>
      </c>
      <c r="AD108" s="11" t="s">
        <v>79</v>
      </c>
      <c r="AE108" s="11" t="s">
        <v>79</v>
      </c>
      <c r="AF108" s="11" t="s">
        <v>79</v>
      </c>
      <c r="AG108" s="11" t="s">
        <v>79</v>
      </c>
      <c r="AH108" s="11" t="s">
        <v>79</v>
      </c>
      <c r="AI108" s="11" t="s">
        <v>79</v>
      </c>
      <c r="AJ108" s="11" t="s">
        <v>79</v>
      </c>
      <c r="AL108" s="11" t="s">
        <v>79</v>
      </c>
      <c r="AM108" s="11" t="s">
        <v>80</v>
      </c>
      <c r="AN108" s="11" t="s">
        <v>79</v>
      </c>
      <c r="AO108" s="11" t="s">
        <v>77</v>
      </c>
      <c r="AP108" s="11" t="s">
        <v>102</v>
      </c>
      <c r="AX108" s="11">
        <v>1.0</v>
      </c>
      <c r="AY108" s="11">
        <v>15.0</v>
      </c>
      <c r="AZ108" s="11">
        <v>4.0</v>
      </c>
      <c r="BA108" s="11" t="s">
        <v>241</v>
      </c>
      <c r="BB108" s="11">
        <v>1.0</v>
      </c>
      <c r="BC108" s="11" t="s">
        <v>241</v>
      </c>
      <c r="BD108" s="11" t="s">
        <v>313</v>
      </c>
      <c r="BE108" s="11" t="s">
        <v>313</v>
      </c>
      <c r="BF108" s="13" t="s">
        <v>87</v>
      </c>
    </row>
    <row r="109">
      <c r="A109" s="9">
        <v>45786.44315020833</v>
      </c>
      <c r="B109" s="14" t="s">
        <v>58</v>
      </c>
      <c r="C109" s="14">
        <v>25.0</v>
      </c>
      <c r="D109" s="14" t="s">
        <v>59</v>
      </c>
      <c r="E109" s="14" t="s">
        <v>60</v>
      </c>
      <c r="F109" s="14" t="s">
        <v>61</v>
      </c>
      <c r="G109" s="14" t="s">
        <v>607</v>
      </c>
      <c r="H109" s="14" t="s">
        <v>175</v>
      </c>
      <c r="I109" s="14" t="s">
        <v>370</v>
      </c>
      <c r="J109" s="14" t="s">
        <v>65</v>
      </c>
      <c r="L109" s="14" t="s">
        <v>68</v>
      </c>
      <c r="M109" s="14" t="s">
        <v>68</v>
      </c>
      <c r="N109" s="14" t="s">
        <v>68</v>
      </c>
      <c r="O109" s="14" t="s">
        <v>94</v>
      </c>
      <c r="P109" s="14" t="s">
        <v>94</v>
      </c>
      <c r="Q109" s="14" t="s">
        <v>94</v>
      </c>
      <c r="R109" s="14" t="s">
        <v>95</v>
      </c>
      <c r="S109" s="14" t="s">
        <v>186</v>
      </c>
      <c r="T109" s="14" t="s">
        <v>187</v>
      </c>
      <c r="U109" s="14" t="s">
        <v>98</v>
      </c>
      <c r="V109" s="14" t="s">
        <v>71</v>
      </c>
      <c r="W109" s="14" t="s">
        <v>74</v>
      </c>
      <c r="X109" s="15">
        <v>0.9583333333357587</v>
      </c>
      <c r="Y109" s="14">
        <v>20.0</v>
      </c>
      <c r="Z109" s="15">
        <v>0.29166666666424135</v>
      </c>
      <c r="AA109" s="14" t="s">
        <v>608</v>
      </c>
      <c r="AB109" s="14" t="s">
        <v>78</v>
      </c>
      <c r="AC109" s="14" t="s">
        <v>77</v>
      </c>
      <c r="AD109" s="14" t="s">
        <v>77</v>
      </c>
      <c r="AE109" s="14" t="s">
        <v>79</v>
      </c>
      <c r="AF109" s="14" t="s">
        <v>79</v>
      </c>
      <c r="AG109" s="14" t="s">
        <v>77</v>
      </c>
      <c r="AH109" s="14" t="s">
        <v>79</v>
      </c>
      <c r="AI109" s="14" t="s">
        <v>78</v>
      </c>
      <c r="AJ109" s="14" t="s">
        <v>77</v>
      </c>
      <c r="AK109" s="14" t="s">
        <v>609</v>
      </c>
      <c r="AL109" s="14" t="s">
        <v>78</v>
      </c>
      <c r="AM109" s="14" t="s">
        <v>101</v>
      </c>
      <c r="AN109" s="14" t="s">
        <v>125</v>
      </c>
      <c r="AO109" s="14" t="s">
        <v>79</v>
      </c>
      <c r="AP109" s="14" t="s">
        <v>102</v>
      </c>
      <c r="AX109" s="14">
        <v>2.0</v>
      </c>
      <c r="AY109" s="14">
        <v>40.0</v>
      </c>
      <c r="AZ109" s="14" t="s">
        <v>184</v>
      </c>
      <c r="BA109" s="14" t="s">
        <v>269</v>
      </c>
      <c r="BB109" s="14" t="s">
        <v>269</v>
      </c>
      <c r="BC109" s="14" t="s">
        <v>269</v>
      </c>
      <c r="BD109" s="14">
        <v>8.0</v>
      </c>
      <c r="BE109" s="14">
        <v>8.0</v>
      </c>
      <c r="BF109" s="16" t="s">
        <v>87</v>
      </c>
    </row>
    <row r="110">
      <c r="A110" s="10">
        <v>45786.44327365741</v>
      </c>
      <c r="B110" s="11" t="s">
        <v>58</v>
      </c>
      <c r="C110" s="11">
        <v>20.0</v>
      </c>
      <c r="D110" s="11" t="s">
        <v>59</v>
      </c>
      <c r="E110" s="11" t="s">
        <v>60</v>
      </c>
      <c r="F110" s="11" t="s">
        <v>61</v>
      </c>
      <c r="G110" s="11" t="s">
        <v>184</v>
      </c>
      <c r="H110" s="11" t="s">
        <v>63</v>
      </c>
      <c r="I110" s="11" t="s">
        <v>104</v>
      </c>
      <c r="J110" s="11" t="s">
        <v>65</v>
      </c>
      <c r="L110" s="11" t="s">
        <v>68</v>
      </c>
      <c r="M110" s="11" t="s">
        <v>67</v>
      </c>
      <c r="N110" s="11" t="s">
        <v>68</v>
      </c>
      <c r="O110" s="11" t="s">
        <v>66</v>
      </c>
      <c r="P110" s="11" t="s">
        <v>67</v>
      </c>
      <c r="Q110" s="11" t="s">
        <v>68</v>
      </c>
      <c r="R110" s="11" t="s">
        <v>95</v>
      </c>
      <c r="S110" s="11" t="s">
        <v>70</v>
      </c>
      <c r="T110" s="11" t="s">
        <v>73</v>
      </c>
      <c r="U110" s="11" t="s">
        <v>72</v>
      </c>
      <c r="V110" s="11" t="s">
        <v>73</v>
      </c>
      <c r="W110" s="11" t="s">
        <v>166</v>
      </c>
      <c r="X110" s="12">
        <v>0.0</v>
      </c>
      <c r="Y110" s="11" t="s">
        <v>83</v>
      </c>
      <c r="Z110" s="12">
        <v>0.28472222221898846</v>
      </c>
      <c r="AA110" s="11">
        <v>6.0</v>
      </c>
      <c r="AB110" s="11" t="s">
        <v>78</v>
      </c>
      <c r="AC110" s="11" t="s">
        <v>78</v>
      </c>
      <c r="AD110" s="11" t="s">
        <v>78</v>
      </c>
      <c r="AE110" s="11" t="s">
        <v>79</v>
      </c>
      <c r="AF110" s="11" t="s">
        <v>79</v>
      </c>
      <c r="AG110" s="11" t="s">
        <v>77</v>
      </c>
      <c r="AH110" s="11" t="s">
        <v>78</v>
      </c>
      <c r="AI110" s="11" t="s">
        <v>79</v>
      </c>
      <c r="AJ110" s="11" t="s">
        <v>79</v>
      </c>
      <c r="AL110" s="11" t="s">
        <v>111</v>
      </c>
      <c r="AM110" s="11" t="s">
        <v>80</v>
      </c>
      <c r="AN110" s="11" t="s">
        <v>79</v>
      </c>
      <c r="AO110" s="11" t="s">
        <v>125</v>
      </c>
      <c r="AP110" s="11" t="s">
        <v>102</v>
      </c>
      <c r="AX110" s="11" t="s">
        <v>84</v>
      </c>
      <c r="AY110" s="11" t="s">
        <v>83</v>
      </c>
      <c r="AZ110" s="11" t="s">
        <v>610</v>
      </c>
      <c r="BA110" s="11" t="s">
        <v>611</v>
      </c>
      <c r="BB110" s="11" t="s">
        <v>612</v>
      </c>
      <c r="BC110" s="11" t="s">
        <v>613</v>
      </c>
      <c r="BD110" s="11" t="s">
        <v>83</v>
      </c>
      <c r="BE110" s="11" t="s">
        <v>83</v>
      </c>
      <c r="BF110" s="13" t="s">
        <v>87</v>
      </c>
    </row>
    <row r="111">
      <c r="A111" s="9">
        <v>45786.44332924769</v>
      </c>
      <c r="B111" s="14" t="s">
        <v>58</v>
      </c>
      <c r="C111" s="14">
        <v>20.0</v>
      </c>
      <c r="D111" s="14" t="s">
        <v>59</v>
      </c>
      <c r="E111" s="14" t="s">
        <v>228</v>
      </c>
      <c r="F111" s="14" t="s">
        <v>61</v>
      </c>
      <c r="G111" s="14" t="s">
        <v>262</v>
      </c>
      <c r="H111" s="14" t="s">
        <v>91</v>
      </c>
      <c r="I111" s="14" t="s">
        <v>104</v>
      </c>
      <c r="J111" s="14" t="s">
        <v>65</v>
      </c>
      <c r="L111" s="14" t="s">
        <v>66</v>
      </c>
      <c r="M111" s="14" t="s">
        <v>66</v>
      </c>
      <c r="N111" s="14" t="s">
        <v>66</v>
      </c>
      <c r="O111" s="14" t="s">
        <v>66</v>
      </c>
      <c r="P111" s="14" t="s">
        <v>66</v>
      </c>
      <c r="Q111" s="14" t="s">
        <v>66</v>
      </c>
      <c r="R111" s="14" t="s">
        <v>95</v>
      </c>
      <c r="S111" s="14" t="s">
        <v>96</v>
      </c>
      <c r="T111" s="14" t="s">
        <v>73</v>
      </c>
      <c r="U111" s="14" t="s">
        <v>72</v>
      </c>
      <c r="V111" s="14" t="s">
        <v>73</v>
      </c>
      <c r="W111" s="14" t="s">
        <v>74</v>
      </c>
      <c r="X111" s="15">
        <v>0.9583333333357587</v>
      </c>
      <c r="Y111" s="14" t="s">
        <v>614</v>
      </c>
      <c r="Z111" s="15">
        <v>0.25</v>
      </c>
      <c r="AA111" s="14" t="s">
        <v>615</v>
      </c>
      <c r="AB111" s="14" t="s">
        <v>79</v>
      </c>
      <c r="AC111" s="14" t="s">
        <v>125</v>
      </c>
      <c r="AD111" s="14" t="s">
        <v>125</v>
      </c>
      <c r="AE111" s="14" t="s">
        <v>79</v>
      </c>
      <c r="AF111" s="14" t="s">
        <v>79</v>
      </c>
      <c r="AG111" s="14" t="s">
        <v>79</v>
      </c>
      <c r="AH111" s="14" t="s">
        <v>79</v>
      </c>
      <c r="AI111" s="14" t="s">
        <v>79</v>
      </c>
      <c r="AJ111" s="14" t="s">
        <v>79</v>
      </c>
      <c r="AK111" s="14" t="s">
        <v>616</v>
      </c>
      <c r="AL111" s="14" t="s">
        <v>111</v>
      </c>
      <c r="AM111" s="14" t="s">
        <v>147</v>
      </c>
      <c r="AN111" s="14" t="s">
        <v>79</v>
      </c>
      <c r="AO111" s="14" t="s">
        <v>125</v>
      </c>
      <c r="AP111" s="14" t="s">
        <v>216</v>
      </c>
      <c r="AX111" s="14" t="s">
        <v>337</v>
      </c>
      <c r="AY111" s="14" t="s">
        <v>617</v>
      </c>
      <c r="AZ111" s="14">
        <v>0.0</v>
      </c>
      <c r="BA111" s="14" t="s">
        <v>618</v>
      </c>
      <c r="BB111" s="14">
        <v>0.0</v>
      </c>
      <c r="BC111" s="14" t="s">
        <v>619</v>
      </c>
      <c r="BD111" s="14" t="s">
        <v>620</v>
      </c>
      <c r="BE111" s="14" t="s">
        <v>621</v>
      </c>
      <c r="BF111" s="16" t="s">
        <v>202</v>
      </c>
    </row>
    <row r="112">
      <c r="A112" s="10">
        <v>45786.443863900466</v>
      </c>
      <c r="B112" s="11" t="s">
        <v>58</v>
      </c>
      <c r="C112" s="11">
        <v>22.0</v>
      </c>
      <c r="D112" s="11" t="s">
        <v>59</v>
      </c>
      <c r="E112" s="11" t="s">
        <v>60</v>
      </c>
      <c r="F112" s="11" t="s">
        <v>61</v>
      </c>
      <c r="G112" s="11" t="s">
        <v>184</v>
      </c>
      <c r="H112" s="11" t="s">
        <v>91</v>
      </c>
      <c r="I112" s="11" t="s">
        <v>622</v>
      </c>
      <c r="J112" s="11" t="s">
        <v>105</v>
      </c>
      <c r="K112" s="11" t="s">
        <v>623</v>
      </c>
      <c r="L112" s="11" t="s">
        <v>66</v>
      </c>
      <c r="M112" s="11" t="s">
        <v>68</v>
      </c>
      <c r="N112" s="11" t="s">
        <v>66</v>
      </c>
      <c r="O112" s="11" t="s">
        <v>67</v>
      </c>
      <c r="P112" s="11" t="s">
        <v>68</v>
      </c>
      <c r="Q112" s="11" t="s">
        <v>66</v>
      </c>
      <c r="R112" s="11" t="s">
        <v>95</v>
      </c>
      <c r="S112" s="11" t="s">
        <v>186</v>
      </c>
      <c r="T112" s="11" t="s">
        <v>187</v>
      </c>
      <c r="U112" s="11" t="s">
        <v>98</v>
      </c>
      <c r="V112" s="11" t="s">
        <v>97</v>
      </c>
      <c r="W112" s="11" t="s">
        <v>108</v>
      </c>
      <c r="X112" s="12">
        <v>0.9166666666642413</v>
      </c>
      <c r="Y112" s="11">
        <v>30.0</v>
      </c>
      <c r="Z112" s="12">
        <v>0.29166666666424135</v>
      </c>
      <c r="AA112" s="11" t="s">
        <v>209</v>
      </c>
      <c r="AB112" s="11" t="s">
        <v>78</v>
      </c>
      <c r="AC112" s="11" t="s">
        <v>77</v>
      </c>
      <c r="AD112" s="11" t="s">
        <v>77</v>
      </c>
      <c r="AE112" s="11" t="s">
        <v>78</v>
      </c>
      <c r="AF112" s="11" t="s">
        <v>79</v>
      </c>
      <c r="AG112" s="11" t="s">
        <v>79</v>
      </c>
      <c r="AH112" s="11" t="s">
        <v>79</v>
      </c>
      <c r="AI112" s="11" t="s">
        <v>79</v>
      </c>
      <c r="AJ112" s="11" t="s">
        <v>79</v>
      </c>
      <c r="AL112" s="11" t="s">
        <v>111</v>
      </c>
      <c r="AM112" s="11" t="s">
        <v>101</v>
      </c>
      <c r="AN112" s="11" t="s">
        <v>79</v>
      </c>
      <c r="AO112" s="11" t="s">
        <v>79</v>
      </c>
      <c r="AP112" s="11" t="s">
        <v>102</v>
      </c>
      <c r="AX112" s="11">
        <v>4.0</v>
      </c>
      <c r="AY112" s="11" t="s">
        <v>482</v>
      </c>
      <c r="AZ112" s="11" t="s">
        <v>111</v>
      </c>
      <c r="BA112" s="11" t="s">
        <v>111</v>
      </c>
      <c r="BB112" s="11" t="s">
        <v>115</v>
      </c>
      <c r="BC112" s="11" t="s">
        <v>111</v>
      </c>
      <c r="BD112" s="11" t="s">
        <v>209</v>
      </c>
      <c r="BE112" s="11" t="s">
        <v>129</v>
      </c>
      <c r="BF112" s="13" t="s">
        <v>202</v>
      </c>
    </row>
    <row r="113">
      <c r="A113" s="9">
        <v>45786.443877673606</v>
      </c>
      <c r="B113" s="14" t="s">
        <v>58</v>
      </c>
      <c r="C113" s="14" t="s">
        <v>624</v>
      </c>
      <c r="D113" s="14" t="s">
        <v>59</v>
      </c>
      <c r="E113" s="14" t="s">
        <v>60</v>
      </c>
      <c r="F113" s="14" t="s">
        <v>61</v>
      </c>
      <c r="G113" s="14" t="s">
        <v>625</v>
      </c>
      <c r="H113" s="14" t="s">
        <v>91</v>
      </c>
      <c r="I113" s="14" t="s">
        <v>204</v>
      </c>
      <c r="J113" s="14" t="s">
        <v>65</v>
      </c>
      <c r="L113" s="14" t="s">
        <v>68</v>
      </c>
      <c r="M113" s="14" t="s">
        <v>93</v>
      </c>
      <c r="N113" s="14" t="s">
        <v>93</v>
      </c>
      <c r="O113" s="14" t="s">
        <v>94</v>
      </c>
      <c r="P113" s="14" t="s">
        <v>94</v>
      </c>
      <c r="Q113" s="14" t="s">
        <v>94</v>
      </c>
      <c r="R113" s="14" t="s">
        <v>95</v>
      </c>
      <c r="S113" s="14" t="s">
        <v>107</v>
      </c>
      <c r="T113" s="14" t="s">
        <v>187</v>
      </c>
      <c r="U113" s="14" t="s">
        <v>98</v>
      </c>
      <c r="V113" s="14" t="s">
        <v>71</v>
      </c>
      <c r="W113" s="14" t="s">
        <v>74</v>
      </c>
      <c r="X113" s="15">
        <v>0.9375</v>
      </c>
      <c r="Y113" s="14" t="s">
        <v>626</v>
      </c>
      <c r="Z113" s="15">
        <v>0.27083333333575865</v>
      </c>
      <c r="AA113" s="14" t="s">
        <v>627</v>
      </c>
      <c r="AB113" s="14" t="s">
        <v>78</v>
      </c>
      <c r="AC113" s="14" t="s">
        <v>125</v>
      </c>
      <c r="AD113" s="14" t="s">
        <v>79</v>
      </c>
      <c r="AE113" s="14" t="s">
        <v>79</v>
      </c>
      <c r="AF113" s="14" t="s">
        <v>79</v>
      </c>
      <c r="AG113" s="14" t="s">
        <v>77</v>
      </c>
      <c r="AH113" s="14" t="s">
        <v>77</v>
      </c>
      <c r="AI113" s="14" t="s">
        <v>78</v>
      </c>
      <c r="AJ113" s="14" t="s">
        <v>79</v>
      </c>
      <c r="AK113" s="14" t="s">
        <v>628</v>
      </c>
      <c r="AL113" s="14" t="s">
        <v>125</v>
      </c>
      <c r="AM113" s="14" t="s">
        <v>101</v>
      </c>
      <c r="AN113" s="14" t="s">
        <v>79</v>
      </c>
      <c r="AO113" s="14" t="s">
        <v>79</v>
      </c>
      <c r="AP113" s="14" t="s">
        <v>81</v>
      </c>
      <c r="AX113" s="14" t="s">
        <v>629</v>
      </c>
      <c r="AY113" s="14">
        <v>0.0</v>
      </c>
      <c r="AZ113" s="14" t="s">
        <v>629</v>
      </c>
      <c r="BA113" s="14">
        <v>0.0</v>
      </c>
      <c r="BB113" s="14" t="s">
        <v>629</v>
      </c>
      <c r="BC113" s="14">
        <v>0.0</v>
      </c>
      <c r="BD113" s="14" t="s">
        <v>630</v>
      </c>
      <c r="BE113" s="14" t="s">
        <v>631</v>
      </c>
      <c r="BF113" s="16" t="s">
        <v>202</v>
      </c>
    </row>
    <row r="114">
      <c r="A114" s="10">
        <v>45786.44430858796</v>
      </c>
      <c r="B114" s="11" t="s">
        <v>58</v>
      </c>
      <c r="C114" s="11">
        <v>23.0</v>
      </c>
      <c r="D114" s="11" t="s">
        <v>59</v>
      </c>
      <c r="E114" s="11" t="s">
        <v>60</v>
      </c>
      <c r="F114" s="11" t="s">
        <v>61</v>
      </c>
      <c r="G114" s="11" t="s">
        <v>184</v>
      </c>
      <c r="H114" s="11" t="s">
        <v>91</v>
      </c>
      <c r="I114" s="11" t="s">
        <v>104</v>
      </c>
      <c r="J114" s="11" t="s">
        <v>65</v>
      </c>
      <c r="L114" s="11" t="s">
        <v>68</v>
      </c>
      <c r="M114" s="11" t="s">
        <v>66</v>
      </c>
      <c r="N114" s="11" t="s">
        <v>68</v>
      </c>
      <c r="O114" s="11" t="s">
        <v>66</v>
      </c>
      <c r="P114" s="11" t="s">
        <v>94</v>
      </c>
      <c r="Q114" s="11" t="s">
        <v>94</v>
      </c>
      <c r="R114" s="11" t="s">
        <v>95</v>
      </c>
      <c r="S114" s="11" t="s">
        <v>134</v>
      </c>
      <c r="T114" s="11" t="s">
        <v>73</v>
      </c>
      <c r="U114" s="11" t="s">
        <v>72</v>
      </c>
      <c r="V114" s="11" t="s">
        <v>73</v>
      </c>
      <c r="W114" s="11" t="s">
        <v>74</v>
      </c>
      <c r="X114" s="12">
        <v>0.9583333333357587</v>
      </c>
      <c r="Y114" s="11">
        <v>5.0</v>
      </c>
      <c r="Z114" s="12">
        <v>0.25</v>
      </c>
      <c r="AA114" s="11">
        <v>6.0</v>
      </c>
      <c r="AB114" s="11" t="s">
        <v>79</v>
      </c>
      <c r="AC114" s="11" t="s">
        <v>78</v>
      </c>
      <c r="AD114" s="11" t="s">
        <v>77</v>
      </c>
      <c r="AE114" s="11" t="s">
        <v>79</v>
      </c>
      <c r="AF114" s="11" t="s">
        <v>79</v>
      </c>
      <c r="AG114" s="11" t="s">
        <v>79</v>
      </c>
      <c r="AH114" s="11" t="s">
        <v>79</v>
      </c>
      <c r="AI114" s="11" t="s">
        <v>77</v>
      </c>
      <c r="AJ114" s="11" t="s">
        <v>79</v>
      </c>
      <c r="AL114" s="11" t="s">
        <v>79</v>
      </c>
      <c r="AM114" s="11" t="s">
        <v>101</v>
      </c>
      <c r="AN114" s="11" t="s">
        <v>79</v>
      </c>
      <c r="AO114" s="11" t="s">
        <v>77</v>
      </c>
      <c r="AP114" s="11" t="s">
        <v>102</v>
      </c>
      <c r="AX114" s="11">
        <v>5.0</v>
      </c>
      <c r="AY114" s="11" t="s">
        <v>352</v>
      </c>
      <c r="AZ114" s="11">
        <v>5.0</v>
      </c>
      <c r="BA114" s="11" t="s">
        <v>440</v>
      </c>
      <c r="BB114" s="11">
        <v>1.0</v>
      </c>
      <c r="BC114" s="11" t="s">
        <v>199</v>
      </c>
      <c r="BD114" s="11" t="s">
        <v>76</v>
      </c>
      <c r="BE114" s="11" t="s">
        <v>110</v>
      </c>
      <c r="BF114" s="13" t="s">
        <v>87</v>
      </c>
    </row>
    <row r="115">
      <c r="A115" s="9">
        <v>45786.4453171875</v>
      </c>
      <c r="B115" s="14" t="s">
        <v>58</v>
      </c>
      <c r="C115" s="14">
        <v>30.0</v>
      </c>
      <c r="D115" s="14" t="s">
        <v>88</v>
      </c>
      <c r="E115" s="14" t="s">
        <v>60</v>
      </c>
      <c r="F115" s="14" t="s">
        <v>61</v>
      </c>
      <c r="G115" s="14" t="s">
        <v>184</v>
      </c>
      <c r="H115" s="14" t="s">
        <v>63</v>
      </c>
      <c r="I115" s="14" t="s">
        <v>204</v>
      </c>
      <c r="J115" s="14" t="s">
        <v>65</v>
      </c>
      <c r="L115" s="14" t="s">
        <v>68</v>
      </c>
      <c r="M115" s="14" t="s">
        <v>68</v>
      </c>
      <c r="N115" s="14" t="s">
        <v>143</v>
      </c>
      <c r="O115" s="14" t="s">
        <v>68</v>
      </c>
      <c r="P115" s="14" t="s">
        <v>195</v>
      </c>
      <c r="Q115" s="14" t="s">
        <v>195</v>
      </c>
      <c r="R115" s="14" t="s">
        <v>95</v>
      </c>
      <c r="S115" s="14" t="s">
        <v>70</v>
      </c>
      <c r="T115" s="14" t="s">
        <v>97</v>
      </c>
      <c r="U115" s="14" t="s">
        <v>98</v>
      </c>
      <c r="V115" s="14" t="s">
        <v>97</v>
      </c>
      <c r="W115" s="14" t="s">
        <v>74</v>
      </c>
      <c r="X115" s="15">
        <v>0.9583333333357587</v>
      </c>
      <c r="Y115" s="14" t="s">
        <v>632</v>
      </c>
      <c r="Z115" s="15">
        <v>0.29166666666424135</v>
      </c>
      <c r="AA115" s="14" t="s">
        <v>261</v>
      </c>
      <c r="AB115" s="14" t="s">
        <v>78</v>
      </c>
      <c r="AC115" s="14" t="s">
        <v>77</v>
      </c>
      <c r="AD115" s="14" t="s">
        <v>77</v>
      </c>
      <c r="AE115" s="14" t="s">
        <v>79</v>
      </c>
      <c r="AF115" s="14" t="s">
        <v>79</v>
      </c>
      <c r="AG115" s="14" t="s">
        <v>79</v>
      </c>
      <c r="AH115" s="14" t="s">
        <v>77</v>
      </c>
      <c r="AI115" s="14" t="s">
        <v>77</v>
      </c>
      <c r="AJ115" s="14" t="s">
        <v>77</v>
      </c>
      <c r="AK115" s="14" t="s">
        <v>633</v>
      </c>
      <c r="AL115" s="14" t="s">
        <v>78</v>
      </c>
      <c r="AM115" s="14" t="s">
        <v>101</v>
      </c>
      <c r="AN115" s="14" t="s">
        <v>77</v>
      </c>
      <c r="AO115" s="14" t="s">
        <v>77</v>
      </c>
      <c r="AP115" s="14" t="s">
        <v>216</v>
      </c>
      <c r="AX115" s="14" t="s">
        <v>634</v>
      </c>
      <c r="AY115" s="14" t="s">
        <v>411</v>
      </c>
      <c r="AZ115" s="14" t="s">
        <v>226</v>
      </c>
      <c r="BA115" s="14" t="s">
        <v>139</v>
      </c>
      <c r="BB115" s="14">
        <v>0.0</v>
      </c>
      <c r="BC115" s="14">
        <v>0.0</v>
      </c>
      <c r="BD115" s="14" t="s">
        <v>191</v>
      </c>
      <c r="BE115" s="14" t="s">
        <v>240</v>
      </c>
      <c r="BF115" s="16" t="s">
        <v>202</v>
      </c>
    </row>
    <row r="116">
      <c r="A116" s="10">
        <v>45786.4456190625</v>
      </c>
      <c r="B116" s="11" t="s">
        <v>58</v>
      </c>
      <c r="C116" s="11">
        <v>24.0</v>
      </c>
      <c r="D116" s="11" t="s">
        <v>59</v>
      </c>
      <c r="E116" s="11" t="s">
        <v>60</v>
      </c>
      <c r="F116" s="11" t="s">
        <v>61</v>
      </c>
      <c r="G116" s="11" t="s">
        <v>184</v>
      </c>
      <c r="H116" s="11" t="s">
        <v>91</v>
      </c>
      <c r="I116" s="11" t="s">
        <v>142</v>
      </c>
      <c r="J116" s="11" t="s">
        <v>65</v>
      </c>
      <c r="L116" s="11" t="s">
        <v>66</v>
      </c>
      <c r="M116" s="11" t="s">
        <v>66</v>
      </c>
      <c r="N116" s="11" t="s">
        <v>68</v>
      </c>
      <c r="O116" s="11" t="s">
        <v>66</v>
      </c>
      <c r="P116" s="11" t="s">
        <v>94</v>
      </c>
      <c r="Q116" s="11" t="s">
        <v>94</v>
      </c>
      <c r="R116" s="11" t="s">
        <v>69</v>
      </c>
      <c r="S116" s="11" t="s">
        <v>134</v>
      </c>
      <c r="T116" s="11" t="s">
        <v>73</v>
      </c>
      <c r="U116" s="11" t="s">
        <v>72</v>
      </c>
      <c r="V116" s="11" t="s">
        <v>71</v>
      </c>
      <c r="W116" s="11" t="s">
        <v>108</v>
      </c>
      <c r="X116" s="12">
        <v>0.9375</v>
      </c>
      <c r="Y116" s="11">
        <v>20.0</v>
      </c>
      <c r="Z116" s="12">
        <v>0.29166666666424135</v>
      </c>
      <c r="AA116" s="11" t="s">
        <v>635</v>
      </c>
      <c r="AB116" s="11" t="s">
        <v>125</v>
      </c>
      <c r="AC116" s="11" t="s">
        <v>125</v>
      </c>
      <c r="AD116" s="11" t="s">
        <v>77</v>
      </c>
      <c r="AE116" s="11" t="s">
        <v>77</v>
      </c>
      <c r="AF116" s="11" t="s">
        <v>77</v>
      </c>
      <c r="AG116" s="11" t="s">
        <v>79</v>
      </c>
      <c r="AH116" s="11" t="s">
        <v>77</v>
      </c>
      <c r="AI116" s="11" t="s">
        <v>79</v>
      </c>
      <c r="AJ116" s="11" t="s">
        <v>79</v>
      </c>
      <c r="AL116" s="11" t="s">
        <v>111</v>
      </c>
      <c r="AM116" s="11" t="s">
        <v>80</v>
      </c>
      <c r="AN116" s="11" t="s">
        <v>79</v>
      </c>
      <c r="AO116" s="11" t="s">
        <v>78</v>
      </c>
      <c r="AP116" s="11" t="s">
        <v>81</v>
      </c>
      <c r="AX116" s="11">
        <v>5.0</v>
      </c>
      <c r="AY116" s="11" t="s">
        <v>636</v>
      </c>
      <c r="AZ116" s="11">
        <v>4.0</v>
      </c>
      <c r="BA116" s="11" t="s">
        <v>637</v>
      </c>
      <c r="BB116" s="11">
        <v>4.0</v>
      </c>
      <c r="BC116" s="11" t="s">
        <v>411</v>
      </c>
      <c r="BD116" s="11" t="s">
        <v>416</v>
      </c>
      <c r="BE116" s="11" t="s">
        <v>201</v>
      </c>
      <c r="BF116" s="13" t="s">
        <v>202</v>
      </c>
    </row>
    <row r="117">
      <c r="A117" s="9">
        <v>45786.445831377314</v>
      </c>
      <c r="B117" s="14" t="s">
        <v>58</v>
      </c>
      <c r="C117" s="14" t="s">
        <v>638</v>
      </c>
      <c r="D117" s="14" t="s">
        <v>59</v>
      </c>
      <c r="E117" s="14" t="s">
        <v>60</v>
      </c>
      <c r="F117" s="14" t="s">
        <v>61</v>
      </c>
      <c r="G117" s="14" t="s">
        <v>184</v>
      </c>
      <c r="H117" s="14" t="s">
        <v>91</v>
      </c>
      <c r="I117" s="14" t="s">
        <v>104</v>
      </c>
      <c r="J117" s="14" t="s">
        <v>65</v>
      </c>
      <c r="L117" s="14" t="s">
        <v>143</v>
      </c>
      <c r="M117" s="14" t="s">
        <v>143</v>
      </c>
      <c r="N117" s="14" t="s">
        <v>67</v>
      </c>
      <c r="O117" s="14" t="s">
        <v>67</v>
      </c>
      <c r="P117" s="14" t="s">
        <v>195</v>
      </c>
      <c r="Q117" s="14" t="s">
        <v>67</v>
      </c>
      <c r="R117" s="14" t="s">
        <v>95</v>
      </c>
      <c r="S117" s="14" t="s">
        <v>70</v>
      </c>
      <c r="T117" s="14" t="s">
        <v>71</v>
      </c>
      <c r="U117" s="14" t="s">
        <v>98</v>
      </c>
      <c r="V117" s="14" t="s">
        <v>73</v>
      </c>
      <c r="W117" s="14" t="s">
        <v>108</v>
      </c>
      <c r="X117" s="15">
        <v>0.9375</v>
      </c>
      <c r="Y117" s="14" t="s">
        <v>502</v>
      </c>
      <c r="Z117" s="15">
        <v>0.20833333333575865</v>
      </c>
      <c r="AA117" s="14" t="s">
        <v>354</v>
      </c>
      <c r="AB117" s="14" t="s">
        <v>125</v>
      </c>
      <c r="AC117" s="14" t="s">
        <v>125</v>
      </c>
      <c r="AD117" s="14" t="s">
        <v>79</v>
      </c>
      <c r="AE117" s="14" t="s">
        <v>79</v>
      </c>
      <c r="AF117" s="14" t="s">
        <v>79</v>
      </c>
      <c r="AG117" s="14" t="s">
        <v>79</v>
      </c>
      <c r="AH117" s="14" t="s">
        <v>79</v>
      </c>
      <c r="AI117" s="14" t="s">
        <v>79</v>
      </c>
      <c r="AJ117" s="14" t="s">
        <v>79</v>
      </c>
      <c r="AK117" s="14" t="s">
        <v>639</v>
      </c>
      <c r="AL117" s="14" t="s">
        <v>125</v>
      </c>
      <c r="AM117" s="14" t="s">
        <v>80</v>
      </c>
      <c r="AN117" s="14" t="s">
        <v>79</v>
      </c>
      <c r="AO117" s="14" t="s">
        <v>125</v>
      </c>
      <c r="AP117" s="14" t="s">
        <v>216</v>
      </c>
      <c r="AX117" s="14" t="s">
        <v>460</v>
      </c>
      <c r="AY117" s="14" t="s">
        <v>199</v>
      </c>
      <c r="AZ117" s="14" t="s">
        <v>198</v>
      </c>
      <c r="BA117" s="14" t="s">
        <v>640</v>
      </c>
      <c r="BB117" s="14" t="s">
        <v>246</v>
      </c>
      <c r="BC117" s="14" t="s">
        <v>640</v>
      </c>
      <c r="BD117" s="14" t="s">
        <v>261</v>
      </c>
      <c r="BE117" s="14" t="s">
        <v>261</v>
      </c>
      <c r="BF117" s="16" t="s">
        <v>87</v>
      </c>
    </row>
    <row r="118">
      <c r="A118" s="10">
        <v>45786.44600376158</v>
      </c>
      <c r="B118" s="11" t="s">
        <v>58</v>
      </c>
      <c r="C118" s="11">
        <v>21.0</v>
      </c>
      <c r="D118" s="11" t="s">
        <v>59</v>
      </c>
      <c r="E118" s="11" t="s">
        <v>60</v>
      </c>
      <c r="F118" s="11" t="s">
        <v>61</v>
      </c>
      <c r="G118" s="11" t="s">
        <v>184</v>
      </c>
      <c r="H118" s="11" t="s">
        <v>63</v>
      </c>
      <c r="I118" s="11" t="s">
        <v>204</v>
      </c>
      <c r="J118" s="11" t="s">
        <v>65</v>
      </c>
      <c r="L118" s="11" t="s">
        <v>66</v>
      </c>
      <c r="M118" s="11" t="s">
        <v>68</v>
      </c>
      <c r="N118" s="11" t="s">
        <v>68</v>
      </c>
      <c r="O118" s="11" t="s">
        <v>68</v>
      </c>
      <c r="P118" s="11" t="s">
        <v>94</v>
      </c>
      <c r="Q118" s="11" t="s">
        <v>94</v>
      </c>
      <c r="R118" s="11" t="s">
        <v>95</v>
      </c>
      <c r="S118" s="11" t="s">
        <v>107</v>
      </c>
      <c r="T118" s="11" t="s">
        <v>97</v>
      </c>
      <c r="U118" s="11" t="s">
        <v>98</v>
      </c>
      <c r="V118" s="11" t="s">
        <v>71</v>
      </c>
      <c r="W118" s="11" t="s">
        <v>74</v>
      </c>
      <c r="X118" s="12">
        <v>0.9375</v>
      </c>
      <c r="Y118" s="11">
        <v>20.0</v>
      </c>
      <c r="Z118" s="12">
        <v>0.25</v>
      </c>
      <c r="AA118" s="11">
        <v>7.0</v>
      </c>
      <c r="AB118" s="11" t="s">
        <v>77</v>
      </c>
      <c r="AC118" s="11" t="s">
        <v>79</v>
      </c>
      <c r="AD118" s="11" t="s">
        <v>79</v>
      </c>
      <c r="AE118" s="11" t="s">
        <v>79</v>
      </c>
      <c r="AF118" s="11" t="s">
        <v>79</v>
      </c>
      <c r="AG118" s="11" t="s">
        <v>79</v>
      </c>
      <c r="AH118" s="11" t="s">
        <v>79</v>
      </c>
      <c r="AI118" s="11" t="s">
        <v>79</v>
      </c>
      <c r="AJ118" s="11" t="s">
        <v>79</v>
      </c>
      <c r="AL118" s="11" t="s">
        <v>111</v>
      </c>
      <c r="AM118" s="11" t="s">
        <v>101</v>
      </c>
      <c r="AN118" s="11" t="s">
        <v>79</v>
      </c>
      <c r="AO118" s="11" t="s">
        <v>79</v>
      </c>
      <c r="AP118" s="11" t="s">
        <v>102</v>
      </c>
      <c r="AX118" s="11">
        <v>7.0</v>
      </c>
      <c r="AY118" s="11" t="s">
        <v>641</v>
      </c>
      <c r="AZ118" s="11">
        <v>3.0</v>
      </c>
      <c r="BA118" s="11">
        <v>80.0</v>
      </c>
      <c r="BB118" s="11">
        <v>0.0</v>
      </c>
      <c r="BC118" s="11">
        <v>0.0</v>
      </c>
      <c r="BD118" s="11" t="s">
        <v>642</v>
      </c>
      <c r="BE118" s="11" t="s">
        <v>643</v>
      </c>
      <c r="BF118" s="13" t="s">
        <v>87</v>
      </c>
    </row>
    <row r="119">
      <c r="A119" s="9">
        <v>45786.44635655092</v>
      </c>
      <c r="B119" s="14" t="s">
        <v>58</v>
      </c>
      <c r="C119" s="14">
        <v>43.0</v>
      </c>
      <c r="D119" s="14" t="s">
        <v>88</v>
      </c>
      <c r="E119" s="14" t="s">
        <v>252</v>
      </c>
      <c r="F119" s="14" t="s">
        <v>61</v>
      </c>
      <c r="G119" s="14" t="s">
        <v>644</v>
      </c>
      <c r="H119" s="14" t="s">
        <v>91</v>
      </c>
      <c r="I119" s="14" t="s">
        <v>104</v>
      </c>
      <c r="J119" s="14" t="s">
        <v>105</v>
      </c>
      <c r="K119" s="14" t="s">
        <v>645</v>
      </c>
      <c r="L119" s="14" t="s">
        <v>67</v>
      </c>
      <c r="M119" s="14" t="s">
        <v>67</v>
      </c>
      <c r="N119" s="14" t="s">
        <v>67</v>
      </c>
      <c r="O119" s="14" t="s">
        <v>67</v>
      </c>
      <c r="P119" s="14" t="s">
        <v>67</v>
      </c>
      <c r="Q119" s="14" t="s">
        <v>67</v>
      </c>
      <c r="R119" s="14" t="s">
        <v>95</v>
      </c>
      <c r="S119" s="14" t="s">
        <v>121</v>
      </c>
      <c r="T119" s="14" t="s">
        <v>73</v>
      </c>
      <c r="U119" s="14" t="s">
        <v>72</v>
      </c>
      <c r="V119" s="14" t="s">
        <v>73</v>
      </c>
      <c r="W119" s="14" t="s">
        <v>331</v>
      </c>
      <c r="X119" s="15">
        <v>0.8958333333357587</v>
      </c>
      <c r="Y119" s="14" t="s">
        <v>646</v>
      </c>
      <c r="Z119" s="15">
        <v>0.22916666666424135</v>
      </c>
      <c r="AA119" s="14" t="s">
        <v>647</v>
      </c>
      <c r="AB119" s="14" t="s">
        <v>78</v>
      </c>
      <c r="AC119" s="14" t="s">
        <v>125</v>
      </c>
      <c r="AD119" s="14" t="s">
        <v>125</v>
      </c>
      <c r="AE119" s="14" t="s">
        <v>79</v>
      </c>
      <c r="AF119" s="14" t="s">
        <v>79</v>
      </c>
      <c r="AG119" s="14" t="s">
        <v>79</v>
      </c>
      <c r="AH119" s="14" t="s">
        <v>79</v>
      </c>
      <c r="AI119" s="14" t="s">
        <v>77</v>
      </c>
      <c r="AJ119" s="14" t="s">
        <v>79</v>
      </c>
      <c r="AK119" s="14" t="s">
        <v>648</v>
      </c>
      <c r="AL119" s="14" t="s">
        <v>125</v>
      </c>
      <c r="AM119" s="14" t="s">
        <v>101</v>
      </c>
      <c r="AN119" s="14" t="s">
        <v>125</v>
      </c>
      <c r="AO119" s="14" t="s">
        <v>125</v>
      </c>
      <c r="AP119" s="14" t="s">
        <v>102</v>
      </c>
      <c r="AX119" s="14" t="s">
        <v>649</v>
      </c>
      <c r="AY119" s="14" t="s">
        <v>267</v>
      </c>
      <c r="AZ119" s="14" t="s">
        <v>650</v>
      </c>
      <c r="BA119" s="14" t="s">
        <v>650</v>
      </c>
      <c r="BB119" s="14" t="s">
        <v>650</v>
      </c>
      <c r="BC119" s="14" t="s">
        <v>650</v>
      </c>
      <c r="BD119" s="14" t="s">
        <v>313</v>
      </c>
      <c r="BE119" s="14" t="s">
        <v>651</v>
      </c>
      <c r="BF119" s="16" t="s">
        <v>87</v>
      </c>
    </row>
    <row r="120">
      <c r="A120" s="10">
        <v>45786.44649931713</v>
      </c>
      <c r="B120" s="11" t="s">
        <v>58</v>
      </c>
      <c r="C120" s="11">
        <v>21.0</v>
      </c>
      <c r="D120" s="11" t="s">
        <v>88</v>
      </c>
      <c r="E120" s="11" t="s">
        <v>60</v>
      </c>
      <c r="F120" s="11" t="s">
        <v>61</v>
      </c>
      <c r="G120" s="11" t="s">
        <v>184</v>
      </c>
      <c r="H120" s="11" t="s">
        <v>175</v>
      </c>
      <c r="I120" s="11" t="s">
        <v>652</v>
      </c>
      <c r="J120" s="11" t="s">
        <v>65</v>
      </c>
      <c r="L120" s="11" t="s">
        <v>143</v>
      </c>
      <c r="M120" s="11" t="s">
        <v>93</v>
      </c>
      <c r="N120" s="11" t="s">
        <v>93</v>
      </c>
      <c r="O120" s="11" t="s">
        <v>94</v>
      </c>
      <c r="P120" s="11" t="s">
        <v>94</v>
      </c>
      <c r="Q120" s="11" t="s">
        <v>94</v>
      </c>
      <c r="R120" s="11" t="s">
        <v>144</v>
      </c>
      <c r="S120" s="11" t="s">
        <v>121</v>
      </c>
      <c r="T120" s="11" t="s">
        <v>73</v>
      </c>
      <c r="U120" s="11" t="s">
        <v>136</v>
      </c>
      <c r="V120" s="11" t="s">
        <v>97</v>
      </c>
      <c r="W120" s="11" t="s">
        <v>122</v>
      </c>
      <c r="X120" s="12">
        <v>0.020833333335758653</v>
      </c>
      <c r="Y120" s="11">
        <v>120.0</v>
      </c>
      <c r="Z120" s="12">
        <v>0.22916666666424135</v>
      </c>
      <c r="AA120" s="11" t="s">
        <v>653</v>
      </c>
      <c r="AB120" s="11" t="s">
        <v>125</v>
      </c>
      <c r="AC120" s="11" t="s">
        <v>79</v>
      </c>
      <c r="AD120" s="11" t="s">
        <v>79</v>
      </c>
      <c r="AE120" s="11" t="s">
        <v>79</v>
      </c>
      <c r="AF120" s="11" t="s">
        <v>79</v>
      </c>
      <c r="AG120" s="11" t="s">
        <v>78</v>
      </c>
      <c r="AH120" s="11" t="s">
        <v>78</v>
      </c>
      <c r="AI120" s="11" t="s">
        <v>79</v>
      </c>
      <c r="AJ120" s="11" t="s">
        <v>77</v>
      </c>
      <c r="AL120" s="11" t="s">
        <v>77</v>
      </c>
      <c r="AM120" s="11" t="s">
        <v>101</v>
      </c>
      <c r="AN120" s="11" t="s">
        <v>78</v>
      </c>
      <c r="AO120" s="11" t="s">
        <v>125</v>
      </c>
      <c r="AP120" s="11" t="s">
        <v>138</v>
      </c>
      <c r="AX120" s="11">
        <v>4.0</v>
      </c>
      <c r="AY120" s="11">
        <v>15.0</v>
      </c>
      <c r="AZ120" s="11">
        <v>2.0</v>
      </c>
      <c r="BA120" s="11" t="s">
        <v>241</v>
      </c>
      <c r="BB120" s="11">
        <v>3.0</v>
      </c>
      <c r="BC120" s="11" t="s">
        <v>167</v>
      </c>
      <c r="BD120" s="11" t="s">
        <v>261</v>
      </c>
      <c r="BE120" s="11" t="s">
        <v>654</v>
      </c>
      <c r="BF120" s="13" t="s">
        <v>87</v>
      </c>
    </row>
    <row r="121">
      <c r="A121" s="9">
        <v>45786.446920393515</v>
      </c>
      <c r="B121" s="14" t="s">
        <v>58</v>
      </c>
      <c r="C121" s="14">
        <v>20.0</v>
      </c>
      <c r="D121" s="14" t="s">
        <v>59</v>
      </c>
      <c r="E121" s="14" t="s">
        <v>60</v>
      </c>
      <c r="F121" s="14" t="s">
        <v>61</v>
      </c>
      <c r="G121" s="14" t="s">
        <v>655</v>
      </c>
      <c r="H121" s="14" t="s">
        <v>63</v>
      </c>
      <c r="I121" s="14" t="s">
        <v>185</v>
      </c>
      <c r="J121" s="14" t="s">
        <v>65</v>
      </c>
      <c r="L121" s="14" t="s">
        <v>66</v>
      </c>
      <c r="M121" s="14" t="s">
        <v>66</v>
      </c>
      <c r="N121" s="14" t="s">
        <v>66</v>
      </c>
      <c r="O121" s="14" t="s">
        <v>66</v>
      </c>
      <c r="P121" s="14" t="s">
        <v>68</v>
      </c>
      <c r="Q121" s="14" t="s">
        <v>66</v>
      </c>
      <c r="R121" s="14" t="s">
        <v>95</v>
      </c>
      <c r="S121" s="14" t="s">
        <v>134</v>
      </c>
      <c r="T121" s="14" t="s">
        <v>73</v>
      </c>
      <c r="U121" s="14" t="s">
        <v>98</v>
      </c>
      <c r="V121" s="14" t="s">
        <v>71</v>
      </c>
      <c r="W121" s="14" t="s">
        <v>74</v>
      </c>
      <c r="X121" s="15">
        <v>0.9166666666642413</v>
      </c>
      <c r="Y121" s="14" t="s">
        <v>502</v>
      </c>
      <c r="Z121" s="15">
        <v>0.25</v>
      </c>
      <c r="AA121" s="14" t="s">
        <v>76</v>
      </c>
      <c r="AB121" s="14" t="s">
        <v>125</v>
      </c>
      <c r="AC121" s="14" t="s">
        <v>125</v>
      </c>
      <c r="AD121" s="14" t="s">
        <v>79</v>
      </c>
      <c r="AE121" s="14" t="s">
        <v>79</v>
      </c>
      <c r="AF121" s="14" t="s">
        <v>79</v>
      </c>
      <c r="AG121" s="14" t="s">
        <v>77</v>
      </c>
      <c r="AH121" s="14" t="s">
        <v>79</v>
      </c>
      <c r="AI121" s="14" t="s">
        <v>77</v>
      </c>
      <c r="AJ121" s="14" t="s">
        <v>79</v>
      </c>
      <c r="AK121" s="14" t="s">
        <v>282</v>
      </c>
      <c r="AL121" s="14" t="s">
        <v>78</v>
      </c>
      <c r="AM121" s="14" t="s">
        <v>101</v>
      </c>
      <c r="AN121" s="14" t="s">
        <v>79</v>
      </c>
      <c r="AO121" s="14" t="s">
        <v>78</v>
      </c>
      <c r="AP121" s="14" t="s">
        <v>102</v>
      </c>
      <c r="AX121" s="14">
        <v>4.0</v>
      </c>
      <c r="AY121" s="14">
        <v>30.0</v>
      </c>
      <c r="AZ121" s="14">
        <v>4.0</v>
      </c>
      <c r="BA121" s="14">
        <v>60.0</v>
      </c>
      <c r="BB121" s="14">
        <v>10.0</v>
      </c>
      <c r="BC121" s="14">
        <v>10.0</v>
      </c>
      <c r="BD121" s="14" t="s">
        <v>656</v>
      </c>
      <c r="BE121" s="14" t="s">
        <v>656</v>
      </c>
      <c r="BF121" s="16" t="s">
        <v>87</v>
      </c>
    </row>
    <row r="122">
      <c r="A122" s="10">
        <v>45786.44704273148</v>
      </c>
      <c r="B122" s="11" t="s">
        <v>58</v>
      </c>
      <c r="C122" s="11">
        <v>20.0</v>
      </c>
      <c r="D122" s="11" t="s">
        <v>88</v>
      </c>
      <c r="E122" s="11" t="s">
        <v>60</v>
      </c>
      <c r="F122" s="11" t="s">
        <v>61</v>
      </c>
      <c r="G122" s="11" t="s">
        <v>87</v>
      </c>
      <c r="H122" s="11" t="s">
        <v>63</v>
      </c>
      <c r="I122" s="11" t="s">
        <v>64</v>
      </c>
      <c r="J122" s="11" t="s">
        <v>65</v>
      </c>
      <c r="L122" s="11" t="s">
        <v>68</v>
      </c>
      <c r="M122" s="11" t="s">
        <v>93</v>
      </c>
      <c r="N122" s="11" t="s">
        <v>93</v>
      </c>
      <c r="O122" s="11" t="s">
        <v>94</v>
      </c>
      <c r="P122" s="11" t="s">
        <v>94</v>
      </c>
      <c r="Q122" s="11" t="s">
        <v>94</v>
      </c>
      <c r="R122" s="11" t="s">
        <v>69</v>
      </c>
      <c r="S122" s="11" t="s">
        <v>186</v>
      </c>
      <c r="T122" s="11" t="s">
        <v>73</v>
      </c>
      <c r="U122" s="11" t="s">
        <v>272</v>
      </c>
      <c r="V122" s="11" t="s">
        <v>71</v>
      </c>
      <c r="W122" s="11" t="s">
        <v>166</v>
      </c>
      <c r="X122" s="12">
        <v>0.9583333333357587</v>
      </c>
      <c r="Y122" s="11">
        <v>20.0</v>
      </c>
      <c r="Z122" s="12">
        <v>0.29166666666424135</v>
      </c>
      <c r="AA122" s="11">
        <v>6.0</v>
      </c>
      <c r="AB122" s="11" t="s">
        <v>79</v>
      </c>
      <c r="AC122" s="11" t="s">
        <v>77</v>
      </c>
      <c r="AD122" s="11" t="s">
        <v>79</v>
      </c>
      <c r="AE122" s="11" t="s">
        <v>78</v>
      </c>
      <c r="AF122" s="11" t="s">
        <v>79</v>
      </c>
      <c r="AG122" s="11" t="s">
        <v>79</v>
      </c>
      <c r="AH122" s="11" t="s">
        <v>79</v>
      </c>
      <c r="AI122" s="11" t="s">
        <v>77</v>
      </c>
      <c r="AJ122" s="11" t="s">
        <v>79</v>
      </c>
      <c r="AL122" s="11" t="s">
        <v>79</v>
      </c>
      <c r="AM122" s="11" t="s">
        <v>101</v>
      </c>
      <c r="AN122" s="11" t="s">
        <v>79</v>
      </c>
      <c r="AO122" s="11" t="s">
        <v>77</v>
      </c>
      <c r="AP122" s="11" t="s">
        <v>81</v>
      </c>
      <c r="AX122" s="11">
        <v>1.0</v>
      </c>
      <c r="AY122" s="11">
        <v>30.0</v>
      </c>
      <c r="AZ122" s="11">
        <v>0.0</v>
      </c>
      <c r="BA122" s="11">
        <v>0.0</v>
      </c>
      <c r="BB122" s="11">
        <v>0.0</v>
      </c>
      <c r="BC122" s="11">
        <v>0.0</v>
      </c>
      <c r="BD122" s="11" t="s">
        <v>209</v>
      </c>
      <c r="BE122" s="11" t="s">
        <v>238</v>
      </c>
      <c r="BF122" s="13" t="s">
        <v>87</v>
      </c>
    </row>
    <row r="123">
      <c r="A123" s="9">
        <v>45786.44777061343</v>
      </c>
      <c r="B123" s="14" t="s">
        <v>58</v>
      </c>
      <c r="C123" s="14">
        <v>20.0</v>
      </c>
      <c r="D123" s="14" t="s">
        <v>59</v>
      </c>
      <c r="E123" s="14" t="s">
        <v>60</v>
      </c>
      <c r="F123" s="14" t="s">
        <v>61</v>
      </c>
      <c r="G123" s="14" t="s">
        <v>184</v>
      </c>
      <c r="H123" s="14" t="s">
        <v>175</v>
      </c>
      <c r="I123" s="14" t="s">
        <v>119</v>
      </c>
      <c r="J123" s="14" t="s">
        <v>105</v>
      </c>
      <c r="K123" s="14" t="s">
        <v>657</v>
      </c>
      <c r="L123" s="14" t="s">
        <v>66</v>
      </c>
      <c r="M123" s="14" t="s">
        <v>93</v>
      </c>
      <c r="N123" s="14" t="s">
        <v>68</v>
      </c>
      <c r="O123" s="14" t="s">
        <v>66</v>
      </c>
      <c r="P123" s="14" t="s">
        <v>94</v>
      </c>
      <c r="Q123" s="14" t="s">
        <v>94</v>
      </c>
      <c r="R123" s="14" t="s">
        <v>196</v>
      </c>
      <c r="S123" s="14" t="s">
        <v>121</v>
      </c>
      <c r="T123" s="14" t="s">
        <v>73</v>
      </c>
      <c r="U123" s="14" t="s">
        <v>72</v>
      </c>
      <c r="V123" s="14" t="s">
        <v>73</v>
      </c>
      <c r="W123" s="14" t="s">
        <v>166</v>
      </c>
      <c r="X123" s="15">
        <v>0.020833333335758653</v>
      </c>
      <c r="Y123" s="14" t="s">
        <v>179</v>
      </c>
      <c r="Z123" s="15">
        <v>0.25</v>
      </c>
      <c r="AA123" s="14" t="s">
        <v>191</v>
      </c>
      <c r="AB123" s="14" t="s">
        <v>125</v>
      </c>
      <c r="AC123" s="14" t="s">
        <v>78</v>
      </c>
      <c r="AD123" s="14" t="s">
        <v>79</v>
      </c>
      <c r="AE123" s="14" t="s">
        <v>77</v>
      </c>
      <c r="AF123" s="14" t="s">
        <v>77</v>
      </c>
      <c r="AG123" s="14" t="s">
        <v>79</v>
      </c>
      <c r="AH123" s="14" t="s">
        <v>78</v>
      </c>
      <c r="AI123" s="14" t="s">
        <v>78</v>
      </c>
      <c r="AJ123" s="14" t="s">
        <v>77</v>
      </c>
      <c r="AK123" s="14" t="s">
        <v>262</v>
      </c>
      <c r="AL123" s="14" t="s">
        <v>125</v>
      </c>
      <c r="AM123" s="14" t="s">
        <v>147</v>
      </c>
      <c r="AN123" s="14" t="s">
        <v>125</v>
      </c>
      <c r="AO123" s="14" t="s">
        <v>77</v>
      </c>
      <c r="AP123" s="14" t="s">
        <v>81</v>
      </c>
      <c r="AX123" s="14" t="s">
        <v>246</v>
      </c>
      <c r="AY123" s="14" t="s">
        <v>190</v>
      </c>
      <c r="AZ123" s="14" t="s">
        <v>127</v>
      </c>
      <c r="BA123" s="14" t="s">
        <v>181</v>
      </c>
      <c r="BB123" s="14" t="s">
        <v>127</v>
      </c>
      <c r="BC123" s="14" t="s">
        <v>658</v>
      </c>
      <c r="BD123" s="14" t="s">
        <v>261</v>
      </c>
      <c r="BE123" s="14" t="s">
        <v>168</v>
      </c>
      <c r="BF123" s="16" t="s">
        <v>202</v>
      </c>
    </row>
    <row r="124">
      <c r="A124" s="10">
        <v>45786.44790746528</v>
      </c>
      <c r="B124" s="11" t="s">
        <v>58</v>
      </c>
      <c r="C124" s="11">
        <v>20.0</v>
      </c>
      <c r="D124" s="11" t="s">
        <v>88</v>
      </c>
      <c r="E124" s="11" t="s">
        <v>60</v>
      </c>
      <c r="F124" s="11" t="s">
        <v>61</v>
      </c>
      <c r="G124" s="11" t="s">
        <v>65</v>
      </c>
      <c r="H124" s="11" t="s">
        <v>175</v>
      </c>
      <c r="I124" s="11" t="s">
        <v>119</v>
      </c>
      <c r="J124" s="11" t="s">
        <v>65</v>
      </c>
      <c r="L124" s="11" t="s">
        <v>68</v>
      </c>
      <c r="M124" s="11" t="s">
        <v>68</v>
      </c>
      <c r="N124" s="11" t="s">
        <v>66</v>
      </c>
      <c r="O124" s="11" t="s">
        <v>68</v>
      </c>
      <c r="P124" s="11" t="s">
        <v>68</v>
      </c>
      <c r="Q124" s="11" t="s">
        <v>68</v>
      </c>
      <c r="R124" s="11" t="s">
        <v>144</v>
      </c>
      <c r="S124" s="11" t="s">
        <v>121</v>
      </c>
      <c r="T124" s="11" t="s">
        <v>73</v>
      </c>
      <c r="U124" s="11" t="s">
        <v>72</v>
      </c>
      <c r="V124" s="11" t="s">
        <v>73</v>
      </c>
      <c r="W124" s="11" t="s">
        <v>99</v>
      </c>
      <c r="X124" s="12">
        <v>0.0</v>
      </c>
      <c r="Y124" s="11" t="s">
        <v>659</v>
      </c>
      <c r="Z124" s="12">
        <v>0.29166666666424135</v>
      </c>
      <c r="AA124" s="11">
        <v>5.0</v>
      </c>
      <c r="AB124" s="11" t="s">
        <v>125</v>
      </c>
      <c r="AC124" s="11" t="s">
        <v>79</v>
      </c>
      <c r="AD124" s="11" t="s">
        <v>79</v>
      </c>
      <c r="AE124" s="11" t="s">
        <v>79</v>
      </c>
      <c r="AF124" s="11" t="s">
        <v>79</v>
      </c>
      <c r="AG124" s="11" t="s">
        <v>78</v>
      </c>
      <c r="AH124" s="11" t="s">
        <v>125</v>
      </c>
      <c r="AI124" s="11" t="s">
        <v>79</v>
      </c>
      <c r="AJ124" s="11" t="s">
        <v>79</v>
      </c>
      <c r="AL124" s="11" t="s">
        <v>79</v>
      </c>
      <c r="AM124" s="11" t="s">
        <v>80</v>
      </c>
      <c r="AN124" s="11" t="s">
        <v>78</v>
      </c>
      <c r="AO124" s="11" t="s">
        <v>77</v>
      </c>
      <c r="AP124" s="11" t="s">
        <v>81</v>
      </c>
      <c r="AX124" s="11" t="s">
        <v>660</v>
      </c>
      <c r="AY124" s="11" t="s">
        <v>86</v>
      </c>
      <c r="AZ124" s="11" t="s">
        <v>660</v>
      </c>
      <c r="BA124" s="11" t="s">
        <v>86</v>
      </c>
      <c r="BB124" s="11" t="s">
        <v>660</v>
      </c>
      <c r="BC124" s="11" t="s">
        <v>86</v>
      </c>
      <c r="BD124" s="11" t="s">
        <v>661</v>
      </c>
      <c r="BE124" s="11" t="s">
        <v>662</v>
      </c>
      <c r="BF124" s="13" t="s">
        <v>87</v>
      </c>
    </row>
    <row r="125">
      <c r="A125" s="9">
        <v>45786.44802054398</v>
      </c>
      <c r="B125" s="14" t="s">
        <v>58</v>
      </c>
      <c r="C125" s="14" t="s">
        <v>663</v>
      </c>
      <c r="D125" s="14" t="s">
        <v>59</v>
      </c>
      <c r="E125" s="14" t="s">
        <v>60</v>
      </c>
      <c r="F125" s="14" t="s">
        <v>61</v>
      </c>
      <c r="G125" s="14" t="s">
        <v>87</v>
      </c>
      <c r="H125" s="14" t="s">
        <v>175</v>
      </c>
      <c r="I125" s="14" t="s">
        <v>664</v>
      </c>
      <c r="J125" s="14" t="s">
        <v>105</v>
      </c>
      <c r="K125" s="14" t="s">
        <v>665</v>
      </c>
      <c r="L125" s="14" t="s">
        <v>68</v>
      </c>
      <c r="M125" s="14" t="s">
        <v>93</v>
      </c>
      <c r="N125" s="14" t="s">
        <v>68</v>
      </c>
      <c r="O125" s="14" t="s">
        <v>66</v>
      </c>
      <c r="P125" s="14" t="s">
        <v>94</v>
      </c>
      <c r="Q125" s="14" t="s">
        <v>195</v>
      </c>
      <c r="R125" s="14" t="s">
        <v>95</v>
      </c>
      <c r="S125" s="14" t="s">
        <v>121</v>
      </c>
      <c r="T125" s="14" t="s">
        <v>71</v>
      </c>
      <c r="U125" s="14" t="s">
        <v>72</v>
      </c>
      <c r="V125" s="14" t="s">
        <v>73</v>
      </c>
      <c r="W125" s="14" t="s">
        <v>108</v>
      </c>
      <c r="X125" s="15">
        <v>0.9583333333357587</v>
      </c>
      <c r="Y125" s="14" t="s">
        <v>109</v>
      </c>
      <c r="Z125" s="15">
        <v>0.25</v>
      </c>
      <c r="AA125" s="14" t="s">
        <v>666</v>
      </c>
      <c r="AB125" s="14" t="s">
        <v>77</v>
      </c>
      <c r="AC125" s="14" t="s">
        <v>79</v>
      </c>
      <c r="AD125" s="14" t="s">
        <v>79</v>
      </c>
      <c r="AE125" s="14" t="s">
        <v>79</v>
      </c>
      <c r="AF125" s="14" t="s">
        <v>79</v>
      </c>
      <c r="AG125" s="14" t="s">
        <v>79</v>
      </c>
      <c r="AH125" s="14" t="s">
        <v>79</v>
      </c>
      <c r="AI125" s="14" t="s">
        <v>79</v>
      </c>
      <c r="AJ125" s="14" t="s">
        <v>79</v>
      </c>
      <c r="AL125" s="14" t="s">
        <v>111</v>
      </c>
      <c r="AM125" s="14" t="s">
        <v>101</v>
      </c>
      <c r="AN125" s="14" t="s">
        <v>79</v>
      </c>
      <c r="AO125" s="14" t="s">
        <v>77</v>
      </c>
      <c r="AP125" s="14" t="s">
        <v>102</v>
      </c>
      <c r="AX125" s="14">
        <v>4.0</v>
      </c>
      <c r="AY125" s="14" t="s">
        <v>617</v>
      </c>
      <c r="AZ125" s="14">
        <v>4.0</v>
      </c>
      <c r="BA125" s="14" t="s">
        <v>667</v>
      </c>
      <c r="BB125" s="14">
        <v>3.0</v>
      </c>
      <c r="BC125" s="14" t="s">
        <v>617</v>
      </c>
      <c r="BD125" s="14" t="s">
        <v>668</v>
      </c>
      <c r="BE125" s="14" t="s">
        <v>124</v>
      </c>
      <c r="BF125" s="16" t="s">
        <v>87</v>
      </c>
    </row>
    <row r="126">
      <c r="A126" s="10">
        <v>45786.4481415162</v>
      </c>
      <c r="B126" s="11" t="s">
        <v>58</v>
      </c>
      <c r="C126" s="11" t="s">
        <v>669</v>
      </c>
      <c r="D126" s="11" t="s">
        <v>59</v>
      </c>
      <c r="E126" s="11" t="s">
        <v>60</v>
      </c>
      <c r="F126" s="11" t="s">
        <v>61</v>
      </c>
      <c r="G126" s="11" t="s">
        <v>184</v>
      </c>
      <c r="H126" s="11" t="s">
        <v>175</v>
      </c>
      <c r="I126" s="11" t="s">
        <v>142</v>
      </c>
      <c r="J126" s="11" t="s">
        <v>105</v>
      </c>
      <c r="K126" s="11" t="s">
        <v>670</v>
      </c>
      <c r="L126" s="11" t="s">
        <v>66</v>
      </c>
      <c r="M126" s="11" t="s">
        <v>93</v>
      </c>
      <c r="N126" s="11" t="s">
        <v>68</v>
      </c>
      <c r="O126" s="11" t="s">
        <v>68</v>
      </c>
      <c r="P126" s="11" t="s">
        <v>68</v>
      </c>
      <c r="Q126" s="11" t="s">
        <v>68</v>
      </c>
      <c r="R126" s="11" t="s">
        <v>95</v>
      </c>
      <c r="S126" s="11" t="s">
        <v>121</v>
      </c>
      <c r="T126" s="11" t="s">
        <v>73</v>
      </c>
      <c r="U126" s="11" t="s">
        <v>98</v>
      </c>
      <c r="V126" s="11" t="s">
        <v>71</v>
      </c>
      <c r="W126" s="11" t="s">
        <v>99</v>
      </c>
      <c r="X126" s="12">
        <v>0.9583333333357587</v>
      </c>
      <c r="Y126" s="11" t="s">
        <v>253</v>
      </c>
      <c r="Z126" s="12">
        <v>0.29166666666424135</v>
      </c>
      <c r="AA126" s="11" t="s">
        <v>671</v>
      </c>
      <c r="AB126" s="11" t="s">
        <v>77</v>
      </c>
      <c r="AC126" s="11" t="s">
        <v>77</v>
      </c>
      <c r="AD126" s="11" t="s">
        <v>78</v>
      </c>
      <c r="AE126" s="11" t="s">
        <v>79</v>
      </c>
      <c r="AF126" s="11" t="s">
        <v>79</v>
      </c>
      <c r="AG126" s="11" t="s">
        <v>79</v>
      </c>
      <c r="AH126" s="11" t="s">
        <v>77</v>
      </c>
      <c r="AI126" s="11" t="s">
        <v>77</v>
      </c>
      <c r="AJ126" s="11" t="s">
        <v>79</v>
      </c>
      <c r="AK126" s="11" t="s">
        <v>672</v>
      </c>
      <c r="AL126" s="11" t="s">
        <v>78</v>
      </c>
      <c r="AM126" s="11" t="s">
        <v>101</v>
      </c>
      <c r="AN126" s="11" t="s">
        <v>79</v>
      </c>
      <c r="AO126" s="11" t="s">
        <v>77</v>
      </c>
      <c r="AP126" s="11" t="s">
        <v>216</v>
      </c>
      <c r="AX126" s="11" t="s">
        <v>673</v>
      </c>
      <c r="AY126" s="11" t="s">
        <v>674</v>
      </c>
      <c r="AZ126" s="11" t="s">
        <v>246</v>
      </c>
      <c r="BA126" s="11" t="s">
        <v>675</v>
      </c>
      <c r="BB126" s="11" t="s">
        <v>246</v>
      </c>
      <c r="BC126" s="11" t="s">
        <v>148</v>
      </c>
      <c r="BD126" s="11" t="s">
        <v>676</v>
      </c>
      <c r="BE126" s="11" t="s">
        <v>380</v>
      </c>
      <c r="BF126" s="13" t="s">
        <v>87</v>
      </c>
    </row>
    <row r="127">
      <c r="A127" s="9">
        <v>45786.44915240741</v>
      </c>
      <c r="B127" s="14" t="s">
        <v>58</v>
      </c>
      <c r="C127" s="14">
        <v>22.0</v>
      </c>
      <c r="D127" s="14" t="s">
        <v>59</v>
      </c>
      <c r="E127" s="14" t="s">
        <v>60</v>
      </c>
      <c r="F127" s="14" t="s">
        <v>61</v>
      </c>
      <c r="G127" s="14" t="s">
        <v>604</v>
      </c>
      <c r="H127" s="14" t="s">
        <v>63</v>
      </c>
      <c r="I127" s="14" t="s">
        <v>204</v>
      </c>
      <c r="J127" s="14" t="s">
        <v>65</v>
      </c>
      <c r="L127" s="14" t="s">
        <v>143</v>
      </c>
      <c r="M127" s="14" t="s">
        <v>143</v>
      </c>
      <c r="N127" s="14" t="s">
        <v>143</v>
      </c>
      <c r="O127" s="14" t="s">
        <v>66</v>
      </c>
      <c r="P127" s="14" t="s">
        <v>68</v>
      </c>
      <c r="Q127" s="14" t="s">
        <v>68</v>
      </c>
      <c r="R127" s="14" t="s">
        <v>95</v>
      </c>
      <c r="S127" s="14" t="s">
        <v>107</v>
      </c>
      <c r="T127" s="14" t="s">
        <v>71</v>
      </c>
      <c r="U127" s="14" t="s">
        <v>72</v>
      </c>
      <c r="V127" s="14" t="s">
        <v>71</v>
      </c>
      <c r="W127" s="14" t="s">
        <v>447</v>
      </c>
      <c r="X127" s="15">
        <v>0.9166666666642413</v>
      </c>
      <c r="Y127" s="14">
        <v>40.0</v>
      </c>
      <c r="Z127" s="15">
        <v>0.25</v>
      </c>
      <c r="AA127" s="14" t="s">
        <v>124</v>
      </c>
      <c r="AB127" s="14" t="s">
        <v>78</v>
      </c>
      <c r="AC127" s="14" t="s">
        <v>79</v>
      </c>
      <c r="AD127" s="14" t="s">
        <v>78</v>
      </c>
      <c r="AE127" s="14" t="s">
        <v>79</v>
      </c>
      <c r="AF127" s="14" t="s">
        <v>79</v>
      </c>
      <c r="AG127" s="14" t="s">
        <v>79</v>
      </c>
      <c r="AH127" s="14" t="s">
        <v>79</v>
      </c>
      <c r="AI127" s="14" t="s">
        <v>77</v>
      </c>
      <c r="AJ127" s="14" t="s">
        <v>79</v>
      </c>
      <c r="AK127" s="14" t="s">
        <v>282</v>
      </c>
      <c r="AL127" s="14" t="s">
        <v>78</v>
      </c>
      <c r="AM127" s="14" t="s">
        <v>80</v>
      </c>
      <c r="AN127" s="14" t="s">
        <v>77</v>
      </c>
      <c r="AO127" s="14" t="s">
        <v>77</v>
      </c>
      <c r="AP127" s="14" t="s">
        <v>216</v>
      </c>
      <c r="AX127" s="14">
        <v>3.0</v>
      </c>
      <c r="AY127" s="14">
        <v>20.0</v>
      </c>
      <c r="AZ127" s="14" t="s">
        <v>649</v>
      </c>
      <c r="BA127" s="14" t="s">
        <v>482</v>
      </c>
      <c r="BB127" s="14">
        <v>0.0</v>
      </c>
      <c r="BC127" s="14">
        <v>0.0</v>
      </c>
      <c r="BD127" s="14">
        <v>5.0</v>
      </c>
      <c r="BE127" s="14">
        <v>3.0</v>
      </c>
      <c r="BF127" s="16" t="s">
        <v>87</v>
      </c>
    </row>
    <row r="128">
      <c r="A128" s="10">
        <v>45786.44946292824</v>
      </c>
      <c r="B128" s="11" t="s">
        <v>58</v>
      </c>
      <c r="C128" s="11">
        <v>19.0</v>
      </c>
      <c r="D128" s="11" t="s">
        <v>88</v>
      </c>
      <c r="E128" s="11" t="s">
        <v>60</v>
      </c>
      <c r="F128" s="11" t="s">
        <v>61</v>
      </c>
      <c r="G128" s="11" t="s">
        <v>282</v>
      </c>
      <c r="H128" s="11" t="s">
        <v>175</v>
      </c>
      <c r="I128" s="11" t="s">
        <v>317</v>
      </c>
      <c r="J128" s="11" t="s">
        <v>105</v>
      </c>
      <c r="K128" s="11" t="s">
        <v>677</v>
      </c>
      <c r="L128" s="11" t="s">
        <v>66</v>
      </c>
      <c r="M128" s="11" t="s">
        <v>93</v>
      </c>
      <c r="N128" s="11" t="s">
        <v>68</v>
      </c>
      <c r="O128" s="11" t="s">
        <v>94</v>
      </c>
      <c r="P128" s="11" t="s">
        <v>68</v>
      </c>
      <c r="Q128" s="11" t="s">
        <v>94</v>
      </c>
      <c r="R128" s="11" t="s">
        <v>95</v>
      </c>
      <c r="S128" s="11" t="s">
        <v>70</v>
      </c>
      <c r="T128" s="11" t="s">
        <v>73</v>
      </c>
      <c r="U128" s="11" t="s">
        <v>72</v>
      </c>
      <c r="V128" s="11" t="s">
        <v>71</v>
      </c>
      <c r="W128" s="11" t="s">
        <v>108</v>
      </c>
      <c r="X128" s="12">
        <v>0.0</v>
      </c>
      <c r="Y128" s="11" t="s">
        <v>678</v>
      </c>
      <c r="Z128" s="12">
        <v>0.25</v>
      </c>
      <c r="AA128" s="11" t="s">
        <v>679</v>
      </c>
      <c r="AB128" s="11" t="s">
        <v>125</v>
      </c>
      <c r="AC128" s="11" t="s">
        <v>78</v>
      </c>
      <c r="AD128" s="11" t="s">
        <v>78</v>
      </c>
      <c r="AE128" s="11" t="s">
        <v>79</v>
      </c>
      <c r="AF128" s="11" t="s">
        <v>79</v>
      </c>
      <c r="AG128" s="11" t="s">
        <v>79</v>
      </c>
      <c r="AH128" s="11" t="s">
        <v>78</v>
      </c>
      <c r="AI128" s="11" t="s">
        <v>79</v>
      </c>
      <c r="AJ128" s="11" t="s">
        <v>79</v>
      </c>
      <c r="AL128" s="11" t="s">
        <v>111</v>
      </c>
      <c r="AM128" s="11" t="s">
        <v>101</v>
      </c>
      <c r="AN128" s="11" t="s">
        <v>79</v>
      </c>
      <c r="AO128" s="11" t="s">
        <v>77</v>
      </c>
      <c r="AP128" s="11" t="s">
        <v>216</v>
      </c>
      <c r="AX128" s="11" t="s">
        <v>207</v>
      </c>
      <c r="AY128" s="11" t="s">
        <v>680</v>
      </c>
      <c r="AZ128" s="11" t="s">
        <v>207</v>
      </c>
      <c r="BA128" s="11" t="s">
        <v>667</v>
      </c>
      <c r="BB128" s="11" t="s">
        <v>555</v>
      </c>
      <c r="BC128" s="11" t="s">
        <v>148</v>
      </c>
      <c r="BD128" s="11" t="s">
        <v>681</v>
      </c>
      <c r="BE128" s="11" t="s">
        <v>354</v>
      </c>
      <c r="BF128" s="13" t="s">
        <v>87</v>
      </c>
    </row>
    <row r="129">
      <c r="A129" s="9">
        <v>45786.44969311343</v>
      </c>
      <c r="B129" s="14" t="s">
        <v>58</v>
      </c>
      <c r="C129" s="14">
        <v>20.0</v>
      </c>
      <c r="D129" s="14" t="s">
        <v>59</v>
      </c>
      <c r="E129" s="14" t="s">
        <v>60</v>
      </c>
      <c r="F129" s="14" t="s">
        <v>61</v>
      </c>
      <c r="G129" s="14" t="s">
        <v>682</v>
      </c>
      <c r="H129" s="14" t="s">
        <v>175</v>
      </c>
      <c r="I129" s="14" t="s">
        <v>683</v>
      </c>
      <c r="J129" s="14" t="s">
        <v>65</v>
      </c>
      <c r="L129" s="14" t="s">
        <v>68</v>
      </c>
      <c r="M129" s="14" t="s">
        <v>66</v>
      </c>
      <c r="N129" s="14" t="s">
        <v>66</v>
      </c>
      <c r="O129" s="14" t="s">
        <v>94</v>
      </c>
      <c r="P129" s="14" t="s">
        <v>94</v>
      </c>
      <c r="Q129" s="14" t="s">
        <v>94</v>
      </c>
      <c r="R129" s="14" t="s">
        <v>95</v>
      </c>
      <c r="S129" s="14" t="s">
        <v>107</v>
      </c>
      <c r="T129" s="14" t="s">
        <v>73</v>
      </c>
      <c r="U129" s="14" t="s">
        <v>72</v>
      </c>
      <c r="V129" s="14" t="s">
        <v>73</v>
      </c>
      <c r="W129" s="14" t="s">
        <v>328</v>
      </c>
      <c r="X129" s="15">
        <v>0.9791666666642413</v>
      </c>
      <c r="Y129" s="14">
        <v>30.0</v>
      </c>
      <c r="Z129" s="15">
        <v>0.28472222221898846</v>
      </c>
      <c r="AA129" s="14" t="s">
        <v>124</v>
      </c>
      <c r="AB129" s="14" t="s">
        <v>125</v>
      </c>
      <c r="AC129" s="14" t="s">
        <v>78</v>
      </c>
      <c r="AD129" s="14" t="s">
        <v>79</v>
      </c>
      <c r="AE129" s="14" t="s">
        <v>79</v>
      </c>
      <c r="AF129" s="14" t="s">
        <v>79</v>
      </c>
      <c r="AG129" s="14" t="s">
        <v>79</v>
      </c>
      <c r="AH129" s="14" t="s">
        <v>79</v>
      </c>
      <c r="AI129" s="14" t="s">
        <v>77</v>
      </c>
      <c r="AJ129" s="14" t="s">
        <v>79</v>
      </c>
      <c r="AK129" s="14" t="s">
        <v>282</v>
      </c>
      <c r="AL129" s="14" t="s">
        <v>125</v>
      </c>
      <c r="AM129" s="14" t="s">
        <v>80</v>
      </c>
      <c r="AN129" s="14" t="s">
        <v>79</v>
      </c>
      <c r="AO129" s="14" t="s">
        <v>79</v>
      </c>
      <c r="AP129" s="14" t="s">
        <v>216</v>
      </c>
      <c r="AX129" s="14" t="s">
        <v>246</v>
      </c>
      <c r="AY129" s="14" t="s">
        <v>126</v>
      </c>
      <c r="AZ129" s="14" t="s">
        <v>149</v>
      </c>
      <c r="BA129" s="14" t="s">
        <v>684</v>
      </c>
      <c r="BB129" s="14" t="s">
        <v>127</v>
      </c>
      <c r="BC129" s="14" t="s">
        <v>684</v>
      </c>
      <c r="BD129" s="14" t="s">
        <v>238</v>
      </c>
      <c r="BE129" s="14" t="s">
        <v>238</v>
      </c>
      <c r="BF129" s="16" t="s">
        <v>87</v>
      </c>
    </row>
    <row r="130">
      <c r="A130" s="10">
        <v>45786.46048274306</v>
      </c>
      <c r="B130" s="11" t="s">
        <v>58</v>
      </c>
      <c r="C130" s="11" t="s">
        <v>624</v>
      </c>
      <c r="D130" s="11" t="s">
        <v>59</v>
      </c>
      <c r="E130" s="11" t="s">
        <v>60</v>
      </c>
      <c r="F130" s="11" t="s">
        <v>61</v>
      </c>
      <c r="G130" s="11" t="s">
        <v>184</v>
      </c>
      <c r="H130" s="11" t="s">
        <v>175</v>
      </c>
      <c r="I130" s="11" t="s">
        <v>104</v>
      </c>
      <c r="J130" s="11" t="s">
        <v>65</v>
      </c>
      <c r="L130" s="11" t="s">
        <v>68</v>
      </c>
      <c r="M130" s="11" t="s">
        <v>93</v>
      </c>
      <c r="N130" s="11" t="s">
        <v>93</v>
      </c>
      <c r="O130" s="11" t="s">
        <v>67</v>
      </c>
      <c r="P130" s="11" t="s">
        <v>67</v>
      </c>
      <c r="Q130" s="11" t="s">
        <v>67</v>
      </c>
      <c r="R130" s="11" t="s">
        <v>95</v>
      </c>
      <c r="S130" s="11" t="s">
        <v>70</v>
      </c>
      <c r="T130" s="11" t="s">
        <v>73</v>
      </c>
      <c r="U130" s="11" t="s">
        <v>136</v>
      </c>
      <c r="V130" s="11" t="s">
        <v>71</v>
      </c>
      <c r="W130" s="11" t="s">
        <v>74</v>
      </c>
      <c r="X130" s="12">
        <v>0.9166666666642413</v>
      </c>
      <c r="Y130" s="11" t="s">
        <v>505</v>
      </c>
      <c r="Z130" s="12">
        <v>0.25</v>
      </c>
      <c r="AA130" s="11" t="s">
        <v>117</v>
      </c>
      <c r="AB130" s="11" t="s">
        <v>79</v>
      </c>
      <c r="AC130" s="11" t="s">
        <v>77</v>
      </c>
      <c r="AD130" s="11" t="s">
        <v>78</v>
      </c>
      <c r="AE130" s="11" t="s">
        <v>77</v>
      </c>
      <c r="AF130" s="11" t="s">
        <v>79</v>
      </c>
      <c r="AG130" s="11" t="s">
        <v>77</v>
      </c>
      <c r="AH130" s="11" t="s">
        <v>79</v>
      </c>
      <c r="AI130" s="11" t="s">
        <v>79</v>
      </c>
      <c r="AJ130" s="11" t="s">
        <v>79</v>
      </c>
      <c r="AK130" s="11" t="s">
        <v>184</v>
      </c>
      <c r="AL130" s="11" t="s">
        <v>111</v>
      </c>
      <c r="AM130" s="11" t="s">
        <v>101</v>
      </c>
      <c r="AN130" s="11" t="s">
        <v>79</v>
      </c>
      <c r="AO130" s="11" t="s">
        <v>77</v>
      </c>
      <c r="AP130" s="11" t="s">
        <v>81</v>
      </c>
      <c r="AX130" s="11" t="s">
        <v>478</v>
      </c>
      <c r="AY130" s="11" t="s">
        <v>83</v>
      </c>
      <c r="AZ130" s="11" t="s">
        <v>478</v>
      </c>
      <c r="BA130" s="11" t="s">
        <v>685</v>
      </c>
      <c r="BB130" s="11">
        <v>0.0</v>
      </c>
      <c r="BC130" s="11" t="s">
        <v>115</v>
      </c>
      <c r="BD130" s="11" t="s">
        <v>686</v>
      </c>
      <c r="BE130" s="11" t="s">
        <v>687</v>
      </c>
      <c r="BF130" s="13" t="s">
        <v>202</v>
      </c>
    </row>
    <row r="131">
      <c r="A131" s="9">
        <v>45786.46419063657</v>
      </c>
      <c r="B131" s="14" t="s">
        <v>58</v>
      </c>
      <c r="C131" s="14">
        <v>25.0</v>
      </c>
      <c r="D131" s="14" t="s">
        <v>88</v>
      </c>
      <c r="E131" s="14" t="s">
        <v>60</v>
      </c>
      <c r="F131" s="14" t="s">
        <v>61</v>
      </c>
      <c r="G131" s="14" t="s">
        <v>688</v>
      </c>
      <c r="H131" s="14" t="s">
        <v>63</v>
      </c>
      <c r="I131" s="14" t="s">
        <v>204</v>
      </c>
      <c r="J131" s="14" t="s">
        <v>65</v>
      </c>
      <c r="L131" s="14" t="s">
        <v>68</v>
      </c>
      <c r="M131" s="14" t="s">
        <v>93</v>
      </c>
      <c r="N131" s="14" t="s">
        <v>68</v>
      </c>
      <c r="O131" s="14" t="s">
        <v>195</v>
      </c>
      <c r="P131" s="14" t="s">
        <v>195</v>
      </c>
      <c r="Q131" s="14" t="s">
        <v>195</v>
      </c>
      <c r="R131" s="14" t="s">
        <v>95</v>
      </c>
      <c r="S131" s="14" t="s">
        <v>186</v>
      </c>
      <c r="T131" s="14" t="s">
        <v>187</v>
      </c>
      <c r="U131" s="14" t="s">
        <v>72</v>
      </c>
      <c r="V131" s="14" t="s">
        <v>73</v>
      </c>
      <c r="W131" s="14" t="s">
        <v>74</v>
      </c>
      <c r="X131" s="15">
        <v>0.0</v>
      </c>
      <c r="Y131" s="14">
        <v>60.0</v>
      </c>
      <c r="Z131" s="15">
        <v>0.22916666666424135</v>
      </c>
      <c r="AA131" s="14">
        <v>4.0</v>
      </c>
      <c r="AB131" s="14" t="s">
        <v>125</v>
      </c>
      <c r="AC131" s="14" t="s">
        <v>125</v>
      </c>
      <c r="AD131" s="14" t="s">
        <v>79</v>
      </c>
      <c r="AE131" s="14" t="s">
        <v>79</v>
      </c>
      <c r="AF131" s="14" t="s">
        <v>79</v>
      </c>
      <c r="AG131" s="14" t="s">
        <v>79</v>
      </c>
      <c r="AH131" s="14" t="s">
        <v>79</v>
      </c>
      <c r="AI131" s="14" t="s">
        <v>125</v>
      </c>
      <c r="AJ131" s="14" t="s">
        <v>77</v>
      </c>
      <c r="AK131" s="14" t="s">
        <v>597</v>
      </c>
      <c r="AL131" s="14" t="s">
        <v>125</v>
      </c>
      <c r="AM131" s="14" t="s">
        <v>80</v>
      </c>
      <c r="AN131" s="14" t="s">
        <v>79</v>
      </c>
      <c r="AO131" s="14" t="s">
        <v>125</v>
      </c>
      <c r="AP131" s="14" t="s">
        <v>216</v>
      </c>
      <c r="AX131" s="14" t="s">
        <v>563</v>
      </c>
      <c r="AY131" s="14">
        <v>20.0</v>
      </c>
      <c r="AZ131" s="14">
        <v>1.0</v>
      </c>
      <c r="BA131" s="14">
        <v>40.0</v>
      </c>
      <c r="BB131" s="14">
        <v>0.0</v>
      </c>
      <c r="BC131" s="14">
        <v>0.0</v>
      </c>
      <c r="BD131" s="14" t="s">
        <v>261</v>
      </c>
      <c r="BE131" s="14" t="s">
        <v>361</v>
      </c>
      <c r="BF131" s="16" t="s">
        <v>87</v>
      </c>
    </row>
    <row r="132">
      <c r="A132" s="10">
        <v>45790.371396875</v>
      </c>
      <c r="B132" s="11" t="s">
        <v>58</v>
      </c>
      <c r="C132" s="11">
        <v>20.0</v>
      </c>
      <c r="D132" s="11" t="s">
        <v>59</v>
      </c>
      <c r="E132" s="11" t="s">
        <v>252</v>
      </c>
      <c r="F132" s="11" t="s">
        <v>61</v>
      </c>
      <c r="G132" s="11" t="s">
        <v>262</v>
      </c>
      <c r="H132" s="11" t="s">
        <v>63</v>
      </c>
      <c r="I132" s="11" t="s">
        <v>317</v>
      </c>
      <c r="J132" s="11" t="s">
        <v>65</v>
      </c>
      <c r="L132" s="11" t="s">
        <v>66</v>
      </c>
      <c r="M132" s="11" t="s">
        <v>66</v>
      </c>
      <c r="N132" s="11" t="s">
        <v>68</v>
      </c>
      <c r="O132" s="11" t="s">
        <v>66</v>
      </c>
      <c r="P132" s="11" t="s">
        <v>66</v>
      </c>
      <c r="Q132" s="11" t="s">
        <v>68</v>
      </c>
      <c r="R132" s="11" t="s">
        <v>95</v>
      </c>
      <c r="S132" s="11" t="s">
        <v>121</v>
      </c>
      <c r="T132" s="11" t="s">
        <v>73</v>
      </c>
      <c r="U132" s="11" t="s">
        <v>72</v>
      </c>
      <c r="V132" s="11" t="s">
        <v>73</v>
      </c>
      <c r="W132" s="11" t="s">
        <v>122</v>
      </c>
      <c r="X132" s="12">
        <v>0.9166666666642413</v>
      </c>
      <c r="Y132" s="11" t="s">
        <v>502</v>
      </c>
      <c r="Z132" s="12">
        <v>0.25</v>
      </c>
      <c r="AA132" s="11" t="s">
        <v>124</v>
      </c>
      <c r="AB132" s="11" t="s">
        <v>125</v>
      </c>
      <c r="AC132" s="11" t="s">
        <v>125</v>
      </c>
      <c r="AD132" s="11" t="s">
        <v>78</v>
      </c>
      <c r="AE132" s="11" t="s">
        <v>79</v>
      </c>
      <c r="AF132" s="11" t="s">
        <v>79</v>
      </c>
      <c r="AG132" s="11" t="s">
        <v>79</v>
      </c>
      <c r="AH132" s="11" t="s">
        <v>79</v>
      </c>
      <c r="AI132" s="11" t="s">
        <v>125</v>
      </c>
      <c r="AJ132" s="11" t="s">
        <v>79</v>
      </c>
      <c r="AL132" s="11" t="s">
        <v>111</v>
      </c>
      <c r="AM132" s="11" t="s">
        <v>80</v>
      </c>
      <c r="AN132" s="11" t="s">
        <v>79</v>
      </c>
      <c r="AO132" s="11" t="s">
        <v>77</v>
      </c>
      <c r="AP132" s="11" t="s">
        <v>102</v>
      </c>
      <c r="AX132" s="11">
        <v>3.0</v>
      </c>
      <c r="AY132" s="11">
        <v>20.0</v>
      </c>
      <c r="AZ132" s="11">
        <v>3.0</v>
      </c>
      <c r="BA132" s="11" t="s">
        <v>502</v>
      </c>
      <c r="BB132" s="11">
        <v>3.0</v>
      </c>
      <c r="BC132" s="11" t="s">
        <v>502</v>
      </c>
      <c r="BD132" s="11" t="s">
        <v>209</v>
      </c>
      <c r="BE132" s="11" t="s">
        <v>129</v>
      </c>
      <c r="BF132" s="13" t="s">
        <v>87</v>
      </c>
    </row>
    <row r="133">
      <c r="A133" s="9">
        <v>45790.67863055556</v>
      </c>
      <c r="B133" s="14" t="s">
        <v>58</v>
      </c>
      <c r="C133" s="14">
        <v>23.0</v>
      </c>
      <c r="D133" s="14" t="s">
        <v>59</v>
      </c>
      <c r="E133" s="14" t="s">
        <v>89</v>
      </c>
      <c r="F133" s="14" t="s">
        <v>61</v>
      </c>
      <c r="G133" s="14" t="s">
        <v>203</v>
      </c>
      <c r="H133" s="14" t="s">
        <v>63</v>
      </c>
      <c r="I133" s="14" t="s">
        <v>104</v>
      </c>
      <c r="J133" s="14" t="s">
        <v>65</v>
      </c>
      <c r="L133" s="14" t="s">
        <v>68</v>
      </c>
      <c r="M133" s="14" t="s">
        <v>66</v>
      </c>
      <c r="N133" s="14" t="s">
        <v>68</v>
      </c>
      <c r="O133" s="14" t="s">
        <v>94</v>
      </c>
      <c r="P133" s="14" t="s">
        <v>94</v>
      </c>
      <c r="Q133" s="14" t="s">
        <v>94</v>
      </c>
      <c r="R133" s="14" t="s">
        <v>144</v>
      </c>
      <c r="S133" s="14" t="s">
        <v>70</v>
      </c>
      <c r="T133" s="14" t="s">
        <v>73</v>
      </c>
      <c r="U133" s="14" t="s">
        <v>72</v>
      </c>
      <c r="V133" s="14" t="s">
        <v>287</v>
      </c>
      <c r="W133" s="14" t="s">
        <v>108</v>
      </c>
      <c r="X133" s="15">
        <v>0.0</v>
      </c>
      <c r="Y133" s="14">
        <v>2.0</v>
      </c>
      <c r="Z133" s="15">
        <v>0.35416666666424135</v>
      </c>
      <c r="AA133" s="14" t="s">
        <v>242</v>
      </c>
      <c r="AB133" s="14" t="s">
        <v>79</v>
      </c>
      <c r="AC133" s="14" t="s">
        <v>78</v>
      </c>
      <c r="AD133" s="14" t="s">
        <v>79</v>
      </c>
      <c r="AE133" s="14" t="s">
        <v>79</v>
      </c>
      <c r="AF133" s="14" t="s">
        <v>79</v>
      </c>
      <c r="AG133" s="14" t="s">
        <v>77</v>
      </c>
      <c r="AH133" s="14" t="s">
        <v>79</v>
      </c>
      <c r="AI133" s="14" t="s">
        <v>79</v>
      </c>
      <c r="AJ133" s="14" t="s">
        <v>79</v>
      </c>
      <c r="AK133" s="14" t="s">
        <v>689</v>
      </c>
      <c r="AL133" s="14" t="s">
        <v>78</v>
      </c>
      <c r="AM133" s="14" t="s">
        <v>101</v>
      </c>
      <c r="AN133" s="14" t="s">
        <v>79</v>
      </c>
      <c r="AO133" s="14" t="s">
        <v>77</v>
      </c>
      <c r="AP133" s="14" t="s">
        <v>102</v>
      </c>
      <c r="AX133" s="14">
        <v>3.0</v>
      </c>
      <c r="AY133" s="14" t="s">
        <v>83</v>
      </c>
      <c r="AZ133" s="14">
        <v>4.0</v>
      </c>
      <c r="BA133" s="14" t="s">
        <v>109</v>
      </c>
      <c r="BB133" s="14">
        <v>1.0</v>
      </c>
      <c r="BC133" s="14" t="s">
        <v>690</v>
      </c>
      <c r="BD133" s="14" t="s">
        <v>380</v>
      </c>
      <c r="BE133" s="14" t="s">
        <v>691</v>
      </c>
      <c r="BF133" s="16" t="s">
        <v>87</v>
      </c>
    </row>
    <row r="134">
      <c r="A134" s="10">
        <v>45796.428709687505</v>
      </c>
      <c r="B134" s="11" t="s">
        <v>58</v>
      </c>
      <c r="C134" s="11">
        <v>25.0</v>
      </c>
      <c r="D134" s="11" t="s">
        <v>59</v>
      </c>
      <c r="E134" s="11" t="s">
        <v>89</v>
      </c>
      <c r="F134" s="11" t="s">
        <v>61</v>
      </c>
      <c r="G134" s="11" t="s">
        <v>87</v>
      </c>
      <c r="H134" s="11" t="s">
        <v>91</v>
      </c>
      <c r="I134" s="11" t="s">
        <v>692</v>
      </c>
      <c r="J134" s="11" t="s">
        <v>105</v>
      </c>
      <c r="K134" s="11" t="s">
        <v>693</v>
      </c>
      <c r="L134" s="11" t="s">
        <v>66</v>
      </c>
      <c r="M134" s="11" t="s">
        <v>66</v>
      </c>
      <c r="N134" s="11" t="s">
        <v>66</v>
      </c>
      <c r="O134" s="11" t="s">
        <v>66</v>
      </c>
      <c r="P134" s="11" t="s">
        <v>66</v>
      </c>
      <c r="Q134" s="11" t="s">
        <v>66</v>
      </c>
      <c r="R134" s="11" t="s">
        <v>69</v>
      </c>
      <c r="S134" s="11" t="s">
        <v>121</v>
      </c>
      <c r="T134" s="11" t="s">
        <v>73</v>
      </c>
      <c r="U134" s="11" t="s">
        <v>98</v>
      </c>
      <c r="V134" s="11" t="s">
        <v>73</v>
      </c>
      <c r="W134" s="11" t="s">
        <v>74</v>
      </c>
      <c r="X134" s="12">
        <v>0.9583333333357587</v>
      </c>
      <c r="Y134" s="11">
        <v>10.0</v>
      </c>
      <c r="Z134" s="12">
        <v>0.25</v>
      </c>
      <c r="AA134" s="11">
        <v>6.0</v>
      </c>
      <c r="AB134" s="11" t="s">
        <v>78</v>
      </c>
      <c r="AC134" s="11" t="s">
        <v>125</v>
      </c>
      <c r="AD134" s="11" t="s">
        <v>79</v>
      </c>
      <c r="AE134" s="11" t="s">
        <v>79</v>
      </c>
      <c r="AF134" s="11" t="s">
        <v>79</v>
      </c>
      <c r="AG134" s="11" t="s">
        <v>79</v>
      </c>
      <c r="AH134" s="11" t="s">
        <v>79</v>
      </c>
      <c r="AI134" s="11" t="s">
        <v>79</v>
      </c>
      <c r="AJ134" s="11" t="s">
        <v>79</v>
      </c>
      <c r="AL134" s="11" t="s">
        <v>79</v>
      </c>
      <c r="AM134" s="11" t="s">
        <v>101</v>
      </c>
      <c r="AN134" s="11" t="s">
        <v>79</v>
      </c>
      <c r="AO134" s="11" t="s">
        <v>79</v>
      </c>
      <c r="AP134" s="11" t="s">
        <v>102</v>
      </c>
      <c r="AX134" s="11" t="s">
        <v>555</v>
      </c>
      <c r="AY134" s="11" t="s">
        <v>126</v>
      </c>
      <c r="AZ134" s="11" t="s">
        <v>555</v>
      </c>
      <c r="BA134" s="11" t="s">
        <v>148</v>
      </c>
      <c r="BB134" s="11" t="s">
        <v>555</v>
      </c>
      <c r="BC134" s="11" t="s">
        <v>148</v>
      </c>
      <c r="BD134" s="11" t="s">
        <v>146</v>
      </c>
      <c r="BE134" s="11" t="s">
        <v>209</v>
      </c>
      <c r="BF134" s="13" t="s">
        <v>87</v>
      </c>
    </row>
    <row r="135">
      <c r="A135" s="9">
        <v>45796.61125324074</v>
      </c>
      <c r="B135" s="14" t="s">
        <v>58</v>
      </c>
      <c r="C135" s="14">
        <v>26.0</v>
      </c>
      <c r="D135" s="14" t="s">
        <v>59</v>
      </c>
      <c r="E135" s="14" t="s">
        <v>89</v>
      </c>
      <c r="F135" s="14" t="s">
        <v>174</v>
      </c>
      <c r="G135" s="14" t="s">
        <v>694</v>
      </c>
      <c r="H135" s="14" t="s">
        <v>91</v>
      </c>
      <c r="I135" s="14" t="s">
        <v>695</v>
      </c>
      <c r="J135" s="14" t="s">
        <v>105</v>
      </c>
      <c r="K135" s="14" t="s">
        <v>696</v>
      </c>
      <c r="L135" s="14" t="s">
        <v>143</v>
      </c>
      <c r="M135" s="14" t="s">
        <v>143</v>
      </c>
      <c r="N135" s="14" t="s">
        <v>143</v>
      </c>
      <c r="O135" s="14" t="s">
        <v>94</v>
      </c>
      <c r="P135" s="14" t="s">
        <v>94</v>
      </c>
      <c r="Q135" s="14" t="s">
        <v>94</v>
      </c>
      <c r="R135" s="14" t="s">
        <v>69</v>
      </c>
      <c r="S135" s="14" t="s">
        <v>134</v>
      </c>
      <c r="T135" s="14" t="s">
        <v>71</v>
      </c>
      <c r="U135" s="14" t="s">
        <v>272</v>
      </c>
      <c r="V135" s="14" t="s">
        <v>97</v>
      </c>
      <c r="W135" s="14" t="s">
        <v>74</v>
      </c>
      <c r="X135" s="15">
        <v>0.9583333333357587</v>
      </c>
      <c r="Y135" s="14">
        <v>10.0</v>
      </c>
      <c r="Z135" s="15">
        <v>0.25</v>
      </c>
      <c r="AA135" s="17" t="s">
        <v>697</v>
      </c>
      <c r="AB135" s="14" t="s">
        <v>77</v>
      </c>
      <c r="AC135" s="14" t="s">
        <v>77</v>
      </c>
      <c r="AD135" s="14" t="s">
        <v>77</v>
      </c>
      <c r="AE135" s="14" t="s">
        <v>77</v>
      </c>
      <c r="AF135" s="14" t="s">
        <v>79</v>
      </c>
      <c r="AG135" s="14" t="s">
        <v>77</v>
      </c>
      <c r="AH135" s="14" t="s">
        <v>79</v>
      </c>
      <c r="AI135" s="14" t="s">
        <v>79</v>
      </c>
      <c r="AJ135" s="14" t="s">
        <v>79</v>
      </c>
      <c r="AK135" s="14" t="s">
        <v>698</v>
      </c>
      <c r="AL135" s="14" t="s">
        <v>78</v>
      </c>
      <c r="AM135" s="14" t="s">
        <v>101</v>
      </c>
      <c r="AN135" s="14" t="s">
        <v>79</v>
      </c>
      <c r="AO135" s="14" t="s">
        <v>79</v>
      </c>
      <c r="AP135" s="14" t="s">
        <v>138</v>
      </c>
      <c r="AX135" s="14" t="s">
        <v>699</v>
      </c>
      <c r="AY135" s="14" t="s">
        <v>700</v>
      </c>
      <c r="AZ135" s="14" t="s">
        <v>701</v>
      </c>
      <c r="BA135" s="14" t="s">
        <v>219</v>
      </c>
      <c r="BB135" s="14">
        <v>0.0</v>
      </c>
      <c r="BC135" s="14" t="s">
        <v>219</v>
      </c>
      <c r="BD135" s="14" t="s">
        <v>702</v>
      </c>
      <c r="BE135" s="14" t="s">
        <v>110</v>
      </c>
      <c r="BF135" s="16" t="s">
        <v>87</v>
      </c>
    </row>
    <row r="136">
      <c r="A136" s="10">
        <v>45796.73713</v>
      </c>
      <c r="B136" s="11" t="s">
        <v>58</v>
      </c>
      <c r="C136" s="11">
        <v>21.0</v>
      </c>
      <c r="D136" s="11" t="s">
        <v>59</v>
      </c>
      <c r="E136" s="11" t="s">
        <v>228</v>
      </c>
      <c r="F136" s="11" t="s">
        <v>61</v>
      </c>
      <c r="G136" s="11" t="s">
        <v>597</v>
      </c>
      <c r="H136" s="11" t="s">
        <v>91</v>
      </c>
      <c r="I136" s="11" t="s">
        <v>370</v>
      </c>
      <c r="J136" s="11" t="s">
        <v>65</v>
      </c>
      <c r="L136" s="11" t="s">
        <v>93</v>
      </c>
      <c r="M136" s="11" t="s">
        <v>93</v>
      </c>
      <c r="N136" s="11" t="s">
        <v>93</v>
      </c>
      <c r="O136" s="11" t="s">
        <v>94</v>
      </c>
      <c r="P136" s="11" t="s">
        <v>94</v>
      </c>
      <c r="Q136" s="11" t="s">
        <v>94</v>
      </c>
      <c r="R136" s="11" t="s">
        <v>95</v>
      </c>
      <c r="S136" s="11" t="s">
        <v>186</v>
      </c>
      <c r="T136" s="11" t="s">
        <v>287</v>
      </c>
      <c r="U136" s="11" t="s">
        <v>136</v>
      </c>
      <c r="V136" s="11" t="s">
        <v>97</v>
      </c>
      <c r="W136" s="11" t="s">
        <v>108</v>
      </c>
      <c r="X136" s="12">
        <v>0.020833333335758653</v>
      </c>
      <c r="Y136" s="11" t="s">
        <v>253</v>
      </c>
      <c r="Z136" s="12">
        <v>0.34722222221898846</v>
      </c>
      <c r="AA136" s="11" t="s">
        <v>703</v>
      </c>
      <c r="AB136" s="11" t="s">
        <v>79</v>
      </c>
      <c r="AC136" s="11" t="s">
        <v>79</v>
      </c>
      <c r="AD136" s="11" t="s">
        <v>79</v>
      </c>
      <c r="AE136" s="11" t="s">
        <v>125</v>
      </c>
      <c r="AF136" s="11" t="s">
        <v>79</v>
      </c>
      <c r="AG136" s="11" t="s">
        <v>79</v>
      </c>
      <c r="AH136" s="11" t="s">
        <v>79</v>
      </c>
      <c r="AI136" s="11" t="s">
        <v>77</v>
      </c>
      <c r="AJ136" s="11" t="s">
        <v>79</v>
      </c>
      <c r="AL136" s="11" t="s">
        <v>79</v>
      </c>
      <c r="AM136" s="11" t="s">
        <v>101</v>
      </c>
      <c r="AN136" s="11" t="s">
        <v>79</v>
      </c>
      <c r="AO136" s="11" t="s">
        <v>79</v>
      </c>
      <c r="AP136" s="11" t="s">
        <v>138</v>
      </c>
      <c r="AX136" s="11">
        <v>0.0</v>
      </c>
      <c r="AY136" s="11">
        <v>0.0</v>
      </c>
      <c r="AZ136" s="11">
        <v>0.0</v>
      </c>
      <c r="BA136" s="11">
        <v>0.0</v>
      </c>
      <c r="BB136" s="11">
        <v>0.0</v>
      </c>
      <c r="BC136" s="11">
        <v>0.0</v>
      </c>
      <c r="BD136" s="11" t="s">
        <v>313</v>
      </c>
      <c r="BE136" s="11" t="s">
        <v>704</v>
      </c>
      <c r="BF136" s="13" t="s">
        <v>87</v>
      </c>
    </row>
    <row r="137">
      <c r="A137" s="9">
        <v>45796.739851770835</v>
      </c>
      <c r="B137" s="14" t="s">
        <v>58</v>
      </c>
      <c r="C137" s="14">
        <v>34.0</v>
      </c>
      <c r="D137" s="14" t="s">
        <v>88</v>
      </c>
      <c r="E137" s="14" t="s">
        <v>228</v>
      </c>
      <c r="F137" s="14" t="s">
        <v>174</v>
      </c>
      <c r="G137" s="14" t="s">
        <v>184</v>
      </c>
      <c r="H137" s="14" t="s">
        <v>91</v>
      </c>
      <c r="I137" s="14" t="s">
        <v>204</v>
      </c>
      <c r="J137" s="14" t="s">
        <v>65</v>
      </c>
      <c r="L137" s="14" t="s">
        <v>68</v>
      </c>
      <c r="M137" s="14" t="s">
        <v>66</v>
      </c>
      <c r="N137" s="14" t="s">
        <v>66</v>
      </c>
      <c r="O137" s="14" t="s">
        <v>94</v>
      </c>
      <c r="P137" s="14" t="s">
        <v>94</v>
      </c>
      <c r="Q137" s="14" t="s">
        <v>94</v>
      </c>
      <c r="R137" s="14" t="s">
        <v>95</v>
      </c>
      <c r="S137" s="14" t="s">
        <v>121</v>
      </c>
      <c r="T137" s="14" t="s">
        <v>73</v>
      </c>
      <c r="U137" s="14" t="s">
        <v>72</v>
      </c>
      <c r="V137" s="14" t="s">
        <v>73</v>
      </c>
      <c r="W137" s="14" t="s">
        <v>74</v>
      </c>
      <c r="X137" s="15">
        <v>0.9166666666642413</v>
      </c>
      <c r="Y137" s="14">
        <v>10.0</v>
      </c>
      <c r="Z137" s="15">
        <v>0.25</v>
      </c>
      <c r="AA137" s="14">
        <v>8.0</v>
      </c>
      <c r="AB137" s="14" t="s">
        <v>77</v>
      </c>
      <c r="AC137" s="14" t="s">
        <v>77</v>
      </c>
      <c r="AD137" s="14" t="s">
        <v>77</v>
      </c>
      <c r="AE137" s="14" t="s">
        <v>78</v>
      </c>
      <c r="AF137" s="14" t="s">
        <v>78</v>
      </c>
      <c r="AG137" s="14" t="s">
        <v>77</v>
      </c>
      <c r="AH137" s="14" t="s">
        <v>79</v>
      </c>
      <c r="AI137" s="14" t="s">
        <v>79</v>
      </c>
      <c r="AJ137" s="14" t="s">
        <v>79</v>
      </c>
      <c r="AK137" s="14" t="s">
        <v>282</v>
      </c>
      <c r="AL137" s="14" t="s">
        <v>78</v>
      </c>
      <c r="AM137" s="14" t="s">
        <v>101</v>
      </c>
      <c r="AN137" s="14" t="s">
        <v>79</v>
      </c>
      <c r="AO137" s="14" t="s">
        <v>78</v>
      </c>
      <c r="AP137" s="14" t="s">
        <v>81</v>
      </c>
      <c r="AX137" s="14">
        <v>1.0</v>
      </c>
      <c r="AY137" s="14">
        <v>30.0</v>
      </c>
      <c r="AZ137" s="14">
        <v>0.0</v>
      </c>
      <c r="BA137" s="14">
        <v>0.0</v>
      </c>
      <c r="BB137" s="14">
        <v>0.0</v>
      </c>
      <c r="BC137" s="14">
        <v>0.0</v>
      </c>
      <c r="BD137" s="14" t="s">
        <v>168</v>
      </c>
      <c r="BE137" s="14">
        <v>8.0</v>
      </c>
      <c r="BF137" s="16" t="s">
        <v>140</v>
      </c>
    </row>
    <row r="138">
      <c r="A138" s="10">
        <v>45796.74033138889</v>
      </c>
      <c r="B138" s="11" t="s">
        <v>58</v>
      </c>
      <c r="C138" s="11">
        <v>22.0</v>
      </c>
      <c r="D138" s="11" t="s">
        <v>59</v>
      </c>
      <c r="E138" s="11" t="s">
        <v>228</v>
      </c>
      <c r="F138" s="11" t="s">
        <v>61</v>
      </c>
      <c r="G138" s="11" t="s">
        <v>705</v>
      </c>
      <c r="H138" s="11" t="s">
        <v>63</v>
      </c>
      <c r="I138" s="11" t="s">
        <v>706</v>
      </c>
      <c r="J138" s="11" t="s">
        <v>65</v>
      </c>
      <c r="L138" s="11" t="s">
        <v>143</v>
      </c>
      <c r="M138" s="11" t="s">
        <v>143</v>
      </c>
      <c r="N138" s="11" t="s">
        <v>143</v>
      </c>
      <c r="O138" s="11" t="s">
        <v>68</v>
      </c>
      <c r="P138" s="11" t="s">
        <v>94</v>
      </c>
      <c r="Q138" s="11" t="s">
        <v>94</v>
      </c>
      <c r="R138" s="11" t="s">
        <v>144</v>
      </c>
      <c r="S138" s="11" t="s">
        <v>70</v>
      </c>
      <c r="T138" s="11" t="s">
        <v>73</v>
      </c>
      <c r="U138" s="11" t="s">
        <v>136</v>
      </c>
      <c r="V138" s="11" t="s">
        <v>97</v>
      </c>
      <c r="W138" s="11" t="s">
        <v>74</v>
      </c>
      <c r="X138" s="12">
        <v>0.9166666666642413</v>
      </c>
      <c r="Y138" s="11">
        <v>20.0</v>
      </c>
      <c r="Z138" s="12">
        <v>0.29166666666424135</v>
      </c>
      <c r="AA138" s="11">
        <v>7.0</v>
      </c>
      <c r="AB138" s="11" t="s">
        <v>78</v>
      </c>
      <c r="AC138" s="11" t="s">
        <v>125</v>
      </c>
      <c r="AD138" s="11" t="s">
        <v>78</v>
      </c>
      <c r="AE138" s="11" t="s">
        <v>79</v>
      </c>
      <c r="AF138" s="11" t="s">
        <v>77</v>
      </c>
      <c r="AG138" s="11" t="s">
        <v>77</v>
      </c>
      <c r="AH138" s="11" t="s">
        <v>77</v>
      </c>
      <c r="AI138" s="11" t="s">
        <v>77</v>
      </c>
      <c r="AJ138" s="11" t="s">
        <v>79</v>
      </c>
      <c r="AL138" s="11" t="s">
        <v>78</v>
      </c>
      <c r="AM138" s="11" t="s">
        <v>101</v>
      </c>
      <c r="AN138" s="11" t="s">
        <v>79</v>
      </c>
      <c r="AO138" s="11" t="s">
        <v>125</v>
      </c>
      <c r="AP138" s="11" t="s">
        <v>102</v>
      </c>
      <c r="AX138" s="11">
        <v>0.0</v>
      </c>
      <c r="AY138" s="11">
        <v>0.0</v>
      </c>
      <c r="AZ138" s="11">
        <v>1.0</v>
      </c>
      <c r="BA138" s="11" t="s">
        <v>241</v>
      </c>
      <c r="BB138" s="11">
        <v>2.0</v>
      </c>
      <c r="BC138" s="11" t="s">
        <v>707</v>
      </c>
      <c r="BD138" s="11" t="s">
        <v>708</v>
      </c>
      <c r="BE138" s="11" t="s">
        <v>191</v>
      </c>
      <c r="BF138" s="13" t="s">
        <v>140</v>
      </c>
    </row>
    <row r="139">
      <c r="A139" s="9">
        <v>45796.750989884255</v>
      </c>
      <c r="B139" s="14" t="s">
        <v>58</v>
      </c>
      <c r="C139" s="14">
        <v>30.0</v>
      </c>
      <c r="D139" s="14" t="s">
        <v>59</v>
      </c>
      <c r="E139" s="14" t="s">
        <v>228</v>
      </c>
      <c r="F139" s="14" t="s">
        <v>61</v>
      </c>
      <c r="G139" s="14" t="s">
        <v>184</v>
      </c>
      <c r="H139" s="14" t="s">
        <v>175</v>
      </c>
      <c r="I139" s="14" t="s">
        <v>709</v>
      </c>
      <c r="J139" s="14" t="s">
        <v>65</v>
      </c>
      <c r="L139" s="14" t="s">
        <v>68</v>
      </c>
      <c r="M139" s="14" t="s">
        <v>68</v>
      </c>
      <c r="N139" s="14" t="s">
        <v>68</v>
      </c>
      <c r="O139" s="14" t="s">
        <v>94</v>
      </c>
      <c r="P139" s="14" t="s">
        <v>94</v>
      </c>
      <c r="Q139" s="14" t="s">
        <v>94</v>
      </c>
      <c r="R139" s="14" t="s">
        <v>95</v>
      </c>
      <c r="S139" s="14" t="s">
        <v>121</v>
      </c>
      <c r="T139" s="14" t="s">
        <v>73</v>
      </c>
      <c r="U139" s="14" t="s">
        <v>98</v>
      </c>
      <c r="V139" s="14" t="s">
        <v>71</v>
      </c>
      <c r="W139" s="14" t="s">
        <v>108</v>
      </c>
      <c r="X139" s="15">
        <v>0.9166666666642413</v>
      </c>
      <c r="Y139" s="14">
        <v>15.0</v>
      </c>
      <c r="Z139" s="15">
        <v>0.22222222221898846</v>
      </c>
      <c r="AA139" s="14">
        <v>7.0</v>
      </c>
      <c r="AB139" s="14" t="s">
        <v>79</v>
      </c>
      <c r="AC139" s="14" t="s">
        <v>79</v>
      </c>
      <c r="AD139" s="14" t="s">
        <v>77</v>
      </c>
      <c r="AE139" s="14" t="s">
        <v>79</v>
      </c>
      <c r="AF139" s="14" t="s">
        <v>79</v>
      </c>
      <c r="AG139" s="14" t="s">
        <v>79</v>
      </c>
      <c r="AH139" s="14" t="s">
        <v>79</v>
      </c>
      <c r="AI139" s="14" t="s">
        <v>77</v>
      </c>
      <c r="AJ139" s="14" t="s">
        <v>79</v>
      </c>
      <c r="AL139" s="14" t="s">
        <v>111</v>
      </c>
      <c r="AM139" s="14" t="s">
        <v>101</v>
      </c>
      <c r="AN139" s="14" t="s">
        <v>79</v>
      </c>
      <c r="AO139" s="14" t="s">
        <v>77</v>
      </c>
      <c r="AP139" s="14" t="s">
        <v>102</v>
      </c>
      <c r="AX139" s="14">
        <v>4.0</v>
      </c>
      <c r="AY139" s="14">
        <v>20.0</v>
      </c>
      <c r="AZ139" s="14">
        <v>3.0</v>
      </c>
      <c r="BA139" s="14">
        <v>50.0</v>
      </c>
      <c r="BB139" s="14" t="s">
        <v>299</v>
      </c>
      <c r="BC139" s="14" t="s">
        <v>299</v>
      </c>
      <c r="BD139" s="14" t="s">
        <v>146</v>
      </c>
      <c r="BE139" s="14" t="s">
        <v>710</v>
      </c>
      <c r="BF139" s="16" t="s">
        <v>87</v>
      </c>
    </row>
    <row r="140">
      <c r="A140" s="10">
        <v>45796.75104340278</v>
      </c>
      <c r="B140" s="11" t="s">
        <v>58</v>
      </c>
      <c r="C140" s="11">
        <v>30.0</v>
      </c>
      <c r="D140" s="11" t="s">
        <v>59</v>
      </c>
      <c r="E140" s="11" t="s">
        <v>228</v>
      </c>
      <c r="F140" s="11" t="s">
        <v>61</v>
      </c>
      <c r="G140" s="11" t="s">
        <v>184</v>
      </c>
      <c r="H140" s="11" t="s">
        <v>175</v>
      </c>
      <c r="I140" s="11" t="s">
        <v>709</v>
      </c>
      <c r="J140" s="11" t="s">
        <v>65</v>
      </c>
      <c r="L140" s="11" t="s">
        <v>68</v>
      </c>
      <c r="M140" s="11" t="s">
        <v>68</v>
      </c>
      <c r="N140" s="11" t="s">
        <v>68</v>
      </c>
      <c r="O140" s="11" t="s">
        <v>94</v>
      </c>
      <c r="P140" s="11" t="s">
        <v>94</v>
      </c>
      <c r="Q140" s="11" t="s">
        <v>94</v>
      </c>
      <c r="R140" s="11" t="s">
        <v>95</v>
      </c>
      <c r="S140" s="11" t="s">
        <v>121</v>
      </c>
      <c r="T140" s="11" t="s">
        <v>73</v>
      </c>
      <c r="U140" s="11" t="s">
        <v>98</v>
      </c>
      <c r="V140" s="11" t="s">
        <v>71</v>
      </c>
      <c r="W140" s="11" t="s">
        <v>108</v>
      </c>
      <c r="X140" s="12">
        <v>0.9166666666642413</v>
      </c>
      <c r="Y140" s="11">
        <v>15.0</v>
      </c>
      <c r="Z140" s="12">
        <v>0.22222222221898846</v>
      </c>
      <c r="AA140" s="11">
        <v>7.0</v>
      </c>
      <c r="AB140" s="11" t="s">
        <v>79</v>
      </c>
      <c r="AC140" s="11" t="s">
        <v>79</v>
      </c>
      <c r="AD140" s="11" t="s">
        <v>77</v>
      </c>
      <c r="AE140" s="11" t="s">
        <v>79</v>
      </c>
      <c r="AF140" s="11" t="s">
        <v>79</v>
      </c>
      <c r="AG140" s="11" t="s">
        <v>79</v>
      </c>
      <c r="AH140" s="11" t="s">
        <v>79</v>
      </c>
      <c r="AI140" s="11" t="s">
        <v>77</v>
      </c>
      <c r="AJ140" s="11" t="s">
        <v>79</v>
      </c>
      <c r="AL140" s="11" t="s">
        <v>111</v>
      </c>
      <c r="AM140" s="11" t="s">
        <v>101</v>
      </c>
      <c r="AN140" s="11" t="s">
        <v>79</v>
      </c>
      <c r="AO140" s="11" t="s">
        <v>77</v>
      </c>
      <c r="AP140" s="11" t="s">
        <v>102</v>
      </c>
      <c r="AX140" s="11">
        <v>4.0</v>
      </c>
      <c r="AY140" s="11">
        <v>20.0</v>
      </c>
      <c r="AZ140" s="11">
        <v>3.0</v>
      </c>
      <c r="BA140" s="11">
        <v>50.0</v>
      </c>
      <c r="BB140" s="11" t="s">
        <v>299</v>
      </c>
      <c r="BC140" s="11" t="s">
        <v>299</v>
      </c>
      <c r="BD140" s="11" t="s">
        <v>146</v>
      </c>
      <c r="BE140" s="11" t="s">
        <v>710</v>
      </c>
      <c r="BF140" s="13" t="s">
        <v>87</v>
      </c>
    </row>
    <row r="141">
      <c r="A141" s="9">
        <v>45796.76076521991</v>
      </c>
      <c r="B141" s="14" t="s">
        <v>58</v>
      </c>
      <c r="C141" s="14">
        <v>45.0</v>
      </c>
      <c r="D141" s="14" t="s">
        <v>88</v>
      </c>
      <c r="E141" s="14" t="s">
        <v>228</v>
      </c>
      <c r="F141" s="14" t="s">
        <v>174</v>
      </c>
      <c r="G141" s="14" t="s">
        <v>711</v>
      </c>
      <c r="H141" s="14" t="s">
        <v>175</v>
      </c>
      <c r="I141" s="14" t="s">
        <v>153</v>
      </c>
      <c r="J141" s="14" t="s">
        <v>65</v>
      </c>
      <c r="L141" s="14" t="s">
        <v>66</v>
      </c>
      <c r="M141" s="14" t="s">
        <v>66</v>
      </c>
      <c r="N141" s="14" t="s">
        <v>68</v>
      </c>
      <c r="O141" s="14" t="s">
        <v>94</v>
      </c>
      <c r="P141" s="14" t="s">
        <v>94</v>
      </c>
      <c r="Q141" s="14" t="s">
        <v>94</v>
      </c>
      <c r="R141" s="14" t="s">
        <v>144</v>
      </c>
      <c r="S141" s="14" t="s">
        <v>121</v>
      </c>
      <c r="T141" s="14" t="s">
        <v>73</v>
      </c>
      <c r="U141" s="14" t="s">
        <v>72</v>
      </c>
      <c r="V141" s="14" t="s">
        <v>73</v>
      </c>
      <c r="W141" s="14" t="s">
        <v>99</v>
      </c>
      <c r="X141" s="15">
        <v>0.04166666666424135</v>
      </c>
      <c r="Y141" s="14">
        <v>40.0</v>
      </c>
      <c r="Z141" s="15">
        <v>0.16666666666424135</v>
      </c>
      <c r="AA141" s="14">
        <v>3.0</v>
      </c>
      <c r="AB141" s="14" t="s">
        <v>78</v>
      </c>
      <c r="AC141" s="14" t="s">
        <v>125</v>
      </c>
      <c r="AD141" s="14" t="s">
        <v>78</v>
      </c>
      <c r="AE141" s="14" t="s">
        <v>79</v>
      </c>
      <c r="AF141" s="14" t="s">
        <v>79</v>
      </c>
      <c r="AG141" s="14" t="s">
        <v>78</v>
      </c>
      <c r="AH141" s="14" t="s">
        <v>125</v>
      </c>
      <c r="AI141" s="14" t="s">
        <v>78</v>
      </c>
      <c r="AJ141" s="14" t="s">
        <v>79</v>
      </c>
      <c r="AK141" s="14" t="s">
        <v>712</v>
      </c>
      <c r="AL141" s="14" t="s">
        <v>125</v>
      </c>
      <c r="AM141" s="14" t="s">
        <v>80</v>
      </c>
      <c r="AN141" s="14" t="s">
        <v>79</v>
      </c>
      <c r="AO141" s="14" t="s">
        <v>79</v>
      </c>
      <c r="AP141" s="14" t="s">
        <v>216</v>
      </c>
      <c r="AX141" s="14">
        <v>3.0</v>
      </c>
      <c r="AY141" s="14">
        <v>50.0</v>
      </c>
      <c r="AZ141" s="14" t="s">
        <v>713</v>
      </c>
      <c r="BA141" s="14" t="s">
        <v>212</v>
      </c>
      <c r="BB141" s="14" t="s">
        <v>714</v>
      </c>
      <c r="BC141" s="14" t="s">
        <v>715</v>
      </c>
      <c r="BD141" s="14" t="s">
        <v>716</v>
      </c>
      <c r="BE141" s="14">
        <v>10.0</v>
      </c>
      <c r="BF141" s="16" t="s">
        <v>140</v>
      </c>
    </row>
    <row r="142">
      <c r="A142" s="10">
        <v>45796.801578425926</v>
      </c>
      <c r="B142" s="11" t="s">
        <v>58</v>
      </c>
      <c r="C142" s="11">
        <v>30.0</v>
      </c>
      <c r="D142" s="11" t="s">
        <v>59</v>
      </c>
      <c r="E142" s="11" t="s">
        <v>228</v>
      </c>
      <c r="F142" s="11" t="s">
        <v>61</v>
      </c>
      <c r="G142" s="11" t="s">
        <v>327</v>
      </c>
      <c r="H142" s="11" t="s">
        <v>91</v>
      </c>
      <c r="I142" s="11" t="s">
        <v>104</v>
      </c>
      <c r="J142" s="11" t="s">
        <v>65</v>
      </c>
      <c r="L142" s="11" t="s">
        <v>66</v>
      </c>
      <c r="M142" s="11" t="s">
        <v>66</v>
      </c>
      <c r="N142" s="11" t="s">
        <v>66</v>
      </c>
      <c r="O142" s="11" t="s">
        <v>66</v>
      </c>
      <c r="P142" s="11" t="s">
        <v>66</v>
      </c>
      <c r="Q142" s="11" t="s">
        <v>66</v>
      </c>
      <c r="R142" s="11" t="s">
        <v>144</v>
      </c>
      <c r="S142" s="11" t="s">
        <v>121</v>
      </c>
      <c r="T142" s="11" t="s">
        <v>73</v>
      </c>
      <c r="U142" s="11" t="s">
        <v>72</v>
      </c>
      <c r="V142" s="11" t="s">
        <v>73</v>
      </c>
      <c r="W142" s="11" t="s">
        <v>331</v>
      </c>
      <c r="X142" s="12">
        <v>0.9583333333357587</v>
      </c>
      <c r="Y142" s="11" t="s">
        <v>253</v>
      </c>
      <c r="Z142" s="12">
        <v>0.25</v>
      </c>
      <c r="AA142" s="11">
        <v>7.0</v>
      </c>
      <c r="AB142" s="11" t="s">
        <v>78</v>
      </c>
      <c r="AC142" s="11" t="s">
        <v>78</v>
      </c>
      <c r="AD142" s="11" t="s">
        <v>77</v>
      </c>
      <c r="AE142" s="11" t="s">
        <v>77</v>
      </c>
      <c r="AF142" s="11" t="s">
        <v>77</v>
      </c>
      <c r="AG142" s="11" t="s">
        <v>77</v>
      </c>
      <c r="AH142" s="11" t="s">
        <v>77</v>
      </c>
      <c r="AI142" s="11" t="s">
        <v>77</v>
      </c>
      <c r="AJ142" s="11" t="s">
        <v>79</v>
      </c>
      <c r="AK142" s="11" t="s">
        <v>314</v>
      </c>
      <c r="AL142" s="11" t="s">
        <v>79</v>
      </c>
      <c r="AM142" s="11" t="s">
        <v>101</v>
      </c>
      <c r="AN142" s="11" t="s">
        <v>79</v>
      </c>
      <c r="AO142" s="11" t="s">
        <v>79</v>
      </c>
      <c r="AP142" s="11" t="s">
        <v>138</v>
      </c>
      <c r="AX142" s="11">
        <v>2.0</v>
      </c>
      <c r="AY142" s="11" t="s">
        <v>504</v>
      </c>
      <c r="AZ142" s="11">
        <v>2.0</v>
      </c>
      <c r="BA142" s="11">
        <v>30.0</v>
      </c>
      <c r="BB142" s="11">
        <v>0.0</v>
      </c>
      <c r="BC142" s="11">
        <v>0.0</v>
      </c>
      <c r="BD142" s="11">
        <v>10.0</v>
      </c>
      <c r="BE142" s="11">
        <v>15.0</v>
      </c>
      <c r="BF142" s="13" t="s">
        <v>87</v>
      </c>
    </row>
    <row r="143">
      <c r="A143" s="9">
        <v>45798.78817518518</v>
      </c>
      <c r="B143" s="14" t="s">
        <v>58</v>
      </c>
      <c r="C143" s="14">
        <v>23.0</v>
      </c>
      <c r="D143" s="14" t="s">
        <v>59</v>
      </c>
      <c r="E143" s="14" t="s">
        <v>228</v>
      </c>
      <c r="F143" s="14" t="s">
        <v>61</v>
      </c>
      <c r="G143" s="14" t="s">
        <v>184</v>
      </c>
      <c r="H143" s="14" t="s">
        <v>91</v>
      </c>
      <c r="I143" s="14" t="s">
        <v>185</v>
      </c>
      <c r="J143" s="14" t="s">
        <v>65</v>
      </c>
      <c r="L143" s="14" t="s">
        <v>68</v>
      </c>
      <c r="M143" s="14" t="s">
        <v>68</v>
      </c>
      <c r="N143" s="14" t="s">
        <v>68</v>
      </c>
      <c r="O143" s="14" t="s">
        <v>94</v>
      </c>
      <c r="P143" s="14" t="s">
        <v>94</v>
      </c>
      <c r="Q143" s="14" t="s">
        <v>94</v>
      </c>
      <c r="R143" s="14" t="s">
        <v>95</v>
      </c>
      <c r="S143" s="14" t="s">
        <v>107</v>
      </c>
      <c r="T143" s="14" t="s">
        <v>71</v>
      </c>
      <c r="U143" s="14" t="s">
        <v>98</v>
      </c>
      <c r="V143" s="14" t="s">
        <v>71</v>
      </c>
      <c r="W143" s="14" t="s">
        <v>108</v>
      </c>
      <c r="X143" s="15">
        <v>0.9583333333357587</v>
      </c>
      <c r="Y143" s="14" t="s">
        <v>717</v>
      </c>
      <c r="Z143" s="15">
        <v>0.25</v>
      </c>
      <c r="AA143" s="14" t="s">
        <v>168</v>
      </c>
      <c r="AB143" s="14" t="s">
        <v>79</v>
      </c>
      <c r="AC143" s="14" t="s">
        <v>79</v>
      </c>
      <c r="AD143" s="14" t="s">
        <v>79</v>
      </c>
      <c r="AE143" s="14" t="s">
        <v>79</v>
      </c>
      <c r="AF143" s="14" t="s">
        <v>79</v>
      </c>
      <c r="AG143" s="14" t="s">
        <v>79</v>
      </c>
      <c r="AH143" s="14" t="s">
        <v>79</v>
      </c>
      <c r="AI143" s="14" t="s">
        <v>79</v>
      </c>
      <c r="AJ143" s="14" t="s">
        <v>79</v>
      </c>
      <c r="AK143" s="14" t="s">
        <v>184</v>
      </c>
      <c r="AL143" s="14" t="s">
        <v>79</v>
      </c>
      <c r="AM143" s="14" t="s">
        <v>101</v>
      </c>
      <c r="AN143" s="14" t="s">
        <v>79</v>
      </c>
      <c r="AO143" s="14" t="s">
        <v>79</v>
      </c>
      <c r="AP143" s="14" t="s">
        <v>102</v>
      </c>
      <c r="AX143" s="14" t="s">
        <v>127</v>
      </c>
      <c r="AY143" s="14" t="s">
        <v>215</v>
      </c>
      <c r="AZ143" s="14" t="s">
        <v>127</v>
      </c>
      <c r="BA143" s="14" t="s">
        <v>718</v>
      </c>
      <c r="BB143" s="14">
        <v>0.0</v>
      </c>
      <c r="BC143" s="14">
        <v>0.0</v>
      </c>
      <c r="BD143" s="14" t="s">
        <v>719</v>
      </c>
      <c r="BE143" s="14" t="s">
        <v>168</v>
      </c>
      <c r="BF143" s="16" t="s">
        <v>87</v>
      </c>
    </row>
    <row r="144">
      <c r="A144" s="10">
        <v>45799.802168449074</v>
      </c>
      <c r="B144" s="11" t="s">
        <v>58</v>
      </c>
      <c r="C144" s="11">
        <v>25.0</v>
      </c>
      <c r="D144" s="11" t="s">
        <v>59</v>
      </c>
      <c r="E144" s="11" t="s">
        <v>228</v>
      </c>
      <c r="F144" s="11" t="s">
        <v>61</v>
      </c>
      <c r="G144" s="11" t="s">
        <v>87</v>
      </c>
      <c r="H144" s="11" t="s">
        <v>175</v>
      </c>
      <c r="I144" s="11" t="s">
        <v>132</v>
      </c>
      <c r="J144" s="11" t="s">
        <v>105</v>
      </c>
      <c r="K144" s="11" t="s">
        <v>720</v>
      </c>
      <c r="L144" s="11" t="s">
        <v>93</v>
      </c>
      <c r="M144" s="11" t="s">
        <v>68</v>
      </c>
      <c r="N144" s="11" t="s">
        <v>68</v>
      </c>
      <c r="O144" s="11" t="s">
        <v>94</v>
      </c>
      <c r="P144" s="11" t="s">
        <v>94</v>
      </c>
      <c r="Q144" s="11" t="s">
        <v>94</v>
      </c>
      <c r="R144" s="11" t="s">
        <v>95</v>
      </c>
      <c r="S144" s="11" t="s">
        <v>107</v>
      </c>
      <c r="T144" s="11" t="s">
        <v>73</v>
      </c>
      <c r="U144" s="11" t="s">
        <v>136</v>
      </c>
      <c r="V144" s="11" t="s">
        <v>73</v>
      </c>
      <c r="W144" s="11" t="s">
        <v>108</v>
      </c>
      <c r="X144" s="12">
        <v>0.9583333333357587</v>
      </c>
      <c r="Y144" s="11" t="s">
        <v>721</v>
      </c>
      <c r="Z144" s="12">
        <v>0.20833333333575865</v>
      </c>
      <c r="AA144" s="11" t="s">
        <v>168</v>
      </c>
      <c r="AB144" s="11" t="s">
        <v>79</v>
      </c>
      <c r="AC144" s="11" t="s">
        <v>79</v>
      </c>
      <c r="AD144" s="11" t="s">
        <v>79</v>
      </c>
      <c r="AE144" s="11" t="s">
        <v>79</v>
      </c>
      <c r="AF144" s="11" t="s">
        <v>79</v>
      </c>
      <c r="AG144" s="11" t="s">
        <v>79</v>
      </c>
      <c r="AH144" s="11" t="s">
        <v>77</v>
      </c>
      <c r="AI144" s="11" t="s">
        <v>79</v>
      </c>
      <c r="AJ144" s="11" t="s">
        <v>79</v>
      </c>
      <c r="AL144" s="11" t="s">
        <v>79</v>
      </c>
      <c r="AM144" s="11" t="s">
        <v>157</v>
      </c>
      <c r="AN144" s="11" t="s">
        <v>79</v>
      </c>
      <c r="AO144" s="11" t="s">
        <v>78</v>
      </c>
      <c r="AP144" s="11" t="s">
        <v>102</v>
      </c>
      <c r="AX144" s="11" t="s">
        <v>116</v>
      </c>
      <c r="AY144" s="11" t="s">
        <v>329</v>
      </c>
      <c r="AZ144" s="11" t="s">
        <v>315</v>
      </c>
      <c r="BA144" s="11" t="s">
        <v>150</v>
      </c>
      <c r="BB144" s="11" t="s">
        <v>116</v>
      </c>
      <c r="BC144" s="11" t="s">
        <v>329</v>
      </c>
      <c r="BD144" s="11" t="s">
        <v>354</v>
      </c>
      <c r="BE144" s="11" t="s">
        <v>129</v>
      </c>
      <c r="BF144" s="13" t="s">
        <v>87</v>
      </c>
    </row>
    <row r="145">
      <c r="A145" s="9">
        <v>45803.47809114584</v>
      </c>
      <c r="B145" s="14" t="s">
        <v>58</v>
      </c>
      <c r="C145" s="14">
        <v>20.0</v>
      </c>
      <c r="D145" s="14" t="s">
        <v>59</v>
      </c>
      <c r="E145" s="14" t="s">
        <v>252</v>
      </c>
      <c r="F145" s="14" t="s">
        <v>61</v>
      </c>
      <c r="G145" s="14" t="s">
        <v>269</v>
      </c>
      <c r="H145" s="14" t="s">
        <v>175</v>
      </c>
      <c r="I145" s="14" t="s">
        <v>722</v>
      </c>
      <c r="J145" s="14" t="s">
        <v>65</v>
      </c>
      <c r="L145" s="14" t="s">
        <v>68</v>
      </c>
      <c r="M145" s="14" t="s">
        <v>93</v>
      </c>
      <c r="N145" s="14" t="s">
        <v>66</v>
      </c>
      <c r="O145" s="14" t="s">
        <v>66</v>
      </c>
      <c r="P145" s="14" t="s">
        <v>94</v>
      </c>
      <c r="Q145" s="14" t="s">
        <v>94</v>
      </c>
      <c r="R145" s="14" t="s">
        <v>196</v>
      </c>
      <c r="S145" s="14" t="s">
        <v>70</v>
      </c>
      <c r="T145" s="14" t="s">
        <v>71</v>
      </c>
      <c r="U145" s="14" t="s">
        <v>72</v>
      </c>
      <c r="V145" s="14" t="s">
        <v>73</v>
      </c>
      <c r="W145" s="14" t="s">
        <v>99</v>
      </c>
      <c r="X145" s="15">
        <v>0.0</v>
      </c>
      <c r="Y145" s="14" t="s">
        <v>723</v>
      </c>
      <c r="Z145" s="15">
        <v>0.29166666666424135</v>
      </c>
      <c r="AA145" s="14" t="s">
        <v>724</v>
      </c>
      <c r="AB145" s="14" t="s">
        <v>125</v>
      </c>
      <c r="AC145" s="14" t="s">
        <v>78</v>
      </c>
      <c r="AD145" s="14" t="s">
        <v>77</v>
      </c>
      <c r="AE145" s="14" t="s">
        <v>79</v>
      </c>
      <c r="AF145" s="14" t="s">
        <v>79</v>
      </c>
      <c r="AG145" s="14" t="s">
        <v>79</v>
      </c>
      <c r="AH145" s="14" t="s">
        <v>79</v>
      </c>
      <c r="AI145" s="14" t="s">
        <v>77</v>
      </c>
      <c r="AJ145" s="14" t="s">
        <v>79</v>
      </c>
      <c r="AL145" s="14" t="s">
        <v>79</v>
      </c>
      <c r="AM145" s="14" t="s">
        <v>80</v>
      </c>
      <c r="AN145" s="14" t="s">
        <v>125</v>
      </c>
      <c r="AO145" s="14" t="s">
        <v>79</v>
      </c>
      <c r="AP145" s="14" t="s">
        <v>81</v>
      </c>
      <c r="AX145" s="14" t="s">
        <v>725</v>
      </c>
      <c r="AY145" s="14" t="s">
        <v>726</v>
      </c>
      <c r="AZ145" s="14">
        <v>3.0</v>
      </c>
      <c r="BA145" s="14" t="s">
        <v>727</v>
      </c>
      <c r="BB145" s="14">
        <v>3.0</v>
      </c>
      <c r="BC145" s="14" t="s">
        <v>727</v>
      </c>
      <c r="BD145" s="14" t="s">
        <v>728</v>
      </c>
      <c r="BE145" s="14" t="s">
        <v>729</v>
      </c>
      <c r="BF145" s="16" t="s">
        <v>87</v>
      </c>
    </row>
    <row r="146">
      <c r="A146" s="10">
        <v>45803.47827733796</v>
      </c>
      <c r="B146" s="11" t="s">
        <v>58</v>
      </c>
      <c r="C146" s="11">
        <v>31.0</v>
      </c>
      <c r="D146" s="11" t="s">
        <v>59</v>
      </c>
      <c r="E146" s="11" t="s">
        <v>252</v>
      </c>
      <c r="F146" s="11" t="s">
        <v>174</v>
      </c>
      <c r="G146" s="11" t="s">
        <v>730</v>
      </c>
      <c r="H146" s="11" t="s">
        <v>175</v>
      </c>
      <c r="I146" s="11" t="s">
        <v>64</v>
      </c>
      <c r="J146" s="11" t="s">
        <v>65</v>
      </c>
      <c r="L146" s="11" t="s">
        <v>66</v>
      </c>
      <c r="M146" s="11" t="s">
        <v>66</v>
      </c>
      <c r="N146" s="11" t="s">
        <v>66</v>
      </c>
      <c r="O146" s="11" t="s">
        <v>66</v>
      </c>
      <c r="P146" s="11" t="s">
        <v>66</v>
      </c>
      <c r="Q146" s="11" t="s">
        <v>66</v>
      </c>
      <c r="R146" s="11" t="s">
        <v>95</v>
      </c>
      <c r="S146" s="11" t="s">
        <v>96</v>
      </c>
      <c r="T146" s="11" t="s">
        <v>187</v>
      </c>
      <c r="U146" s="11" t="s">
        <v>72</v>
      </c>
      <c r="V146" s="11" t="s">
        <v>73</v>
      </c>
      <c r="W146" s="11" t="s">
        <v>99</v>
      </c>
      <c r="X146" s="12">
        <v>0.45833333333575865</v>
      </c>
      <c r="Y146" s="11">
        <v>30.0</v>
      </c>
      <c r="Z146" s="12">
        <v>0.29166666666424135</v>
      </c>
      <c r="AA146" s="11">
        <v>5.0</v>
      </c>
      <c r="AB146" s="11" t="s">
        <v>77</v>
      </c>
      <c r="AC146" s="11" t="s">
        <v>77</v>
      </c>
      <c r="AD146" s="11" t="s">
        <v>125</v>
      </c>
      <c r="AE146" s="11" t="s">
        <v>79</v>
      </c>
      <c r="AF146" s="11" t="s">
        <v>77</v>
      </c>
      <c r="AG146" s="11" t="s">
        <v>77</v>
      </c>
      <c r="AH146" s="11" t="s">
        <v>78</v>
      </c>
      <c r="AI146" s="11" t="s">
        <v>78</v>
      </c>
      <c r="AJ146" s="11" t="s">
        <v>79</v>
      </c>
      <c r="AK146" s="11" t="s">
        <v>731</v>
      </c>
      <c r="AL146" s="11" t="s">
        <v>78</v>
      </c>
      <c r="AM146" s="11" t="s">
        <v>80</v>
      </c>
      <c r="AN146" s="11" t="s">
        <v>79</v>
      </c>
      <c r="AO146" s="11" t="s">
        <v>77</v>
      </c>
      <c r="AP146" s="11" t="s">
        <v>216</v>
      </c>
      <c r="AX146" s="11">
        <v>2.0</v>
      </c>
      <c r="AY146" s="11" t="s">
        <v>181</v>
      </c>
      <c r="AZ146" s="11">
        <v>0.0</v>
      </c>
      <c r="BA146" s="11">
        <v>0.0</v>
      </c>
      <c r="BB146" s="11">
        <v>0.0</v>
      </c>
      <c r="BC146" s="11">
        <v>0.0</v>
      </c>
      <c r="BD146" s="11">
        <v>6.0</v>
      </c>
      <c r="BE146" s="11">
        <v>5.0</v>
      </c>
      <c r="BF146" s="13" t="s">
        <v>140</v>
      </c>
    </row>
    <row r="147">
      <c r="A147" s="9">
        <v>45803.47920778935</v>
      </c>
      <c r="B147" s="14" t="s">
        <v>58</v>
      </c>
      <c r="C147" s="14">
        <v>20.0</v>
      </c>
      <c r="D147" s="14" t="s">
        <v>88</v>
      </c>
      <c r="E147" s="14" t="s">
        <v>252</v>
      </c>
      <c r="F147" s="14" t="s">
        <v>61</v>
      </c>
      <c r="G147" s="14" t="s">
        <v>184</v>
      </c>
      <c r="H147" s="14" t="s">
        <v>63</v>
      </c>
      <c r="I147" s="14" t="s">
        <v>142</v>
      </c>
      <c r="J147" s="14" t="s">
        <v>65</v>
      </c>
      <c r="L147" s="14" t="s">
        <v>68</v>
      </c>
      <c r="M147" s="14" t="s">
        <v>66</v>
      </c>
      <c r="N147" s="14" t="s">
        <v>66</v>
      </c>
      <c r="O147" s="14" t="s">
        <v>66</v>
      </c>
      <c r="P147" s="14" t="s">
        <v>94</v>
      </c>
      <c r="Q147" s="14" t="s">
        <v>94</v>
      </c>
      <c r="R147" s="14" t="s">
        <v>95</v>
      </c>
      <c r="S147" s="14" t="s">
        <v>121</v>
      </c>
      <c r="T147" s="14" t="s">
        <v>73</v>
      </c>
      <c r="U147" s="14" t="s">
        <v>72</v>
      </c>
      <c r="V147" s="14" t="s">
        <v>73</v>
      </c>
      <c r="W147" s="14" t="s">
        <v>166</v>
      </c>
      <c r="X147" s="15">
        <v>0.9791666666642413</v>
      </c>
      <c r="Y147" s="14">
        <v>15.0</v>
      </c>
      <c r="Z147" s="15">
        <v>0.28472222221898846</v>
      </c>
      <c r="AA147" s="14" t="s">
        <v>76</v>
      </c>
      <c r="AB147" s="14" t="s">
        <v>79</v>
      </c>
      <c r="AC147" s="14" t="s">
        <v>79</v>
      </c>
      <c r="AD147" s="14" t="s">
        <v>79</v>
      </c>
      <c r="AE147" s="14" t="s">
        <v>79</v>
      </c>
      <c r="AF147" s="14" t="s">
        <v>79</v>
      </c>
      <c r="AG147" s="14" t="s">
        <v>79</v>
      </c>
      <c r="AH147" s="14" t="s">
        <v>79</v>
      </c>
      <c r="AI147" s="14" t="s">
        <v>79</v>
      </c>
      <c r="AJ147" s="14" t="s">
        <v>79</v>
      </c>
      <c r="AK147" s="14" t="s">
        <v>184</v>
      </c>
      <c r="AL147" s="14" t="s">
        <v>111</v>
      </c>
      <c r="AM147" s="14" t="s">
        <v>101</v>
      </c>
      <c r="AN147" s="14" t="s">
        <v>79</v>
      </c>
      <c r="AO147" s="14" t="s">
        <v>77</v>
      </c>
      <c r="AP147" s="14" t="s">
        <v>102</v>
      </c>
      <c r="AX147" s="14">
        <v>4.0</v>
      </c>
      <c r="AY147" s="14" t="s">
        <v>732</v>
      </c>
      <c r="AZ147" s="14" t="s">
        <v>555</v>
      </c>
      <c r="BA147" s="14" t="s">
        <v>502</v>
      </c>
      <c r="BB147" s="14" t="s">
        <v>555</v>
      </c>
      <c r="BC147" s="14" t="s">
        <v>502</v>
      </c>
      <c r="BD147" s="14" t="s">
        <v>209</v>
      </c>
      <c r="BE147" s="14" t="s">
        <v>148</v>
      </c>
      <c r="BF147" s="16" t="s">
        <v>87</v>
      </c>
    </row>
    <row r="148">
      <c r="A148" s="10">
        <v>45803.64521821759</v>
      </c>
      <c r="B148" s="11" t="s">
        <v>58</v>
      </c>
      <c r="C148" s="11">
        <v>25.0</v>
      </c>
      <c r="D148" s="11" t="s">
        <v>59</v>
      </c>
      <c r="E148" s="11" t="s">
        <v>164</v>
      </c>
      <c r="F148" s="11" t="s">
        <v>61</v>
      </c>
      <c r="G148" s="11" t="s">
        <v>733</v>
      </c>
      <c r="H148" s="11" t="s">
        <v>175</v>
      </c>
      <c r="I148" s="11" t="s">
        <v>204</v>
      </c>
      <c r="J148" s="11" t="s">
        <v>65</v>
      </c>
      <c r="L148" s="11" t="s">
        <v>66</v>
      </c>
      <c r="M148" s="11" t="s">
        <v>66</v>
      </c>
      <c r="N148" s="11" t="s">
        <v>66</v>
      </c>
      <c r="O148" s="11" t="s">
        <v>68</v>
      </c>
      <c r="P148" s="11" t="s">
        <v>66</v>
      </c>
      <c r="Q148" s="11" t="s">
        <v>66</v>
      </c>
      <c r="R148" s="11" t="s">
        <v>196</v>
      </c>
      <c r="S148" s="11" t="s">
        <v>134</v>
      </c>
      <c r="T148" s="11" t="s">
        <v>71</v>
      </c>
      <c r="U148" s="11" t="s">
        <v>98</v>
      </c>
      <c r="V148" s="11" t="s">
        <v>71</v>
      </c>
      <c r="W148" s="11" t="s">
        <v>447</v>
      </c>
      <c r="X148" s="12">
        <v>0.9583333333357587</v>
      </c>
      <c r="Y148" s="11">
        <v>20.0</v>
      </c>
      <c r="Z148" s="12">
        <v>0.27083333333575865</v>
      </c>
      <c r="AA148" s="11" t="s">
        <v>734</v>
      </c>
      <c r="AB148" s="11" t="s">
        <v>79</v>
      </c>
      <c r="AC148" s="11" t="s">
        <v>79</v>
      </c>
      <c r="AD148" s="11" t="s">
        <v>79</v>
      </c>
      <c r="AE148" s="11" t="s">
        <v>77</v>
      </c>
      <c r="AF148" s="11" t="s">
        <v>79</v>
      </c>
      <c r="AG148" s="11" t="s">
        <v>77</v>
      </c>
      <c r="AH148" s="11" t="s">
        <v>79</v>
      </c>
      <c r="AI148" s="11" t="s">
        <v>79</v>
      </c>
      <c r="AJ148" s="11" t="s">
        <v>79</v>
      </c>
      <c r="AK148" s="11" t="s">
        <v>735</v>
      </c>
      <c r="AL148" s="11" t="s">
        <v>77</v>
      </c>
      <c r="AM148" s="11" t="s">
        <v>101</v>
      </c>
      <c r="AN148" s="11" t="s">
        <v>79</v>
      </c>
      <c r="AO148" s="11" t="s">
        <v>77</v>
      </c>
      <c r="AP148" s="11" t="s">
        <v>102</v>
      </c>
      <c r="AX148" s="11" t="s">
        <v>736</v>
      </c>
      <c r="AY148" s="11" t="s">
        <v>241</v>
      </c>
      <c r="AZ148" s="11" t="s">
        <v>127</v>
      </c>
      <c r="BA148" s="11" t="s">
        <v>241</v>
      </c>
      <c r="BB148" s="11" t="s">
        <v>159</v>
      </c>
      <c r="BC148" s="11" t="s">
        <v>241</v>
      </c>
      <c r="BD148" s="11" t="s">
        <v>380</v>
      </c>
      <c r="BE148" s="11" t="s">
        <v>313</v>
      </c>
      <c r="BF148" s="13" t="s">
        <v>87</v>
      </c>
    </row>
    <row r="149">
      <c r="A149" s="9">
        <v>45803.70256142361</v>
      </c>
      <c r="B149" s="14" t="s">
        <v>58</v>
      </c>
      <c r="C149" s="14">
        <v>23.0</v>
      </c>
      <c r="D149" s="14" t="s">
        <v>59</v>
      </c>
      <c r="E149" s="14" t="s">
        <v>164</v>
      </c>
      <c r="F149" s="14" t="s">
        <v>61</v>
      </c>
      <c r="G149" s="14" t="s">
        <v>655</v>
      </c>
      <c r="H149" s="14" t="s">
        <v>63</v>
      </c>
      <c r="I149" s="14" t="s">
        <v>214</v>
      </c>
      <c r="J149" s="14" t="s">
        <v>65</v>
      </c>
      <c r="L149" s="14" t="s">
        <v>93</v>
      </c>
      <c r="M149" s="14" t="s">
        <v>93</v>
      </c>
      <c r="N149" s="14" t="s">
        <v>93</v>
      </c>
      <c r="O149" s="14" t="s">
        <v>94</v>
      </c>
      <c r="P149" s="14" t="s">
        <v>94</v>
      </c>
      <c r="Q149" s="14" t="s">
        <v>94</v>
      </c>
      <c r="R149" s="14" t="s">
        <v>144</v>
      </c>
      <c r="S149" s="14" t="s">
        <v>96</v>
      </c>
      <c r="T149" s="14" t="s">
        <v>73</v>
      </c>
      <c r="U149" s="14" t="s">
        <v>72</v>
      </c>
      <c r="V149" s="14" t="s">
        <v>73</v>
      </c>
      <c r="W149" s="14" t="s">
        <v>74</v>
      </c>
      <c r="X149" s="15">
        <v>0.04166666666424135</v>
      </c>
      <c r="Y149" s="14">
        <v>30.0</v>
      </c>
      <c r="Z149" s="15">
        <v>0.20833333333575865</v>
      </c>
      <c r="AA149" s="14">
        <v>4.0</v>
      </c>
      <c r="AB149" s="14" t="s">
        <v>78</v>
      </c>
      <c r="AC149" s="14" t="s">
        <v>77</v>
      </c>
      <c r="AD149" s="14" t="s">
        <v>77</v>
      </c>
      <c r="AE149" s="14" t="s">
        <v>77</v>
      </c>
      <c r="AF149" s="14" t="s">
        <v>79</v>
      </c>
      <c r="AG149" s="14" t="s">
        <v>77</v>
      </c>
      <c r="AH149" s="14" t="s">
        <v>77</v>
      </c>
      <c r="AI149" s="14" t="s">
        <v>79</v>
      </c>
      <c r="AJ149" s="14" t="s">
        <v>79</v>
      </c>
      <c r="AL149" s="14" t="s">
        <v>79</v>
      </c>
      <c r="AM149" s="14" t="s">
        <v>147</v>
      </c>
      <c r="AN149" s="14" t="s">
        <v>79</v>
      </c>
      <c r="AO149" s="14" t="s">
        <v>77</v>
      </c>
      <c r="AP149" s="14" t="s">
        <v>81</v>
      </c>
      <c r="AX149" s="14" t="s">
        <v>649</v>
      </c>
      <c r="AY149" s="14">
        <v>20.0</v>
      </c>
      <c r="AZ149" s="14">
        <v>1.0</v>
      </c>
      <c r="BA149" s="14" t="s">
        <v>148</v>
      </c>
      <c r="BB149" s="14">
        <v>1.0</v>
      </c>
      <c r="BC149" s="14" t="s">
        <v>737</v>
      </c>
      <c r="BD149" s="14" t="s">
        <v>738</v>
      </c>
      <c r="BE149" s="14" t="s">
        <v>739</v>
      </c>
      <c r="BF149" s="16" t="s">
        <v>140</v>
      </c>
    </row>
    <row r="150">
      <c r="A150" s="10">
        <v>45804.720934212964</v>
      </c>
      <c r="B150" s="11" t="s">
        <v>58</v>
      </c>
      <c r="C150" s="11">
        <v>20.0</v>
      </c>
      <c r="D150" s="11" t="s">
        <v>59</v>
      </c>
      <c r="E150" s="11" t="s">
        <v>252</v>
      </c>
      <c r="F150" s="11" t="s">
        <v>61</v>
      </c>
      <c r="G150" s="11" t="s">
        <v>740</v>
      </c>
      <c r="H150" s="11" t="s">
        <v>175</v>
      </c>
      <c r="I150" s="11" t="s">
        <v>204</v>
      </c>
      <c r="J150" s="11" t="s">
        <v>65</v>
      </c>
      <c r="L150" s="11" t="s">
        <v>68</v>
      </c>
      <c r="M150" s="11" t="s">
        <v>66</v>
      </c>
      <c r="N150" s="11" t="s">
        <v>68</v>
      </c>
      <c r="O150" s="11" t="s">
        <v>66</v>
      </c>
      <c r="P150" s="11" t="s">
        <v>66</v>
      </c>
      <c r="Q150" s="11" t="s">
        <v>68</v>
      </c>
      <c r="R150" s="11" t="s">
        <v>144</v>
      </c>
      <c r="S150" s="11" t="s">
        <v>121</v>
      </c>
      <c r="T150" s="11" t="s">
        <v>73</v>
      </c>
      <c r="U150" s="11" t="s">
        <v>98</v>
      </c>
      <c r="V150" s="11" t="s">
        <v>71</v>
      </c>
      <c r="W150" s="11" t="s">
        <v>328</v>
      </c>
      <c r="X150" s="12">
        <v>0.0</v>
      </c>
      <c r="Y150" s="11" t="s">
        <v>411</v>
      </c>
      <c r="Z150" s="12">
        <v>0.29166666666424135</v>
      </c>
      <c r="AA150" s="11" t="s">
        <v>741</v>
      </c>
      <c r="AB150" s="11" t="s">
        <v>78</v>
      </c>
      <c r="AC150" s="11" t="s">
        <v>79</v>
      </c>
      <c r="AD150" s="11" t="s">
        <v>79</v>
      </c>
      <c r="AE150" s="11" t="s">
        <v>79</v>
      </c>
      <c r="AF150" s="11" t="s">
        <v>79</v>
      </c>
      <c r="AG150" s="11" t="s">
        <v>78</v>
      </c>
      <c r="AH150" s="11" t="s">
        <v>79</v>
      </c>
      <c r="AI150" s="11" t="s">
        <v>78</v>
      </c>
      <c r="AJ150" s="11" t="s">
        <v>79</v>
      </c>
      <c r="AK150" s="11" t="s">
        <v>742</v>
      </c>
      <c r="AL150" s="11" t="s">
        <v>78</v>
      </c>
      <c r="AM150" s="11" t="s">
        <v>101</v>
      </c>
      <c r="AN150" s="11" t="s">
        <v>77</v>
      </c>
      <c r="AO150" s="11" t="s">
        <v>78</v>
      </c>
      <c r="AP150" s="11" t="s">
        <v>216</v>
      </c>
      <c r="AX150" s="11" t="s">
        <v>743</v>
      </c>
      <c r="AY150" s="11" t="s">
        <v>637</v>
      </c>
      <c r="AZ150" s="11" t="s">
        <v>127</v>
      </c>
      <c r="BA150" s="11" t="s">
        <v>296</v>
      </c>
      <c r="BB150" s="11" t="s">
        <v>495</v>
      </c>
      <c r="BC150" s="11" t="s">
        <v>744</v>
      </c>
      <c r="BD150" s="11" t="s">
        <v>416</v>
      </c>
      <c r="BE150" s="11" t="s">
        <v>429</v>
      </c>
      <c r="BF150" s="13" t="s">
        <v>87</v>
      </c>
    </row>
    <row r="151">
      <c r="A151" s="9">
        <v>45810.42495039351</v>
      </c>
      <c r="B151" s="14" t="s">
        <v>58</v>
      </c>
      <c r="C151" s="14">
        <v>24.0</v>
      </c>
      <c r="D151" s="14" t="s">
        <v>59</v>
      </c>
      <c r="E151" s="14" t="s">
        <v>89</v>
      </c>
      <c r="F151" s="14" t="s">
        <v>61</v>
      </c>
      <c r="G151" s="14" t="s">
        <v>262</v>
      </c>
      <c r="H151" s="14" t="s">
        <v>91</v>
      </c>
      <c r="I151" s="14" t="s">
        <v>244</v>
      </c>
      <c r="J151" s="14" t="s">
        <v>105</v>
      </c>
      <c r="K151" s="14" t="s">
        <v>745</v>
      </c>
      <c r="L151" s="14" t="s">
        <v>93</v>
      </c>
      <c r="M151" s="14" t="s">
        <v>68</v>
      </c>
      <c r="N151" s="14" t="s">
        <v>93</v>
      </c>
      <c r="O151" s="14" t="s">
        <v>94</v>
      </c>
      <c r="P151" s="14" t="s">
        <v>94</v>
      </c>
      <c r="Q151" s="14" t="s">
        <v>94</v>
      </c>
      <c r="R151" s="14" t="s">
        <v>196</v>
      </c>
      <c r="S151" s="14" t="s">
        <v>121</v>
      </c>
      <c r="T151" s="14" t="s">
        <v>73</v>
      </c>
      <c r="U151" s="14" t="s">
        <v>98</v>
      </c>
      <c r="V151" s="14" t="s">
        <v>73</v>
      </c>
      <c r="W151" s="14" t="s">
        <v>166</v>
      </c>
      <c r="X151" s="15">
        <v>0.9583333333357587</v>
      </c>
      <c r="Y151" s="14" t="s">
        <v>746</v>
      </c>
      <c r="Z151" s="15">
        <v>0.25</v>
      </c>
      <c r="AA151" s="14">
        <v>6.0</v>
      </c>
      <c r="AB151" s="14" t="s">
        <v>78</v>
      </c>
      <c r="AC151" s="14" t="s">
        <v>125</v>
      </c>
      <c r="AD151" s="14" t="s">
        <v>125</v>
      </c>
      <c r="AE151" s="14" t="s">
        <v>77</v>
      </c>
      <c r="AF151" s="14" t="s">
        <v>77</v>
      </c>
      <c r="AG151" s="14" t="s">
        <v>79</v>
      </c>
      <c r="AH151" s="14" t="s">
        <v>79</v>
      </c>
      <c r="AI151" s="14" t="s">
        <v>78</v>
      </c>
      <c r="AJ151" s="14" t="s">
        <v>77</v>
      </c>
      <c r="AL151" s="14" t="s">
        <v>111</v>
      </c>
      <c r="AM151" s="14" t="s">
        <v>80</v>
      </c>
      <c r="AN151" s="14" t="s">
        <v>77</v>
      </c>
      <c r="AO151" s="14" t="s">
        <v>78</v>
      </c>
      <c r="AP151" s="14" t="s">
        <v>81</v>
      </c>
      <c r="AX151" s="14" t="s">
        <v>224</v>
      </c>
      <c r="AY151" s="14" t="s">
        <v>241</v>
      </c>
      <c r="AZ151" s="14" t="s">
        <v>479</v>
      </c>
      <c r="BA151" s="14" t="s">
        <v>747</v>
      </c>
      <c r="BB151" s="14" t="s">
        <v>479</v>
      </c>
      <c r="BC151" s="14" t="s">
        <v>161</v>
      </c>
      <c r="BD151" s="14" t="s">
        <v>380</v>
      </c>
      <c r="BE151" s="14" t="s">
        <v>173</v>
      </c>
      <c r="BF151" s="16" t="s">
        <v>87</v>
      </c>
    </row>
    <row r="152">
      <c r="A152" s="10">
        <v>45810.42512850695</v>
      </c>
      <c r="B152" s="11" t="s">
        <v>58</v>
      </c>
      <c r="C152" s="11">
        <v>26.0</v>
      </c>
      <c r="D152" s="11" t="s">
        <v>88</v>
      </c>
      <c r="E152" s="11" t="s">
        <v>89</v>
      </c>
      <c r="F152" s="11" t="s">
        <v>174</v>
      </c>
      <c r="G152" s="11" t="s">
        <v>87</v>
      </c>
      <c r="H152" s="11" t="s">
        <v>63</v>
      </c>
      <c r="I152" s="11" t="s">
        <v>64</v>
      </c>
      <c r="J152" s="11" t="s">
        <v>65</v>
      </c>
      <c r="L152" s="11" t="s">
        <v>68</v>
      </c>
      <c r="M152" s="11" t="s">
        <v>68</v>
      </c>
      <c r="N152" s="11" t="s">
        <v>68</v>
      </c>
      <c r="O152" s="11" t="s">
        <v>68</v>
      </c>
      <c r="P152" s="11" t="s">
        <v>66</v>
      </c>
      <c r="Q152" s="11" t="s">
        <v>66</v>
      </c>
      <c r="R152" s="11" t="s">
        <v>144</v>
      </c>
      <c r="S152" s="11" t="s">
        <v>70</v>
      </c>
      <c r="T152" s="11" t="s">
        <v>73</v>
      </c>
      <c r="U152" s="11" t="s">
        <v>98</v>
      </c>
      <c r="V152" s="11" t="s">
        <v>71</v>
      </c>
      <c r="W152" s="11" t="s">
        <v>108</v>
      </c>
      <c r="X152" s="12">
        <v>0.9583333333357587</v>
      </c>
      <c r="Y152" s="11">
        <v>60.0</v>
      </c>
      <c r="Z152" s="12">
        <v>0.25</v>
      </c>
      <c r="AA152" s="18" t="s">
        <v>697</v>
      </c>
      <c r="AB152" s="11" t="s">
        <v>125</v>
      </c>
      <c r="AC152" s="11" t="s">
        <v>77</v>
      </c>
      <c r="AD152" s="11" t="s">
        <v>78</v>
      </c>
      <c r="AE152" s="11" t="s">
        <v>77</v>
      </c>
      <c r="AF152" s="11" t="s">
        <v>77</v>
      </c>
      <c r="AG152" s="11" t="s">
        <v>79</v>
      </c>
      <c r="AH152" s="11" t="s">
        <v>78</v>
      </c>
      <c r="AI152" s="11" t="s">
        <v>77</v>
      </c>
      <c r="AJ152" s="11" t="s">
        <v>77</v>
      </c>
      <c r="AK152" s="11" t="s">
        <v>748</v>
      </c>
      <c r="AL152" s="11" t="s">
        <v>125</v>
      </c>
      <c r="AM152" s="11" t="s">
        <v>147</v>
      </c>
      <c r="AN152" s="11" t="s">
        <v>79</v>
      </c>
      <c r="AO152" s="11" t="s">
        <v>77</v>
      </c>
      <c r="AP152" s="11" t="s">
        <v>81</v>
      </c>
      <c r="AX152" s="11" t="s">
        <v>749</v>
      </c>
      <c r="AY152" s="11">
        <v>30.0</v>
      </c>
      <c r="AZ152" s="11">
        <v>7.0</v>
      </c>
      <c r="BA152" s="11" t="s">
        <v>126</v>
      </c>
      <c r="BB152" s="11">
        <v>7.0</v>
      </c>
      <c r="BC152" s="11" t="s">
        <v>614</v>
      </c>
      <c r="BD152" s="11" t="s">
        <v>354</v>
      </c>
      <c r="BE152" s="11" t="s">
        <v>209</v>
      </c>
      <c r="BF152" s="13" t="s">
        <v>87</v>
      </c>
    </row>
    <row r="153">
      <c r="A153" s="9">
        <v>45810.42684827546</v>
      </c>
      <c r="B153" s="14" t="s">
        <v>58</v>
      </c>
      <c r="C153" s="14">
        <v>31.0</v>
      </c>
      <c r="D153" s="14" t="s">
        <v>59</v>
      </c>
      <c r="E153" s="14" t="s">
        <v>89</v>
      </c>
      <c r="F153" s="14" t="s">
        <v>61</v>
      </c>
      <c r="G153" s="14" t="s">
        <v>750</v>
      </c>
      <c r="H153" s="14" t="s">
        <v>175</v>
      </c>
      <c r="I153" s="14" t="s">
        <v>295</v>
      </c>
      <c r="J153" s="14" t="s">
        <v>65</v>
      </c>
      <c r="L153" s="14" t="s">
        <v>66</v>
      </c>
      <c r="M153" s="14" t="s">
        <v>68</v>
      </c>
      <c r="N153" s="14" t="s">
        <v>68</v>
      </c>
      <c r="O153" s="14" t="s">
        <v>66</v>
      </c>
      <c r="P153" s="14" t="s">
        <v>94</v>
      </c>
      <c r="Q153" s="14" t="s">
        <v>68</v>
      </c>
      <c r="R153" s="14" t="s">
        <v>95</v>
      </c>
      <c r="S153" s="14" t="s">
        <v>186</v>
      </c>
      <c r="T153" s="14" t="s">
        <v>73</v>
      </c>
      <c r="U153" s="14" t="s">
        <v>98</v>
      </c>
      <c r="V153" s="14" t="s">
        <v>73</v>
      </c>
      <c r="W153" s="14" t="s">
        <v>108</v>
      </c>
      <c r="X153" s="15">
        <v>0.9583333333357587</v>
      </c>
      <c r="Y153" s="14">
        <v>40.0</v>
      </c>
      <c r="Z153" s="15">
        <v>0.29166666666424135</v>
      </c>
      <c r="AA153" s="14">
        <v>6.0</v>
      </c>
      <c r="AB153" s="14" t="s">
        <v>125</v>
      </c>
      <c r="AC153" s="14" t="s">
        <v>77</v>
      </c>
      <c r="AD153" s="14" t="s">
        <v>78</v>
      </c>
      <c r="AE153" s="14" t="s">
        <v>79</v>
      </c>
      <c r="AF153" s="14" t="s">
        <v>77</v>
      </c>
      <c r="AG153" s="14" t="s">
        <v>79</v>
      </c>
      <c r="AH153" s="14" t="s">
        <v>79</v>
      </c>
      <c r="AI153" s="14" t="s">
        <v>77</v>
      </c>
      <c r="AJ153" s="14" t="s">
        <v>77</v>
      </c>
      <c r="AL153" s="14" t="s">
        <v>111</v>
      </c>
      <c r="AM153" s="14" t="s">
        <v>101</v>
      </c>
      <c r="AN153" s="14" t="s">
        <v>79</v>
      </c>
      <c r="AO153" s="14" t="s">
        <v>78</v>
      </c>
      <c r="AP153" s="14" t="s">
        <v>81</v>
      </c>
      <c r="AX153" s="14">
        <v>0.0</v>
      </c>
      <c r="AY153" s="14">
        <v>0.0</v>
      </c>
      <c r="AZ153" s="14">
        <v>0.0</v>
      </c>
      <c r="BA153" s="14">
        <v>0.0</v>
      </c>
      <c r="BB153" s="14">
        <v>0.0</v>
      </c>
      <c r="BC153" s="14">
        <v>0.0</v>
      </c>
      <c r="BD153" s="14" t="s">
        <v>168</v>
      </c>
      <c r="BE153" s="14" t="s">
        <v>313</v>
      </c>
      <c r="BF153" s="16" t="s">
        <v>87</v>
      </c>
    </row>
    <row r="154">
      <c r="A154" s="10">
        <v>45810.43107479167</v>
      </c>
      <c r="B154" s="11" t="s">
        <v>58</v>
      </c>
      <c r="C154" s="11">
        <v>24.0</v>
      </c>
      <c r="D154" s="11" t="s">
        <v>59</v>
      </c>
      <c r="E154" s="11" t="s">
        <v>89</v>
      </c>
      <c r="F154" s="11" t="s">
        <v>61</v>
      </c>
      <c r="G154" s="11" t="s">
        <v>751</v>
      </c>
      <c r="H154" s="11" t="s">
        <v>63</v>
      </c>
      <c r="I154" s="11" t="s">
        <v>204</v>
      </c>
      <c r="J154" s="11" t="s">
        <v>65</v>
      </c>
      <c r="L154" s="11" t="s">
        <v>68</v>
      </c>
      <c r="M154" s="11" t="s">
        <v>66</v>
      </c>
      <c r="N154" s="11" t="s">
        <v>93</v>
      </c>
      <c r="O154" s="11" t="s">
        <v>94</v>
      </c>
      <c r="P154" s="11" t="s">
        <v>94</v>
      </c>
      <c r="Q154" s="11" t="s">
        <v>94</v>
      </c>
      <c r="R154" s="11" t="s">
        <v>95</v>
      </c>
      <c r="S154" s="11" t="s">
        <v>121</v>
      </c>
      <c r="T154" s="11" t="s">
        <v>73</v>
      </c>
      <c r="U154" s="11" t="s">
        <v>72</v>
      </c>
      <c r="V154" s="11" t="s">
        <v>73</v>
      </c>
      <c r="W154" s="11" t="s">
        <v>166</v>
      </c>
      <c r="X154" s="12">
        <v>0.9166666666642413</v>
      </c>
      <c r="Y154" s="11" t="s">
        <v>181</v>
      </c>
      <c r="Z154" s="12">
        <v>0.33333333333575865</v>
      </c>
      <c r="AA154" s="11" t="s">
        <v>752</v>
      </c>
      <c r="AB154" s="11" t="s">
        <v>78</v>
      </c>
      <c r="AC154" s="11" t="s">
        <v>125</v>
      </c>
      <c r="AD154" s="11" t="s">
        <v>125</v>
      </c>
      <c r="AE154" s="11" t="s">
        <v>79</v>
      </c>
      <c r="AF154" s="11" t="s">
        <v>79</v>
      </c>
      <c r="AG154" s="11" t="s">
        <v>79</v>
      </c>
      <c r="AH154" s="11" t="s">
        <v>79</v>
      </c>
      <c r="AI154" s="11" t="s">
        <v>77</v>
      </c>
      <c r="AJ154" s="11" t="s">
        <v>78</v>
      </c>
      <c r="AK154" s="11" t="s">
        <v>753</v>
      </c>
      <c r="AL154" s="11" t="s">
        <v>125</v>
      </c>
      <c r="AM154" s="11" t="s">
        <v>101</v>
      </c>
      <c r="AN154" s="11" t="s">
        <v>125</v>
      </c>
      <c r="AO154" s="11" t="s">
        <v>78</v>
      </c>
      <c r="AP154" s="11" t="s">
        <v>216</v>
      </c>
      <c r="AX154" s="11" t="s">
        <v>754</v>
      </c>
      <c r="AY154" s="11" t="s">
        <v>755</v>
      </c>
      <c r="AZ154" s="11" t="s">
        <v>756</v>
      </c>
      <c r="BA154" s="11" t="s">
        <v>757</v>
      </c>
      <c r="BB154" s="11" t="s">
        <v>757</v>
      </c>
      <c r="BC154" s="11" t="s">
        <v>231</v>
      </c>
      <c r="BD154" s="11" t="s">
        <v>468</v>
      </c>
      <c r="BE154" s="11" t="s">
        <v>313</v>
      </c>
      <c r="BF154" s="13" t="s">
        <v>87</v>
      </c>
    </row>
    <row r="155">
      <c r="A155" s="9">
        <v>45810.43570835648</v>
      </c>
      <c r="B155" s="14" t="s">
        <v>58</v>
      </c>
      <c r="C155" s="14">
        <v>22.0</v>
      </c>
      <c r="D155" s="14" t="s">
        <v>88</v>
      </c>
      <c r="E155" s="14" t="s">
        <v>89</v>
      </c>
      <c r="F155" s="14" t="s">
        <v>61</v>
      </c>
      <c r="G155" s="14" t="s">
        <v>184</v>
      </c>
      <c r="H155" s="14" t="s">
        <v>63</v>
      </c>
      <c r="I155" s="14" t="s">
        <v>758</v>
      </c>
      <c r="J155" s="14" t="s">
        <v>105</v>
      </c>
      <c r="K155" s="14" t="s">
        <v>759</v>
      </c>
      <c r="L155" s="14" t="s">
        <v>93</v>
      </c>
      <c r="M155" s="14" t="s">
        <v>93</v>
      </c>
      <c r="N155" s="14" t="s">
        <v>93</v>
      </c>
      <c r="O155" s="14" t="s">
        <v>94</v>
      </c>
      <c r="P155" s="14" t="s">
        <v>94</v>
      </c>
      <c r="Q155" s="14" t="s">
        <v>94</v>
      </c>
      <c r="R155" s="14" t="s">
        <v>196</v>
      </c>
      <c r="S155" s="14" t="s">
        <v>107</v>
      </c>
      <c r="T155" s="14" t="s">
        <v>97</v>
      </c>
      <c r="U155" s="14" t="s">
        <v>98</v>
      </c>
      <c r="V155" s="14" t="s">
        <v>71</v>
      </c>
      <c r="W155" s="14" t="s">
        <v>166</v>
      </c>
      <c r="X155" s="15">
        <v>0.9583333333357587</v>
      </c>
      <c r="Y155" s="14" t="s">
        <v>760</v>
      </c>
      <c r="Z155" s="15">
        <v>0.25</v>
      </c>
      <c r="AA155" s="14" t="s">
        <v>124</v>
      </c>
      <c r="AB155" s="14" t="s">
        <v>79</v>
      </c>
      <c r="AC155" s="14" t="s">
        <v>79</v>
      </c>
      <c r="AD155" s="14" t="s">
        <v>79</v>
      </c>
      <c r="AE155" s="14" t="s">
        <v>79</v>
      </c>
      <c r="AF155" s="14" t="s">
        <v>79</v>
      </c>
      <c r="AG155" s="14" t="s">
        <v>79</v>
      </c>
      <c r="AH155" s="14" t="s">
        <v>79</v>
      </c>
      <c r="AI155" s="14" t="s">
        <v>79</v>
      </c>
      <c r="AJ155" s="14" t="s">
        <v>79</v>
      </c>
      <c r="AK155" s="14" t="s">
        <v>761</v>
      </c>
      <c r="AL155" s="14" t="s">
        <v>77</v>
      </c>
      <c r="AM155" s="14" t="s">
        <v>157</v>
      </c>
      <c r="AN155" s="14" t="s">
        <v>79</v>
      </c>
      <c r="AO155" s="14" t="s">
        <v>77</v>
      </c>
      <c r="AP155" s="14" t="s">
        <v>102</v>
      </c>
      <c r="AX155" s="14" t="s">
        <v>299</v>
      </c>
      <c r="AY155" s="14" t="s">
        <v>762</v>
      </c>
      <c r="AZ155" s="14" t="s">
        <v>763</v>
      </c>
      <c r="BA155" s="14" t="s">
        <v>764</v>
      </c>
      <c r="BB155" s="14" t="s">
        <v>200</v>
      </c>
      <c r="BC155" s="14" t="s">
        <v>163</v>
      </c>
      <c r="BD155" s="14" t="s">
        <v>765</v>
      </c>
      <c r="BE155" s="14" t="s">
        <v>766</v>
      </c>
      <c r="BF155" s="16" t="s">
        <v>202</v>
      </c>
    </row>
    <row r="156">
      <c r="A156" s="10">
        <v>45810.45384835648</v>
      </c>
      <c r="B156" s="11" t="s">
        <v>58</v>
      </c>
      <c r="C156" s="11">
        <v>34.0</v>
      </c>
      <c r="D156" s="11" t="s">
        <v>59</v>
      </c>
      <c r="E156" s="11" t="s">
        <v>60</v>
      </c>
      <c r="F156" s="11" t="s">
        <v>174</v>
      </c>
      <c r="G156" s="11" t="s">
        <v>184</v>
      </c>
      <c r="H156" s="11" t="s">
        <v>63</v>
      </c>
      <c r="I156" s="11" t="s">
        <v>204</v>
      </c>
      <c r="J156" s="11" t="s">
        <v>65</v>
      </c>
      <c r="L156" s="11" t="s">
        <v>93</v>
      </c>
      <c r="M156" s="11" t="s">
        <v>93</v>
      </c>
      <c r="N156" s="11" t="s">
        <v>93</v>
      </c>
      <c r="O156" s="11" t="s">
        <v>94</v>
      </c>
      <c r="P156" s="11" t="s">
        <v>94</v>
      </c>
      <c r="Q156" s="11" t="s">
        <v>94</v>
      </c>
      <c r="R156" s="11" t="s">
        <v>69</v>
      </c>
      <c r="S156" s="11" t="s">
        <v>96</v>
      </c>
      <c r="T156" s="11" t="s">
        <v>73</v>
      </c>
      <c r="U156" s="11" t="s">
        <v>98</v>
      </c>
      <c r="V156" s="11" t="s">
        <v>73</v>
      </c>
      <c r="W156" s="11" t="s">
        <v>108</v>
      </c>
      <c r="X156" s="12">
        <v>0.9583333333357587</v>
      </c>
      <c r="Y156" s="11" t="s">
        <v>267</v>
      </c>
      <c r="Z156" s="12">
        <v>0.27083333333575865</v>
      </c>
      <c r="AA156" s="11">
        <v>6.0</v>
      </c>
      <c r="AB156" s="11" t="s">
        <v>125</v>
      </c>
      <c r="AC156" s="11" t="s">
        <v>125</v>
      </c>
      <c r="AD156" s="11" t="s">
        <v>78</v>
      </c>
      <c r="AE156" s="11" t="s">
        <v>79</v>
      </c>
      <c r="AF156" s="11" t="s">
        <v>79</v>
      </c>
      <c r="AG156" s="11" t="s">
        <v>79</v>
      </c>
      <c r="AH156" s="11" t="s">
        <v>79</v>
      </c>
      <c r="AI156" s="11" t="s">
        <v>77</v>
      </c>
      <c r="AJ156" s="11" t="s">
        <v>79</v>
      </c>
      <c r="AK156" s="11" t="s">
        <v>767</v>
      </c>
      <c r="AL156" s="11" t="s">
        <v>125</v>
      </c>
      <c r="AM156" s="11" t="s">
        <v>80</v>
      </c>
      <c r="AN156" s="11" t="s">
        <v>79</v>
      </c>
      <c r="AO156" s="11" t="s">
        <v>78</v>
      </c>
      <c r="AP156" s="11" t="s">
        <v>81</v>
      </c>
      <c r="AX156" s="11" t="s">
        <v>116</v>
      </c>
      <c r="AY156" s="11" t="s">
        <v>116</v>
      </c>
      <c r="AZ156" s="11" t="s">
        <v>116</v>
      </c>
      <c r="BA156" s="11" t="s">
        <v>299</v>
      </c>
      <c r="BB156" s="11" t="s">
        <v>116</v>
      </c>
      <c r="BC156" s="11" t="s">
        <v>116</v>
      </c>
      <c r="BD156" s="11" t="s">
        <v>564</v>
      </c>
      <c r="BE156" s="11" t="s">
        <v>201</v>
      </c>
      <c r="BF156" s="13" t="s">
        <v>87</v>
      </c>
    </row>
    <row r="157">
      <c r="A157" s="9">
        <v>45810.48822675926</v>
      </c>
      <c r="B157" s="14" t="s">
        <v>58</v>
      </c>
      <c r="C157" s="14">
        <v>26.0</v>
      </c>
      <c r="D157" s="14" t="s">
        <v>59</v>
      </c>
      <c r="E157" s="14" t="s">
        <v>193</v>
      </c>
      <c r="F157" s="14" t="s">
        <v>61</v>
      </c>
      <c r="G157" s="14" t="s">
        <v>269</v>
      </c>
      <c r="H157" s="14" t="s">
        <v>91</v>
      </c>
      <c r="I157" s="14" t="s">
        <v>768</v>
      </c>
      <c r="J157" s="14" t="s">
        <v>65</v>
      </c>
      <c r="L157" s="14" t="s">
        <v>66</v>
      </c>
      <c r="M157" s="14" t="s">
        <v>93</v>
      </c>
      <c r="N157" s="14" t="s">
        <v>66</v>
      </c>
      <c r="O157" s="14" t="s">
        <v>195</v>
      </c>
      <c r="P157" s="14" t="s">
        <v>195</v>
      </c>
      <c r="Q157" s="14" t="s">
        <v>195</v>
      </c>
      <c r="R157" s="14" t="s">
        <v>196</v>
      </c>
      <c r="S157" s="14" t="s">
        <v>70</v>
      </c>
      <c r="T157" s="14" t="s">
        <v>97</v>
      </c>
      <c r="U157" s="14" t="s">
        <v>72</v>
      </c>
      <c r="V157" s="14" t="s">
        <v>73</v>
      </c>
      <c r="W157" s="14" t="s">
        <v>166</v>
      </c>
      <c r="X157" s="15">
        <v>0.9166666666642413</v>
      </c>
      <c r="Y157" s="14" t="s">
        <v>215</v>
      </c>
      <c r="Z157" s="15">
        <v>0.20833333333575865</v>
      </c>
      <c r="AA157" s="14" t="s">
        <v>178</v>
      </c>
      <c r="AB157" s="14" t="s">
        <v>79</v>
      </c>
      <c r="AC157" s="14" t="s">
        <v>79</v>
      </c>
      <c r="AD157" s="14" t="s">
        <v>79</v>
      </c>
      <c r="AE157" s="14" t="s">
        <v>79</v>
      </c>
      <c r="AF157" s="14" t="s">
        <v>79</v>
      </c>
      <c r="AG157" s="14" t="s">
        <v>79</v>
      </c>
      <c r="AH157" s="14" t="s">
        <v>79</v>
      </c>
      <c r="AI157" s="14" t="s">
        <v>79</v>
      </c>
      <c r="AJ157" s="14" t="s">
        <v>79</v>
      </c>
      <c r="AK157" s="14" t="s">
        <v>769</v>
      </c>
      <c r="AL157" s="14" t="s">
        <v>111</v>
      </c>
      <c r="AM157" s="14" t="s">
        <v>157</v>
      </c>
      <c r="AN157" s="14" t="s">
        <v>79</v>
      </c>
      <c r="AO157" s="14" t="s">
        <v>79</v>
      </c>
      <c r="AP157" s="14" t="s">
        <v>102</v>
      </c>
      <c r="AX157" s="14">
        <v>7.0</v>
      </c>
      <c r="AY157" s="14" t="s">
        <v>241</v>
      </c>
      <c r="AZ157" s="14" t="s">
        <v>770</v>
      </c>
      <c r="BA157" s="14" t="s">
        <v>241</v>
      </c>
      <c r="BB157" s="14">
        <v>7.0</v>
      </c>
      <c r="BC157" s="14" t="s">
        <v>241</v>
      </c>
      <c r="BD157" s="14" t="s">
        <v>168</v>
      </c>
      <c r="BE157" s="14" t="s">
        <v>168</v>
      </c>
      <c r="BF157" s="16" t="s">
        <v>87</v>
      </c>
    </row>
    <row r="158">
      <c r="A158" s="10">
        <v>45810.49192072917</v>
      </c>
      <c r="B158" s="11" t="s">
        <v>58</v>
      </c>
      <c r="C158" s="11">
        <v>27.0</v>
      </c>
      <c r="D158" s="11" t="s">
        <v>59</v>
      </c>
      <c r="E158" s="11" t="s">
        <v>89</v>
      </c>
      <c r="F158" s="11" t="s">
        <v>61</v>
      </c>
      <c r="G158" s="11" t="s">
        <v>771</v>
      </c>
      <c r="H158" s="11" t="s">
        <v>63</v>
      </c>
      <c r="I158" s="11" t="s">
        <v>104</v>
      </c>
      <c r="J158" s="11" t="s">
        <v>65</v>
      </c>
      <c r="L158" s="11" t="s">
        <v>68</v>
      </c>
      <c r="M158" s="11" t="s">
        <v>68</v>
      </c>
      <c r="N158" s="11" t="s">
        <v>68</v>
      </c>
      <c r="O158" s="11" t="s">
        <v>94</v>
      </c>
      <c r="P158" s="11" t="s">
        <v>94</v>
      </c>
      <c r="Q158" s="11" t="s">
        <v>94</v>
      </c>
      <c r="R158" s="11" t="s">
        <v>144</v>
      </c>
      <c r="S158" s="11" t="s">
        <v>96</v>
      </c>
      <c r="T158" s="11" t="s">
        <v>187</v>
      </c>
      <c r="U158" s="11" t="s">
        <v>72</v>
      </c>
      <c r="V158" s="11" t="s">
        <v>73</v>
      </c>
      <c r="W158" s="11" t="s">
        <v>447</v>
      </c>
      <c r="X158" s="12">
        <v>0.9583333333357587</v>
      </c>
      <c r="Y158" s="11" t="s">
        <v>772</v>
      </c>
      <c r="Z158" s="12">
        <v>0.20833333333575865</v>
      </c>
      <c r="AA158" s="11" t="s">
        <v>168</v>
      </c>
      <c r="AB158" s="11" t="s">
        <v>125</v>
      </c>
      <c r="AC158" s="11" t="s">
        <v>125</v>
      </c>
      <c r="AD158" s="11" t="s">
        <v>78</v>
      </c>
      <c r="AE158" s="11" t="s">
        <v>77</v>
      </c>
      <c r="AF158" s="11" t="s">
        <v>78</v>
      </c>
      <c r="AG158" s="11" t="s">
        <v>77</v>
      </c>
      <c r="AH158" s="11" t="s">
        <v>77</v>
      </c>
      <c r="AI158" s="11" t="s">
        <v>78</v>
      </c>
      <c r="AJ158" s="11" t="s">
        <v>77</v>
      </c>
      <c r="AK158" s="11" t="s">
        <v>773</v>
      </c>
      <c r="AL158" s="11" t="s">
        <v>125</v>
      </c>
      <c r="AM158" s="11" t="s">
        <v>80</v>
      </c>
      <c r="AN158" s="11" t="s">
        <v>125</v>
      </c>
      <c r="AO158" s="11" t="s">
        <v>77</v>
      </c>
      <c r="AP158" s="11" t="s">
        <v>81</v>
      </c>
      <c r="AX158" s="11" t="s">
        <v>774</v>
      </c>
      <c r="AY158" s="11">
        <v>0.0</v>
      </c>
      <c r="AZ158" s="11" t="s">
        <v>774</v>
      </c>
      <c r="BA158" s="11" t="s">
        <v>660</v>
      </c>
      <c r="BB158" s="11" t="s">
        <v>660</v>
      </c>
      <c r="BC158" s="11">
        <v>0.0</v>
      </c>
      <c r="BD158" s="11" t="s">
        <v>775</v>
      </c>
      <c r="BE158" s="11" t="s">
        <v>776</v>
      </c>
      <c r="BF158" s="13" t="s">
        <v>87</v>
      </c>
    </row>
    <row r="159">
      <c r="A159" s="9">
        <v>45810.493446030094</v>
      </c>
      <c r="B159" s="14" t="s">
        <v>58</v>
      </c>
      <c r="C159" s="14">
        <v>23.0</v>
      </c>
      <c r="D159" s="14" t="s">
        <v>59</v>
      </c>
      <c r="E159" s="14" t="s">
        <v>228</v>
      </c>
      <c r="F159" s="14" t="s">
        <v>61</v>
      </c>
      <c r="G159" s="14" t="s">
        <v>283</v>
      </c>
      <c r="H159" s="14" t="s">
        <v>175</v>
      </c>
      <c r="I159" s="14" t="s">
        <v>777</v>
      </c>
      <c r="J159" s="14" t="s">
        <v>65</v>
      </c>
      <c r="L159" s="14" t="s">
        <v>93</v>
      </c>
      <c r="M159" s="14" t="s">
        <v>93</v>
      </c>
      <c r="N159" s="14" t="s">
        <v>93</v>
      </c>
      <c r="O159" s="14" t="s">
        <v>66</v>
      </c>
      <c r="P159" s="14" t="s">
        <v>66</v>
      </c>
      <c r="Q159" s="14" t="s">
        <v>66</v>
      </c>
      <c r="R159" s="14" t="s">
        <v>196</v>
      </c>
      <c r="S159" s="14" t="s">
        <v>70</v>
      </c>
      <c r="T159" s="14" t="s">
        <v>73</v>
      </c>
      <c r="U159" s="14" t="s">
        <v>98</v>
      </c>
      <c r="V159" s="14" t="s">
        <v>73</v>
      </c>
      <c r="W159" s="14" t="s">
        <v>166</v>
      </c>
      <c r="X159" s="15">
        <v>0.0</v>
      </c>
      <c r="Y159" s="14" t="s">
        <v>778</v>
      </c>
      <c r="Z159" s="15">
        <v>0.28472222221898846</v>
      </c>
      <c r="AA159" s="14" t="s">
        <v>178</v>
      </c>
      <c r="AB159" s="14" t="s">
        <v>78</v>
      </c>
      <c r="AC159" s="14" t="s">
        <v>77</v>
      </c>
      <c r="AD159" s="14" t="s">
        <v>79</v>
      </c>
      <c r="AE159" s="14" t="s">
        <v>79</v>
      </c>
      <c r="AF159" s="14" t="s">
        <v>79</v>
      </c>
      <c r="AG159" s="14" t="s">
        <v>77</v>
      </c>
      <c r="AH159" s="14" t="s">
        <v>79</v>
      </c>
      <c r="AI159" s="14" t="s">
        <v>79</v>
      </c>
      <c r="AJ159" s="14" t="s">
        <v>79</v>
      </c>
      <c r="AL159" s="14" t="s">
        <v>79</v>
      </c>
      <c r="AM159" s="14" t="s">
        <v>101</v>
      </c>
      <c r="AN159" s="14" t="s">
        <v>79</v>
      </c>
      <c r="AO159" s="14" t="s">
        <v>79</v>
      </c>
      <c r="AP159" s="14" t="s">
        <v>102</v>
      </c>
      <c r="AX159" s="14">
        <v>7.0</v>
      </c>
      <c r="AY159" s="14" t="s">
        <v>267</v>
      </c>
      <c r="AZ159" s="14">
        <v>3.0</v>
      </c>
      <c r="BA159" s="14" t="s">
        <v>241</v>
      </c>
      <c r="BB159" s="14">
        <v>4.0</v>
      </c>
      <c r="BC159" s="14" t="s">
        <v>312</v>
      </c>
      <c r="BD159" s="14" t="s">
        <v>380</v>
      </c>
      <c r="BE159" s="14" t="s">
        <v>255</v>
      </c>
      <c r="BF159" s="16" t="s">
        <v>87</v>
      </c>
    </row>
    <row r="160">
      <c r="A160" s="10">
        <v>45810.49550163194</v>
      </c>
      <c r="B160" s="11" t="s">
        <v>58</v>
      </c>
      <c r="C160" s="11">
        <v>24.0</v>
      </c>
      <c r="D160" s="11" t="s">
        <v>59</v>
      </c>
      <c r="E160" s="11" t="s">
        <v>89</v>
      </c>
      <c r="F160" s="11" t="s">
        <v>61</v>
      </c>
      <c r="G160" s="11" t="s">
        <v>87</v>
      </c>
      <c r="H160" s="11" t="s">
        <v>175</v>
      </c>
      <c r="I160" s="11" t="s">
        <v>779</v>
      </c>
      <c r="J160" s="11" t="s">
        <v>105</v>
      </c>
      <c r="K160" s="11" t="s">
        <v>120</v>
      </c>
      <c r="L160" s="11" t="s">
        <v>68</v>
      </c>
      <c r="M160" s="11" t="s">
        <v>68</v>
      </c>
      <c r="N160" s="11" t="s">
        <v>68</v>
      </c>
      <c r="O160" s="11" t="s">
        <v>66</v>
      </c>
      <c r="P160" s="11" t="s">
        <v>68</v>
      </c>
      <c r="Q160" s="11" t="s">
        <v>66</v>
      </c>
      <c r="R160" s="11" t="s">
        <v>95</v>
      </c>
      <c r="S160" s="11" t="s">
        <v>96</v>
      </c>
      <c r="T160" s="11" t="s">
        <v>73</v>
      </c>
      <c r="U160" s="11" t="s">
        <v>72</v>
      </c>
      <c r="V160" s="11" t="s">
        <v>73</v>
      </c>
      <c r="W160" s="11" t="s">
        <v>122</v>
      </c>
      <c r="X160" s="12">
        <v>0.0625</v>
      </c>
      <c r="Y160" s="11">
        <v>10.0</v>
      </c>
      <c r="Z160" s="12">
        <v>0.33333333333575865</v>
      </c>
      <c r="AA160" s="11">
        <v>6.0</v>
      </c>
      <c r="AB160" s="11" t="s">
        <v>79</v>
      </c>
      <c r="AC160" s="11" t="s">
        <v>79</v>
      </c>
      <c r="AD160" s="11" t="s">
        <v>79</v>
      </c>
      <c r="AE160" s="11" t="s">
        <v>79</v>
      </c>
      <c r="AF160" s="11" t="s">
        <v>79</v>
      </c>
      <c r="AG160" s="11" t="s">
        <v>79</v>
      </c>
      <c r="AH160" s="11" t="s">
        <v>79</v>
      </c>
      <c r="AI160" s="11" t="s">
        <v>79</v>
      </c>
      <c r="AJ160" s="11" t="s">
        <v>79</v>
      </c>
      <c r="AK160" s="11" t="s">
        <v>780</v>
      </c>
      <c r="AL160" s="11" t="s">
        <v>78</v>
      </c>
      <c r="AM160" s="11" t="s">
        <v>80</v>
      </c>
      <c r="AN160" s="11" t="s">
        <v>77</v>
      </c>
      <c r="AO160" s="11" t="s">
        <v>125</v>
      </c>
      <c r="AP160" s="11" t="s">
        <v>216</v>
      </c>
      <c r="AX160" s="11">
        <v>3.0</v>
      </c>
      <c r="AY160" s="11">
        <v>20.0</v>
      </c>
      <c r="AZ160" s="11">
        <v>2.0</v>
      </c>
      <c r="BA160" s="11">
        <v>40.0</v>
      </c>
      <c r="BB160" s="11">
        <v>0.0</v>
      </c>
      <c r="BC160" s="11">
        <v>0.0</v>
      </c>
      <c r="BD160" s="11" t="s">
        <v>313</v>
      </c>
      <c r="BE160" s="11" t="s">
        <v>264</v>
      </c>
      <c r="BF160" s="13" t="s">
        <v>202</v>
      </c>
    </row>
    <row r="161">
      <c r="A161" s="9">
        <v>45810.497713495366</v>
      </c>
      <c r="B161" s="14" t="s">
        <v>58</v>
      </c>
      <c r="C161" s="14">
        <v>25.0</v>
      </c>
      <c r="D161" s="14" t="s">
        <v>59</v>
      </c>
      <c r="E161" s="14" t="s">
        <v>164</v>
      </c>
      <c r="F161" s="14" t="s">
        <v>61</v>
      </c>
      <c r="G161" s="14" t="s">
        <v>781</v>
      </c>
      <c r="H161" s="14" t="s">
        <v>63</v>
      </c>
      <c r="I161" s="14" t="s">
        <v>194</v>
      </c>
      <c r="J161" s="14" t="s">
        <v>65</v>
      </c>
      <c r="L161" s="14" t="s">
        <v>93</v>
      </c>
      <c r="M161" s="14" t="s">
        <v>93</v>
      </c>
      <c r="N161" s="14" t="s">
        <v>93</v>
      </c>
      <c r="O161" s="14" t="s">
        <v>94</v>
      </c>
      <c r="P161" s="14" t="s">
        <v>94</v>
      </c>
      <c r="Q161" s="14" t="s">
        <v>94</v>
      </c>
      <c r="R161" s="14" t="s">
        <v>69</v>
      </c>
      <c r="S161" s="14" t="s">
        <v>121</v>
      </c>
      <c r="T161" s="14" t="s">
        <v>73</v>
      </c>
      <c r="U161" s="14" t="s">
        <v>72</v>
      </c>
      <c r="V161" s="14" t="s">
        <v>73</v>
      </c>
      <c r="W161" s="14" t="s">
        <v>74</v>
      </c>
      <c r="X161" s="15">
        <v>0.9791666666642413</v>
      </c>
      <c r="Y161" s="14">
        <v>30.0</v>
      </c>
      <c r="Z161" s="15">
        <v>0.29166666666424135</v>
      </c>
      <c r="AA161" s="14">
        <v>6.0</v>
      </c>
      <c r="AB161" s="14" t="s">
        <v>125</v>
      </c>
      <c r="AC161" s="14" t="s">
        <v>125</v>
      </c>
      <c r="AD161" s="14" t="s">
        <v>77</v>
      </c>
      <c r="AE161" s="14" t="s">
        <v>79</v>
      </c>
      <c r="AF161" s="14" t="s">
        <v>79</v>
      </c>
      <c r="AG161" s="14" t="s">
        <v>79</v>
      </c>
      <c r="AH161" s="14" t="s">
        <v>79</v>
      </c>
      <c r="AI161" s="14" t="s">
        <v>77</v>
      </c>
      <c r="AJ161" s="14" t="s">
        <v>79</v>
      </c>
      <c r="AK161" s="14" t="s">
        <v>782</v>
      </c>
      <c r="AL161" s="14" t="s">
        <v>78</v>
      </c>
      <c r="AM161" s="14" t="s">
        <v>101</v>
      </c>
      <c r="AN161" s="14" t="s">
        <v>78</v>
      </c>
      <c r="AO161" s="14" t="s">
        <v>79</v>
      </c>
      <c r="AP161" s="14" t="s">
        <v>81</v>
      </c>
      <c r="AX161" s="14" t="s">
        <v>563</v>
      </c>
      <c r="AY161" s="14" t="s">
        <v>394</v>
      </c>
      <c r="AZ161" s="14" t="s">
        <v>563</v>
      </c>
      <c r="BA161" s="14" t="s">
        <v>783</v>
      </c>
      <c r="BB161" s="14" t="s">
        <v>563</v>
      </c>
      <c r="BC161" s="14" t="s">
        <v>783</v>
      </c>
      <c r="BD161" s="14" t="s">
        <v>313</v>
      </c>
      <c r="BE161" s="14" t="s">
        <v>468</v>
      </c>
      <c r="BF161" s="16" t="s">
        <v>87</v>
      </c>
    </row>
    <row r="162">
      <c r="A162" s="10">
        <v>45810.4981716551</v>
      </c>
      <c r="B162" s="11" t="s">
        <v>58</v>
      </c>
      <c r="C162" s="11">
        <v>39.0</v>
      </c>
      <c r="D162" s="11" t="s">
        <v>59</v>
      </c>
      <c r="E162" s="11" t="s">
        <v>228</v>
      </c>
      <c r="F162" s="11" t="s">
        <v>61</v>
      </c>
      <c r="G162" s="11" t="s">
        <v>655</v>
      </c>
      <c r="H162" s="11" t="s">
        <v>175</v>
      </c>
      <c r="I162" s="11" t="s">
        <v>295</v>
      </c>
      <c r="J162" s="11" t="s">
        <v>65</v>
      </c>
      <c r="L162" s="11" t="s">
        <v>66</v>
      </c>
      <c r="M162" s="11" t="s">
        <v>66</v>
      </c>
      <c r="N162" s="11" t="s">
        <v>66</v>
      </c>
      <c r="O162" s="11" t="s">
        <v>66</v>
      </c>
      <c r="P162" s="11" t="s">
        <v>66</v>
      </c>
      <c r="Q162" s="11" t="s">
        <v>66</v>
      </c>
      <c r="R162" s="11" t="s">
        <v>144</v>
      </c>
      <c r="S162" s="11" t="s">
        <v>121</v>
      </c>
      <c r="T162" s="11" t="s">
        <v>71</v>
      </c>
      <c r="U162" s="11" t="s">
        <v>98</v>
      </c>
      <c r="V162" s="11" t="s">
        <v>71</v>
      </c>
      <c r="W162" s="11" t="s">
        <v>74</v>
      </c>
      <c r="X162" s="12">
        <v>0.9375</v>
      </c>
      <c r="Y162" s="11" t="s">
        <v>126</v>
      </c>
      <c r="Z162" s="12">
        <v>0.25</v>
      </c>
      <c r="AA162" s="11" t="s">
        <v>242</v>
      </c>
      <c r="AB162" s="11" t="s">
        <v>77</v>
      </c>
      <c r="AC162" s="11" t="s">
        <v>77</v>
      </c>
      <c r="AD162" s="11" t="s">
        <v>125</v>
      </c>
      <c r="AE162" s="11" t="s">
        <v>79</v>
      </c>
      <c r="AF162" s="11" t="s">
        <v>78</v>
      </c>
      <c r="AG162" s="11" t="s">
        <v>79</v>
      </c>
      <c r="AH162" s="11" t="s">
        <v>77</v>
      </c>
      <c r="AI162" s="11" t="s">
        <v>77</v>
      </c>
      <c r="AJ162" s="11" t="s">
        <v>77</v>
      </c>
      <c r="AL162" s="11" t="s">
        <v>111</v>
      </c>
      <c r="AM162" s="11" t="s">
        <v>101</v>
      </c>
      <c r="AN162" s="11" t="s">
        <v>125</v>
      </c>
      <c r="AO162" s="11" t="s">
        <v>77</v>
      </c>
      <c r="AP162" s="11" t="s">
        <v>81</v>
      </c>
      <c r="AX162" s="11" t="s">
        <v>784</v>
      </c>
      <c r="AY162" s="11" t="s">
        <v>505</v>
      </c>
      <c r="AZ162" s="11" t="s">
        <v>785</v>
      </c>
      <c r="BA162" s="11" t="s">
        <v>199</v>
      </c>
      <c r="BB162" s="11" t="s">
        <v>563</v>
      </c>
      <c r="BC162" s="11" t="s">
        <v>352</v>
      </c>
      <c r="BD162" s="11" t="s">
        <v>786</v>
      </c>
      <c r="BE162" s="11" t="s">
        <v>564</v>
      </c>
      <c r="BF162" s="13" t="s">
        <v>140</v>
      </c>
    </row>
    <row r="163">
      <c r="A163" s="9">
        <v>45810.503436747684</v>
      </c>
      <c r="B163" s="14" t="s">
        <v>58</v>
      </c>
      <c r="C163" s="14">
        <v>23.0</v>
      </c>
      <c r="D163" s="14" t="s">
        <v>88</v>
      </c>
      <c r="E163" s="14" t="s">
        <v>228</v>
      </c>
      <c r="F163" s="14" t="s">
        <v>61</v>
      </c>
      <c r="G163" s="14" t="s">
        <v>787</v>
      </c>
      <c r="H163" s="14" t="s">
        <v>63</v>
      </c>
      <c r="I163" s="14" t="s">
        <v>214</v>
      </c>
      <c r="J163" s="14" t="s">
        <v>65</v>
      </c>
      <c r="L163" s="14" t="s">
        <v>143</v>
      </c>
      <c r="M163" s="14" t="s">
        <v>143</v>
      </c>
      <c r="N163" s="14" t="s">
        <v>66</v>
      </c>
      <c r="O163" s="14" t="s">
        <v>67</v>
      </c>
      <c r="P163" s="14" t="s">
        <v>67</v>
      </c>
      <c r="Q163" s="14" t="s">
        <v>67</v>
      </c>
      <c r="R163" s="14" t="s">
        <v>95</v>
      </c>
      <c r="S163" s="14" t="s">
        <v>70</v>
      </c>
      <c r="T163" s="14" t="s">
        <v>73</v>
      </c>
      <c r="U163" s="14" t="s">
        <v>72</v>
      </c>
      <c r="V163" s="14" t="s">
        <v>73</v>
      </c>
      <c r="W163" s="14" t="s">
        <v>166</v>
      </c>
      <c r="X163" s="15">
        <v>0.9791666666642413</v>
      </c>
      <c r="Y163" s="14">
        <v>30.0</v>
      </c>
      <c r="Z163" s="15">
        <v>0.23611111110949423</v>
      </c>
      <c r="AA163" s="14">
        <v>6.0</v>
      </c>
      <c r="AB163" s="14" t="s">
        <v>77</v>
      </c>
      <c r="AC163" s="14" t="s">
        <v>79</v>
      </c>
      <c r="AD163" s="14" t="s">
        <v>77</v>
      </c>
      <c r="AE163" s="14" t="s">
        <v>79</v>
      </c>
      <c r="AF163" s="14" t="s">
        <v>77</v>
      </c>
      <c r="AG163" s="14" t="s">
        <v>77</v>
      </c>
      <c r="AH163" s="14" t="s">
        <v>77</v>
      </c>
      <c r="AI163" s="14" t="s">
        <v>125</v>
      </c>
      <c r="AJ163" s="14" t="s">
        <v>79</v>
      </c>
      <c r="AL163" s="14" t="s">
        <v>111</v>
      </c>
      <c r="AM163" s="14" t="s">
        <v>80</v>
      </c>
      <c r="AN163" s="14" t="s">
        <v>125</v>
      </c>
      <c r="AO163" s="14" t="s">
        <v>79</v>
      </c>
      <c r="AP163" s="14" t="s">
        <v>102</v>
      </c>
      <c r="AX163" s="14">
        <v>4.0</v>
      </c>
      <c r="AY163" s="14">
        <v>30.0</v>
      </c>
      <c r="AZ163" s="14">
        <v>4.0</v>
      </c>
      <c r="BA163" s="14" t="s">
        <v>788</v>
      </c>
      <c r="BB163" s="14">
        <v>4.0</v>
      </c>
      <c r="BC163" s="14" t="s">
        <v>179</v>
      </c>
      <c r="BD163" s="14" t="s">
        <v>220</v>
      </c>
      <c r="BE163" s="14" t="s">
        <v>595</v>
      </c>
      <c r="BF163" s="16" t="s">
        <v>140</v>
      </c>
    </row>
    <row r="164">
      <c r="A164" s="10">
        <v>45810.50569719907</v>
      </c>
      <c r="B164" s="11" t="s">
        <v>58</v>
      </c>
      <c r="C164" s="11">
        <v>33.0</v>
      </c>
      <c r="D164" s="11" t="s">
        <v>59</v>
      </c>
      <c r="E164" s="11" t="s">
        <v>252</v>
      </c>
      <c r="F164" s="11" t="s">
        <v>174</v>
      </c>
      <c r="G164" s="11" t="s">
        <v>789</v>
      </c>
      <c r="H164" s="11" t="s">
        <v>63</v>
      </c>
      <c r="I164" s="11" t="s">
        <v>541</v>
      </c>
      <c r="J164" s="11" t="s">
        <v>65</v>
      </c>
      <c r="L164" s="11" t="s">
        <v>67</v>
      </c>
      <c r="M164" s="11" t="s">
        <v>67</v>
      </c>
      <c r="N164" s="11" t="s">
        <v>68</v>
      </c>
      <c r="O164" s="11" t="s">
        <v>94</v>
      </c>
      <c r="P164" s="11" t="s">
        <v>94</v>
      </c>
      <c r="Q164" s="11" t="s">
        <v>94</v>
      </c>
      <c r="R164" s="11" t="s">
        <v>95</v>
      </c>
      <c r="S164" s="11" t="s">
        <v>121</v>
      </c>
      <c r="T164" s="11" t="s">
        <v>73</v>
      </c>
      <c r="U164" s="11" t="s">
        <v>72</v>
      </c>
      <c r="V164" s="11" t="s">
        <v>73</v>
      </c>
      <c r="W164" s="11" t="s">
        <v>166</v>
      </c>
      <c r="X164" s="12">
        <v>0.9583333333357587</v>
      </c>
      <c r="Y164" s="11">
        <v>60.0</v>
      </c>
      <c r="Z164" s="12">
        <v>0.25</v>
      </c>
      <c r="AA164" s="11">
        <v>6.0</v>
      </c>
      <c r="AB164" s="11" t="s">
        <v>125</v>
      </c>
      <c r="AC164" s="11" t="s">
        <v>78</v>
      </c>
      <c r="AD164" s="11" t="s">
        <v>79</v>
      </c>
      <c r="AE164" s="11" t="s">
        <v>79</v>
      </c>
      <c r="AF164" s="11" t="s">
        <v>79</v>
      </c>
      <c r="AG164" s="11" t="s">
        <v>79</v>
      </c>
      <c r="AH164" s="11" t="s">
        <v>79</v>
      </c>
      <c r="AI164" s="11" t="s">
        <v>79</v>
      </c>
      <c r="AJ164" s="11" t="s">
        <v>78</v>
      </c>
      <c r="AL164" s="11" t="s">
        <v>79</v>
      </c>
      <c r="AM164" s="11" t="s">
        <v>80</v>
      </c>
      <c r="AN164" s="11" t="s">
        <v>125</v>
      </c>
      <c r="AO164" s="11" t="s">
        <v>78</v>
      </c>
      <c r="AP164" s="11" t="s">
        <v>216</v>
      </c>
      <c r="AX164" s="11">
        <v>7.0</v>
      </c>
      <c r="AY164" s="11" t="s">
        <v>790</v>
      </c>
      <c r="AZ164" s="11">
        <v>6.0</v>
      </c>
      <c r="BA164" s="11" t="s">
        <v>791</v>
      </c>
      <c r="BB164" s="11">
        <v>6.0</v>
      </c>
      <c r="BC164" s="11" t="s">
        <v>792</v>
      </c>
      <c r="BD164" s="11" t="s">
        <v>493</v>
      </c>
      <c r="BE164" s="11">
        <v>240.0</v>
      </c>
      <c r="BF164" s="13" t="s">
        <v>87</v>
      </c>
    </row>
    <row r="165">
      <c r="A165" s="9">
        <v>45810.51507201389</v>
      </c>
      <c r="B165" s="14" t="s">
        <v>58</v>
      </c>
      <c r="C165" s="14">
        <v>24.0</v>
      </c>
      <c r="D165" s="14" t="s">
        <v>88</v>
      </c>
      <c r="E165" s="14" t="s">
        <v>228</v>
      </c>
      <c r="F165" s="14" t="s">
        <v>61</v>
      </c>
      <c r="G165" s="14" t="s">
        <v>793</v>
      </c>
      <c r="H165" s="14" t="s">
        <v>63</v>
      </c>
      <c r="I165" s="14" t="s">
        <v>400</v>
      </c>
      <c r="J165" s="14" t="s">
        <v>65</v>
      </c>
      <c r="L165" s="14" t="s">
        <v>66</v>
      </c>
      <c r="M165" s="14" t="s">
        <v>93</v>
      </c>
      <c r="N165" s="14" t="s">
        <v>93</v>
      </c>
      <c r="O165" s="14" t="s">
        <v>66</v>
      </c>
      <c r="P165" s="14" t="s">
        <v>67</v>
      </c>
      <c r="Q165" s="14" t="s">
        <v>94</v>
      </c>
      <c r="R165" s="14" t="s">
        <v>95</v>
      </c>
      <c r="S165" s="14" t="s">
        <v>121</v>
      </c>
      <c r="T165" s="14" t="s">
        <v>73</v>
      </c>
      <c r="U165" s="14" t="s">
        <v>98</v>
      </c>
      <c r="V165" s="14" t="s">
        <v>97</v>
      </c>
      <c r="W165" s="14" t="s">
        <v>108</v>
      </c>
      <c r="X165" s="15">
        <v>0.9791666666642413</v>
      </c>
      <c r="Y165" s="14">
        <v>10.0</v>
      </c>
      <c r="Z165" s="15">
        <v>0.27083333333575865</v>
      </c>
      <c r="AA165" s="14">
        <v>7.0</v>
      </c>
      <c r="AB165" s="14" t="s">
        <v>77</v>
      </c>
      <c r="AC165" s="14" t="s">
        <v>77</v>
      </c>
      <c r="AD165" s="14" t="s">
        <v>79</v>
      </c>
      <c r="AE165" s="14" t="s">
        <v>79</v>
      </c>
      <c r="AF165" s="14" t="s">
        <v>79</v>
      </c>
      <c r="AG165" s="14" t="s">
        <v>79</v>
      </c>
      <c r="AH165" s="14" t="s">
        <v>78</v>
      </c>
      <c r="AI165" s="14" t="s">
        <v>79</v>
      </c>
      <c r="AJ165" s="14" t="s">
        <v>79</v>
      </c>
      <c r="AL165" s="14" t="s">
        <v>111</v>
      </c>
      <c r="AM165" s="14" t="s">
        <v>101</v>
      </c>
      <c r="AN165" s="14" t="s">
        <v>77</v>
      </c>
      <c r="AO165" s="14" t="s">
        <v>77</v>
      </c>
      <c r="AP165" s="14" t="s">
        <v>216</v>
      </c>
      <c r="AX165" s="14">
        <v>6.0</v>
      </c>
      <c r="AY165" s="14" t="s">
        <v>346</v>
      </c>
      <c r="AZ165" s="14">
        <v>4.0</v>
      </c>
      <c r="BA165" s="14" t="s">
        <v>794</v>
      </c>
      <c r="BB165" s="14">
        <v>1.0</v>
      </c>
      <c r="BC165" s="14" t="s">
        <v>504</v>
      </c>
      <c r="BD165" s="14" t="s">
        <v>238</v>
      </c>
      <c r="BE165" s="14" t="s">
        <v>146</v>
      </c>
      <c r="BF165" s="16" t="s">
        <v>202</v>
      </c>
    </row>
    <row r="166">
      <c r="A166" s="10">
        <v>45810.541934849534</v>
      </c>
      <c r="B166" s="11" t="s">
        <v>58</v>
      </c>
      <c r="C166" s="11">
        <v>30.0</v>
      </c>
      <c r="D166" s="11" t="s">
        <v>59</v>
      </c>
      <c r="E166" s="11" t="s">
        <v>89</v>
      </c>
      <c r="F166" s="11" t="s">
        <v>61</v>
      </c>
      <c r="G166" s="11" t="s">
        <v>795</v>
      </c>
      <c r="H166" s="11" t="s">
        <v>63</v>
      </c>
      <c r="I166" s="11" t="s">
        <v>796</v>
      </c>
      <c r="J166" s="11" t="s">
        <v>65</v>
      </c>
      <c r="L166" s="11" t="s">
        <v>68</v>
      </c>
      <c r="M166" s="11" t="s">
        <v>93</v>
      </c>
      <c r="N166" s="11" t="s">
        <v>66</v>
      </c>
      <c r="O166" s="11" t="s">
        <v>94</v>
      </c>
      <c r="P166" s="11" t="s">
        <v>94</v>
      </c>
      <c r="Q166" s="11" t="s">
        <v>94</v>
      </c>
      <c r="R166" s="11" t="s">
        <v>95</v>
      </c>
      <c r="S166" s="11" t="s">
        <v>121</v>
      </c>
      <c r="T166" s="11" t="s">
        <v>73</v>
      </c>
      <c r="U166" s="11" t="s">
        <v>72</v>
      </c>
      <c r="V166" s="11" t="s">
        <v>73</v>
      </c>
      <c r="W166" s="11" t="s">
        <v>122</v>
      </c>
      <c r="X166" s="12">
        <v>0.9583333333357587</v>
      </c>
      <c r="Y166" s="11">
        <v>30.0</v>
      </c>
      <c r="Z166" s="12">
        <v>0.29166666666424135</v>
      </c>
      <c r="AA166" s="11">
        <v>6.0</v>
      </c>
      <c r="AB166" s="11" t="s">
        <v>77</v>
      </c>
      <c r="AC166" s="11" t="s">
        <v>79</v>
      </c>
      <c r="AD166" s="11" t="s">
        <v>79</v>
      </c>
      <c r="AE166" s="11" t="s">
        <v>79</v>
      </c>
      <c r="AF166" s="11" t="s">
        <v>79</v>
      </c>
      <c r="AG166" s="11" t="s">
        <v>79</v>
      </c>
      <c r="AH166" s="11" t="s">
        <v>79</v>
      </c>
      <c r="AI166" s="11" t="s">
        <v>79</v>
      </c>
      <c r="AJ166" s="11" t="s">
        <v>79</v>
      </c>
      <c r="AL166" s="11" t="s">
        <v>79</v>
      </c>
      <c r="AM166" s="11" t="s">
        <v>101</v>
      </c>
      <c r="AN166" s="11" t="s">
        <v>125</v>
      </c>
      <c r="AO166" s="11" t="s">
        <v>79</v>
      </c>
      <c r="AP166" s="11" t="s">
        <v>102</v>
      </c>
      <c r="AX166" s="11">
        <v>5.0</v>
      </c>
      <c r="AY166" s="11" t="s">
        <v>352</v>
      </c>
      <c r="AZ166" s="11">
        <v>2.0</v>
      </c>
      <c r="BA166" s="11" t="s">
        <v>109</v>
      </c>
      <c r="BB166" s="11">
        <v>0.0</v>
      </c>
      <c r="BC166" s="11">
        <v>0.0</v>
      </c>
      <c r="BD166" s="11" t="s">
        <v>416</v>
      </c>
      <c r="BE166" s="11" t="s">
        <v>416</v>
      </c>
      <c r="BF166" s="13" t="s">
        <v>87</v>
      </c>
    </row>
    <row r="167">
      <c r="A167" s="9">
        <v>45810.57257261574</v>
      </c>
      <c r="B167" s="14" t="s">
        <v>58</v>
      </c>
      <c r="C167" s="14">
        <v>31.0</v>
      </c>
      <c r="D167" s="14" t="s">
        <v>59</v>
      </c>
      <c r="E167" s="14" t="s">
        <v>60</v>
      </c>
      <c r="F167" s="14" t="s">
        <v>61</v>
      </c>
      <c r="G167" s="14" t="s">
        <v>184</v>
      </c>
      <c r="H167" s="14" t="s">
        <v>175</v>
      </c>
      <c r="I167" s="14" t="s">
        <v>317</v>
      </c>
      <c r="J167" s="14" t="s">
        <v>65</v>
      </c>
      <c r="L167" s="14" t="s">
        <v>68</v>
      </c>
      <c r="M167" s="14" t="s">
        <v>143</v>
      </c>
      <c r="N167" s="14" t="s">
        <v>66</v>
      </c>
      <c r="O167" s="14" t="s">
        <v>67</v>
      </c>
      <c r="P167" s="14" t="s">
        <v>94</v>
      </c>
      <c r="Q167" s="14" t="s">
        <v>94</v>
      </c>
      <c r="R167" s="14" t="s">
        <v>95</v>
      </c>
      <c r="S167" s="14" t="s">
        <v>121</v>
      </c>
      <c r="T167" s="14" t="s">
        <v>73</v>
      </c>
      <c r="U167" s="14" t="s">
        <v>98</v>
      </c>
      <c r="V167" s="14" t="s">
        <v>71</v>
      </c>
      <c r="W167" s="14" t="s">
        <v>74</v>
      </c>
      <c r="X167" s="15">
        <v>0.9375</v>
      </c>
      <c r="Y167" s="14" t="s">
        <v>797</v>
      </c>
      <c r="Z167" s="15">
        <v>0.25</v>
      </c>
      <c r="AA167" s="14">
        <v>7.0</v>
      </c>
      <c r="AB167" s="14" t="s">
        <v>77</v>
      </c>
      <c r="AC167" s="14" t="s">
        <v>77</v>
      </c>
      <c r="AD167" s="14" t="s">
        <v>125</v>
      </c>
      <c r="AE167" s="14" t="s">
        <v>79</v>
      </c>
      <c r="AF167" s="14" t="s">
        <v>79</v>
      </c>
      <c r="AG167" s="14" t="s">
        <v>79</v>
      </c>
      <c r="AH167" s="14" t="s">
        <v>79</v>
      </c>
      <c r="AI167" s="14" t="s">
        <v>79</v>
      </c>
      <c r="AJ167" s="14" t="s">
        <v>79</v>
      </c>
      <c r="AL167" s="14" t="s">
        <v>111</v>
      </c>
      <c r="AM167" s="14" t="s">
        <v>157</v>
      </c>
      <c r="AN167" s="14" t="s">
        <v>79</v>
      </c>
      <c r="AO167" s="14" t="s">
        <v>79</v>
      </c>
      <c r="AP167" s="14" t="s">
        <v>102</v>
      </c>
      <c r="AX167" s="14">
        <v>3.0</v>
      </c>
      <c r="AY167" s="14" t="s">
        <v>179</v>
      </c>
      <c r="AZ167" s="14">
        <v>3.0</v>
      </c>
      <c r="BA167" s="14" t="s">
        <v>637</v>
      </c>
      <c r="BB167" s="14">
        <v>3.0</v>
      </c>
      <c r="BC167" s="14" t="s">
        <v>637</v>
      </c>
      <c r="BD167" s="14" t="s">
        <v>117</v>
      </c>
      <c r="BE167" s="14" t="s">
        <v>316</v>
      </c>
      <c r="BF167" s="16" t="s">
        <v>87</v>
      </c>
    </row>
    <row r="168">
      <c r="A168" s="10">
        <v>45810.61872121527</v>
      </c>
      <c r="B168" s="11" t="s">
        <v>58</v>
      </c>
      <c r="C168" s="11">
        <v>23.0</v>
      </c>
      <c r="D168" s="11" t="s">
        <v>59</v>
      </c>
      <c r="E168" s="11" t="s">
        <v>60</v>
      </c>
      <c r="F168" s="11" t="s">
        <v>61</v>
      </c>
      <c r="G168" s="11" t="s">
        <v>87</v>
      </c>
      <c r="H168" s="11" t="s">
        <v>63</v>
      </c>
      <c r="I168" s="11" t="s">
        <v>798</v>
      </c>
      <c r="J168" s="11" t="s">
        <v>65</v>
      </c>
      <c r="L168" s="11" t="s">
        <v>68</v>
      </c>
      <c r="M168" s="11" t="s">
        <v>67</v>
      </c>
      <c r="N168" s="11" t="s">
        <v>66</v>
      </c>
      <c r="O168" s="11" t="s">
        <v>94</v>
      </c>
      <c r="P168" s="11" t="s">
        <v>94</v>
      </c>
      <c r="Q168" s="11" t="s">
        <v>94</v>
      </c>
      <c r="R168" s="11" t="s">
        <v>196</v>
      </c>
      <c r="S168" s="11" t="s">
        <v>107</v>
      </c>
      <c r="T168" s="11" t="s">
        <v>97</v>
      </c>
      <c r="U168" s="11" t="s">
        <v>72</v>
      </c>
      <c r="V168" s="11" t="s">
        <v>73</v>
      </c>
      <c r="W168" s="11" t="s">
        <v>74</v>
      </c>
      <c r="X168" s="12">
        <v>0.020833333335758653</v>
      </c>
      <c r="Y168" s="11">
        <v>5.0</v>
      </c>
      <c r="Z168" s="12">
        <v>0.29166666666424135</v>
      </c>
      <c r="AA168" s="11">
        <v>5.0</v>
      </c>
      <c r="AB168" s="11" t="s">
        <v>77</v>
      </c>
      <c r="AC168" s="11" t="s">
        <v>79</v>
      </c>
      <c r="AD168" s="11" t="s">
        <v>79</v>
      </c>
      <c r="AE168" s="11" t="s">
        <v>79</v>
      </c>
      <c r="AF168" s="11" t="s">
        <v>79</v>
      </c>
      <c r="AG168" s="11" t="s">
        <v>77</v>
      </c>
      <c r="AH168" s="11" t="s">
        <v>79</v>
      </c>
      <c r="AI168" s="11" t="s">
        <v>79</v>
      </c>
      <c r="AJ168" s="11" t="s">
        <v>79</v>
      </c>
      <c r="AL168" s="11" t="s">
        <v>79</v>
      </c>
      <c r="AM168" s="11" t="s">
        <v>80</v>
      </c>
      <c r="AN168" s="11" t="s">
        <v>79</v>
      </c>
      <c r="AO168" s="11" t="s">
        <v>78</v>
      </c>
      <c r="AP168" s="11" t="s">
        <v>102</v>
      </c>
      <c r="AX168" s="11">
        <v>4.0</v>
      </c>
      <c r="AY168" s="11" t="s">
        <v>332</v>
      </c>
      <c r="AZ168" s="11">
        <v>4.0</v>
      </c>
      <c r="BA168" s="11" t="s">
        <v>148</v>
      </c>
      <c r="BB168" s="11">
        <v>4.0</v>
      </c>
      <c r="BC168" s="11" t="s">
        <v>126</v>
      </c>
      <c r="BD168" s="11" t="s">
        <v>799</v>
      </c>
      <c r="BE168" s="11" t="s">
        <v>800</v>
      </c>
      <c r="BF168" s="13" t="s">
        <v>87</v>
      </c>
    </row>
    <row r="169">
      <c r="A169" s="9">
        <v>45810.66547385417</v>
      </c>
      <c r="B169" s="14" t="s">
        <v>58</v>
      </c>
      <c r="C169" s="14">
        <v>22.0</v>
      </c>
      <c r="D169" s="14" t="s">
        <v>88</v>
      </c>
      <c r="E169" s="14" t="s">
        <v>252</v>
      </c>
      <c r="F169" s="14" t="s">
        <v>61</v>
      </c>
      <c r="G169" s="14" t="s">
        <v>87</v>
      </c>
      <c r="H169" s="14" t="s">
        <v>91</v>
      </c>
      <c r="I169" s="14" t="s">
        <v>142</v>
      </c>
      <c r="J169" s="14" t="s">
        <v>105</v>
      </c>
      <c r="K169" s="14" t="s">
        <v>453</v>
      </c>
      <c r="L169" s="14" t="s">
        <v>66</v>
      </c>
      <c r="M169" s="14" t="s">
        <v>93</v>
      </c>
      <c r="N169" s="14" t="s">
        <v>66</v>
      </c>
      <c r="O169" s="14" t="s">
        <v>67</v>
      </c>
      <c r="P169" s="14" t="s">
        <v>68</v>
      </c>
      <c r="Q169" s="14" t="s">
        <v>66</v>
      </c>
      <c r="R169" s="14" t="s">
        <v>95</v>
      </c>
      <c r="S169" s="14" t="s">
        <v>70</v>
      </c>
      <c r="T169" s="14" t="s">
        <v>73</v>
      </c>
      <c r="U169" s="14" t="s">
        <v>98</v>
      </c>
      <c r="V169" s="14" t="s">
        <v>73</v>
      </c>
      <c r="W169" s="14" t="s">
        <v>166</v>
      </c>
      <c r="X169" s="15">
        <v>0.04166666666424135</v>
      </c>
      <c r="Y169" s="14">
        <v>25.0</v>
      </c>
      <c r="Z169" s="15">
        <v>0.27083333333575865</v>
      </c>
      <c r="AA169" s="17" t="s">
        <v>801</v>
      </c>
      <c r="AB169" s="14" t="s">
        <v>78</v>
      </c>
      <c r="AC169" s="14" t="s">
        <v>79</v>
      </c>
      <c r="AD169" s="14" t="s">
        <v>79</v>
      </c>
      <c r="AE169" s="14" t="s">
        <v>77</v>
      </c>
      <c r="AF169" s="14" t="s">
        <v>79</v>
      </c>
      <c r="AG169" s="14" t="s">
        <v>79</v>
      </c>
      <c r="AH169" s="14" t="s">
        <v>79</v>
      </c>
      <c r="AI169" s="14" t="s">
        <v>78</v>
      </c>
      <c r="AJ169" s="14" t="s">
        <v>77</v>
      </c>
      <c r="AL169" s="14" t="s">
        <v>111</v>
      </c>
      <c r="AM169" s="14" t="s">
        <v>80</v>
      </c>
      <c r="AN169" s="14" t="s">
        <v>79</v>
      </c>
      <c r="AO169" s="14" t="s">
        <v>125</v>
      </c>
      <c r="AP169" s="14" t="s">
        <v>81</v>
      </c>
      <c r="AX169" s="14">
        <v>6.0</v>
      </c>
      <c r="AY169" s="14" t="s">
        <v>502</v>
      </c>
      <c r="AZ169" s="14">
        <v>5.0</v>
      </c>
      <c r="BA169" s="14" t="s">
        <v>667</v>
      </c>
      <c r="BB169" s="14">
        <v>5.0</v>
      </c>
      <c r="BC169" s="14">
        <v>30.0</v>
      </c>
      <c r="BD169" s="14" t="s">
        <v>129</v>
      </c>
      <c r="BE169" s="14" t="s">
        <v>802</v>
      </c>
      <c r="BF169" s="16" t="s">
        <v>87</v>
      </c>
    </row>
    <row r="170">
      <c r="A170" s="10">
        <v>45810.669367256945</v>
      </c>
      <c r="B170" s="11" t="s">
        <v>58</v>
      </c>
      <c r="C170" s="11">
        <v>22.0</v>
      </c>
      <c r="D170" s="11" t="s">
        <v>88</v>
      </c>
      <c r="E170" s="11" t="s">
        <v>228</v>
      </c>
      <c r="F170" s="11" t="s">
        <v>61</v>
      </c>
      <c r="G170" s="11" t="s">
        <v>371</v>
      </c>
      <c r="H170" s="11" t="s">
        <v>175</v>
      </c>
      <c r="I170" s="11" t="s">
        <v>803</v>
      </c>
      <c r="J170" s="11" t="s">
        <v>65</v>
      </c>
      <c r="L170" s="11" t="s">
        <v>68</v>
      </c>
      <c r="M170" s="11" t="s">
        <v>68</v>
      </c>
      <c r="N170" s="11" t="s">
        <v>68</v>
      </c>
      <c r="O170" s="11" t="s">
        <v>94</v>
      </c>
      <c r="P170" s="11" t="s">
        <v>94</v>
      </c>
      <c r="Q170" s="11" t="s">
        <v>94</v>
      </c>
      <c r="R170" s="11" t="s">
        <v>95</v>
      </c>
      <c r="S170" s="11" t="s">
        <v>70</v>
      </c>
      <c r="T170" s="11" t="s">
        <v>73</v>
      </c>
      <c r="U170" s="11" t="s">
        <v>98</v>
      </c>
      <c r="V170" s="11" t="s">
        <v>71</v>
      </c>
      <c r="W170" s="11" t="s">
        <v>74</v>
      </c>
      <c r="X170" s="12">
        <v>0.04166666666424135</v>
      </c>
      <c r="Y170" s="11">
        <v>20.0</v>
      </c>
      <c r="Z170" s="12">
        <v>0.27083333333575865</v>
      </c>
      <c r="AA170" s="11">
        <v>6.0</v>
      </c>
      <c r="AB170" s="11" t="s">
        <v>78</v>
      </c>
      <c r="AC170" s="11" t="s">
        <v>79</v>
      </c>
      <c r="AD170" s="11" t="s">
        <v>77</v>
      </c>
      <c r="AE170" s="11" t="s">
        <v>79</v>
      </c>
      <c r="AF170" s="11" t="s">
        <v>79</v>
      </c>
      <c r="AG170" s="11" t="s">
        <v>79</v>
      </c>
      <c r="AH170" s="11" t="s">
        <v>77</v>
      </c>
      <c r="AI170" s="11" t="s">
        <v>77</v>
      </c>
      <c r="AJ170" s="11" t="s">
        <v>79</v>
      </c>
      <c r="AL170" s="11" t="s">
        <v>111</v>
      </c>
      <c r="AM170" s="11" t="s">
        <v>101</v>
      </c>
      <c r="AN170" s="11" t="s">
        <v>79</v>
      </c>
      <c r="AO170" s="11" t="s">
        <v>77</v>
      </c>
      <c r="AP170" s="11" t="s">
        <v>138</v>
      </c>
      <c r="AX170" s="11">
        <v>5.0</v>
      </c>
      <c r="AY170" s="11" t="s">
        <v>684</v>
      </c>
      <c r="AZ170" s="11">
        <v>4.0</v>
      </c>
      <c r="BA170" s="11" t="s">
        <v>804</v>
      </c>
      <c r="BB170" s="11">
        <v>2.0</v>
      </c>
      <c r="BC170" s="11" t="s">
        <v>805</v>
      </c>
      <c r="BD170" s="11" t="s">
        <v>434</v>
      </c>
      <c r="BE170" s="11" t="s">
        <v>163</v>
      </c>
      <c r="BF170" s="13" t="s">
        <v>87</v>
      </c>
    </row>
    <row r="171">
      <c r="A171" s="9">
        <v>45810.671197118056</v>
      </c>
      <c r="B171" s="14" t="s">
        <v>58</v>
      </c>
      <c r="C171" s="14">
        <v>23.0</v>
      </c>
      <c r="D171" s="14" t="s">
        <v>59</v>
      </c>
      <c r="E171" s="14" t="s">
        <v>89</v>
      </c>
      <c r="F171" s="14" t="s">
        <v>61</v>
      </c>
      <c r="G171" s="14" t="s">
        <v>184</v>
      </c>
      <c r="H171" s="14" t="s">
        <v>63</v>
      </c>
      <c r="I171" s="14" t="s">
        <v>104</v>
      </c>
      <c r="J171" s="14" t="s">
        <v>105</v>
      </c>
      <c r="K171" s="14" t="s">
        <v>806</v>
      </c>
      <c r="L171" s="14" t="s">
        <v>67</v>
      </c>
      <c r="M171" s="14" t="s">
        <v>67</v>
      </c>
      <c r="N171" s="14" t="s">
        <v>66</v>
      </c>
      <c r="O171" s="14" t="s">
        <v>67</v>
      </c>
      <c r="P171" s="14" t="s">
        <v>67</v>
      </c>
      <c r="Q171" s="14" t="s">
        <v>66</v>
      </c>
      <c r="R171" s="14" t="s">
        <v>95</v>
      </c>
      <c r="S171" s="14" t="s">
        <v>70</v>
      </c>
      <c r="T171" s="14" t="s">
        <v>71</v>
      </c>
      <c r="U171" s="14" t="s">
        <v>98</v>
      </c>
      <c r="V171" s="14" t="s">
        <v>71</v>
      </c>
      <c r="W171" s="14" t="s">
        <v>108</v>
      </c>
      <c r="X171" s="15">
        <v>0.9375</v>
      </c>
      <c r="Y171" s="14">
        <v>30.0</v>
      </c>
      <c r="Z171" s="15">
        <v>0.22916666666424135</v>
      </c>
      <c r="AA171" s="14" t="s">
        <v>550</v>
      </c>
      <c r="AB171" s="14" t="s">
        <v>78</v>
      </c>
      <c r="AC171" s="14" t="s">
        <v>78</v>
      </c>
      <c r="AD171" s="14" t="s">
        <v>78</v>
      </c>
      <c r="AE171" s="14" t="s">
        <v>79</v>
      </c>
      <c r="AF171" s="14" t="s">
        <v>79</v>
      </c>
      <c r="AG171" s="14" t="s">
        <v>79</v>
      </c>
      <c r="AH171" s="14" t="s">
        <v>79</v>
      </c>
      <c r="AI171" s="14" t="s">
        <v>77</v>
      </c>
      <c r="AJ171" s="14" t="s">
        <v>77</v>
      </c>
      <c r="AK171" s="14" t="s">
        <v>262</v>
      </c>
      <c r="AL171" s="14" t="s">
        <v>78</v>
      </c>
      <c r="AM171" s="14" t="s">
        <v>101</v>
      </c>
      <c r="AN171" s="14" t="s">
        <v>77</v>
      </c>
      <c r="AO171" s="14" t="s">
        <v>78</v>
      </c>
      <c r="AP171" s="14" t="s">
        <v>81</v>
      </c>
      <c r="AX171" s="14">
        <v>4.0</v>
      </c>
      <c r="AY171" s="14" t="s">
        <v>126</v>
      </c>
      <c r="AZ171" s="14" t="s">
        <v>246</v>
      </c>
      <c r="BA171" s="14" t="s">
        <v>419</v>
      </c>
      <c r="BB171" s="14">
        <v>4.0</v>
      </c>
      <c r="BC171" s="14" t="s">
        <v>199</v>
      </c>
      <c r="BD171" s="14" t="s">
        <v>201</v>
      </c>
      <c r="BE171" s="14" t="s">
        <v>124</v>
      </c>
      <c r="BF171" s="16" t="s">
        <v>87</v>
      </c>
    </row>
    <row r="172">
      <c r="A172" s="10">
        <v>45810.67257119213</v>
      </c>
      <c r="B172" s="11" t="s">
        <v>58</v>
      </c>
      <c r="C172" s="11">
        <v>23.0</v>
      </c>
      <c r="D172" s="11" t="s">
        <v>59</v>
      </c>
      <c r="E172" s="11" t="s">
        <v>252</v>
      </c>
      <c r="F172" s="11" t="s">
        <v>61</v>
      </c>
      <c r="G172" s="11" t="s">
        <v>184</v>
      </c>
      <c r="H172" s="11" t="s">
        <v>63</v>
      </c>
      <c r="I172" s="11" t="s">
        <v>104</v>
      </c>
      <c r="J172" s="11" t="s">
        <v>65</v>
      </c>
      <c r="L172" s="11" t="s">
        <v>66</v>
      </c>
      <c r="M172" s="11" t="s">
        <v>68</v>
      </c>
      <c r="N172" s="11" t="s">
        <v>66</v>
      </c>
      <c r="O172" s="11" t="s">
        <v>94</v>
      </c>
      <c r="P172" s="11" t="s">
        <v>94</v>
      </c>
      <c r="Q172" s="11" t="s">
        <v>94</v>
      </c>
      <c r="R172" s="11" t="s">
        <v>95</v>
      </c>
      <c r="S172" s="11" t="s">
        <v>121</v>
      </c>
      <c r="T172" s="11" t="s">
        <v>73</v>
      </c>
      <c r="U172" s="11" t="s">
        <v>72</v>
      </c>
      <c r="V172" s="11" t="s">
        <v>73</v>
      </c>
      <c r="W172" s="11" t="s">
        <v>166</v>
      </c>
      <c r="X172" s="12">
        <v>0.9583333333357587</v>
      </c>
      <c r="Y172" s="11">
        <v>30.0</v>
      </c>
      <c r="Z172" s="12">
        <v>0.25</v>
      </c>
      <c r="AA172" s="11">
        <v>6.0</v>
      </c>
      <c r="AB172" s="11" t="s">
        <v>78</v>
      </c>
      <c r="AC172" s="11" t="s">
        <v>125</v>
      </c>
      <c r="AD172" s="11" t="s">
        <v>79</v>
      </c>
      <c r="AE172" s="11" t="s">
        <v>79</v>
      </c>
      <c r="AF172" s="11" t="s">
        <v>79</v>
      </c>
      <c r="AG172" s="11" t="s">
        <v>77</v>
      </c>
      <c r="AH172" s="11" t="s">
        <v>79</v>
      </c>
      <c r="AI172" s="11" t="s">
        <v>125</v>
      </c>
      <c r="AJ172" s="11" t="s">
        <v>79</v>
      </c>
      <c r="AK172" s="11" t="s">
        <v>807</v>
      </c>
      <c r="AL172" s="11" t="s">
        <v>125</v>
      </c>
      <c r="AM172" s="11" t="s">
        <v>80</v>
      </c>
      <c r="AN172" s="11" t="s">
        <v>79</v>
      </c>
      <c r="AO172" s="11" t="s">
        <v>78</v>
      </c>
      <c r="AP172" s="11" t="s">
        <v>102</v>
      </c>
      <c r="AX172" s="11">
        <v>0.0</v>
      </c>
      <c r="AY172" s="11">
        <v>0.0</v>
      </c>
      <c r="AZ172" s="11">
        <v>0.0</v>
      </c>
      <c r="BA172" s="11">
        <v>0.0</v>
      </c>
      <c r="BB172" s="11">
        <v>0.0</v>
      </c>
      <c r="BC172" s="11">
        <v>0.0</v>
      </c>
      <c r="BD172" s="11" t="s">
        <v>173</v>
      </c>
      <c r="BE172" s="11" t="s">
        <v>173</v>
      </c>
      <c r="BF172" s="13" t="s">
        <v>87</v>
      </c>
    </row>
    <row r="173">
      <c r="A173" s="9">
        <v>45810.67258721065</v>
      </c>
      <c r="B173" s="14" t="s">
        <v>58</v>
      </c>
      <c r="C173" s="14" t="s">
        <v>808</v>
      </c>
      <c r="D173" s="14" t="s">
        <v>59</v>
      </c>
      <c r="E173" s="14" t="s">
        <v>252</v>
      </c>
      <c r="F173" s="14" t="s">
        <v>61</v>
      </c>
      <c r="G173" s="14" t="s">
        <v>809</v>
      </c>
      <c r="H173" s="14" t="s">
        <v>91</v>
      </c>
      <c r="I173" s="14" t="s">
        <v>295</v>
      </c>
      <c r="J173" s="14" t="s">
        <v>105</v>
      </c>
      <c r="K173" s="14" t="s">
        <v>810</v>
      </c>
      <c r="L173" s="14" t="s">
        <v>66</v>
      </c>
      <c r="M173" s="14" t="s">
        <v>67</v>
      </c>
      <c r="N173" s="14" t="s">
        <v>66</v>
      </c>
      <c r="O173" s="14" t="s">
        <v>66</v>
      </c>
      <c r="P173" s="14" t="s">
        <v>67</v>
      </c>
      <c r="Q173" s="14" t="s">
        <v>66</v>
      </c>
      <c r="R173" s="14" t="s">
        <v>95</v>
      </c>
      <c r="S173" s="14" t="s">
        <v>134</v>
      </c>
      <c r="T173" s="14" t="s">
        <v>71</v>
      </c>
      <c r="U173" s="14" t="s">
        <v>72</v>
      </c>
      <c r="V173" s="14" t="s">
        <v>71</v>
      </c>
      <c r="W173" s="14" t="s">
        <v>108</v>
      </c>
      <c r="X173" s="15">
        <v>0.9791666666642413</v>
      </c>
      <c r="Y173" s="14" t="s">
        <v>126</v>
      </c>
      <c r="Z173" s="15">
        <v>0.25</v>
      </c>
      <c r="AA173" s="14" t="s">
        <v>124</v>
      </c>
      <c r="AB173" s="14" t="s">
        <v>79</v>
      </c>
      <c r="AC173" s="14" t="s">
        <v>78</v>
      </c>
      <c r="AD173" s="14" t="s">
        <v>78</v>
      </c>
      <c r="AE173" s="14" t="s">
        <v>79</v>
      </c>
      <c r="AF173" s="14" t="s">
        <v>79</v>
      </c>
      <c r="AG173" s="14" t="s">
        <v>79</v>
      </c>
      <c r="AH173" s="14" t="s">
        <v>79</v>
      </c>
      <c r="AI173" s="14" t="s">
        <v>79</v>
      </c>
      <c r="AJ173" s="14" t="s">
        <v>79</v>
      </c>
      <c r="AK173" s="14" t="s">
        <v>65</v>
      </c>
      <c r="AL173" s="14" t="s">
        <v>79</v>
      </c>
      <c r="AM173" s="14" t="s">
        <v>80</v>
      </c>
      <c r="AN173" s="14" t="s">
        <v>79</v>
      </c>
      <c r="AO173" s="14" t="s">
        <v>79</v>
      </c>
      <c r="AP173" s="14" t="s">
        <v>102</v>
      </c>
      <c r="AX173" s="14" t="s">
        <v>315</v>
      </c>
      <c r="AY173" s="14" t="s">
        <v>504</v>
      </c>
      <c r="AZ173" s="14" t="s">
        <v>315</v>
      </c>
      <c r="BA173" s="14" t="s">
        <v>346</v>
      </c>
      <c r="BB173" s="14" t="s">
        <v>315</v>
      </c>
      <c r="BC173" s="14" t="s">
        <v>128</v>
      </c>
      <c r="BD173" s="14" t="s">
        <v>811</v>
      </c>
      <c r="BE173" s="14" t="s">
        <v>812</v>
      </c>
      <c r="BF173" s="16" t="s">
        <v>87</v>
      </c>
    </row>
    <row r="174">
      <c r="A174" s="10">
        <v>45810.677534965274</v>
      </c>
      <c r="B174" s="11" t="s">
        <v>58</v>
      </c>
      <c r="C174" s="11">
        <v>21.0</v>
      </c>
      <c r="D174" s="11" t="s">
        <v>88</v>
      </c>
      <c r="E174" s="11" t="s">
        <v>252</v>
      </c>
      <c r="F174" s="11" t="s">
        <v>61</v>
      </c>
      <c r="G174" s="11" t="s">
        <v>371</v>
      </c>
      <c r="H174" s="11" t="s">
        <v>175</v>
      </c>
      <c r="I174" s="11" t="s">
        <v>104</v>
      </c>
      <c r="J174" s="11" t="s">
        <v>65</v>
      </c>
      <c r="L174" s="11" t="s">
        <v>66</v>
      </c>
      <c r="M174" s="11" t="s">
        <v>67</v>
      </c>
      <c r="N174" s="11" t="s">
        <v>66</v>
      </c>
      <c r="O174" s="11" t="s">
        <v>68</v>
      </c>
      <c r="P174" s="11" t="s">
        <v>68</v>
      </c>
      <c r="Q174" s="11" t="s">
        <v>68</v>
      </c>
      <c r="R174" s="11" t="s">
        <v>69</v>
      </c>
      <c r="S174" s="11" t="s">
        <v>70</v>
      </c>
      <c r="T174" s="11" t="s">
        <v>73</v>
      </c>
      <c r="U174" s="11" t="s">
        <v>72</v>
      </c>
      <c r="V174" s="11" t="s">
        <v>73</v>
      </c>
      <c r="W174" s="11" t="s">
        <v>74</v>
      </c>
      <c r="X174" s="12">
        <v>0.0</v>
      </c>
      <c r="Y174" s="11" t="s">
        <v>778</v>
      </c>
      <c r="Z174" s="12">
        <v>0.29166666666424135</v>
      </c>
      <c r="AA174" s="11" t="s">
        <v>813</v>
      </c>
      <c r="AB174" s="11" t="s">
        <v>77</v>
      </c>
      <c r="AC174" s="11" t="s">
        <v>78</v>
      </c>
      <c r="AD174" s="11" t="s">
        <v>79</v>
      </c>
      <c r="AE174" s="11" t="s">
        <v>79</v>
      </c>
      <c r="AF174" s="11" t="s">
        <v>79</v>
      </c>
      <c r="AG174" s="11" t="s">
        <v>79</v>
      </c>
      <c r="AH174" s="11" t="s">
        <v>77</v>
      </c>
      <c r="AI174" s="11" t="s">
        <v>79</v>
      </c>
      <c r="AJ174" s="11" t="s">
        <v>77</v>
      </c>
      <c r="AL174" s="11" t="s">
        <v>111</v>
      </c>
      <c r="AM174" s="11" t="s">
        <v>101</v>
      </c>
      <c r="AN174" s="11" t="s">
        <v>79</v>
      </c>
      <c r="AO174" s="11" t="s">
        <v>77</v>
      </c>
      <c r="AP174" s="11" t="s">
        <v>81</v>
      </c>
      <c r="AX174" s="11">
        <v>7.0</v>
      </c>
      <c r="AY174" s="11" t="s">
        <v>814</v>
      </c>
      <c r="AZ174" s="11">
        <v>4.0</v>
      </c>
      <c r="BA174" s="11" t="s">
        <v>241</v>
      </c>
      <c r="BB174" s="11">
        <v>4.0</v>
      </c>
      <c r="BC174" s="11" t="s">
        <v>241</v>
      </c>
      <c r="BD174" s="11" t="s">
        <v>261</v>
      </c>
      <c r="BE174" s="11" t="s">
        <v>86</v>
      </c>
      <c r="BF174" s="13" t="s">
        <v>202</v>
      </c>
    </row>
    <row r="175">
      <c r="A175" s="9">
        <v>45810.68053467592</v>
      </c>
      <c r="B175" s="14" t="s">
        <v>58</v>
      </c>
      <c r="C175" s="14">
        <v>27.0</v>
      </c>
      <c r="D175" s="14" t="s">
        <v>59</v>
      </c>
      <c r="E175" s="14" t="s">
        <v>228</v>
      </c>
      <c r="F175" s="14" t="s">
        <v>61</v>
      </c>
      <c r="G175" s="14" t="s">
        <v>597</v>
      </c>
      <c r="H175" s="14" t="s">
        <v>175</v>
      </c>
      <c r="I175" s="14" t="s">
        <v>815</v>
      </c>
      <c r="J175" s="14" t="s">
        <v>65</v>
      </c>
      <c r="L175" s="14" t="s">
        <v>66</v>
      </c>
      <c r="M175" s="14" t="s">
        <v>66</v>
      </c>
      <c r="N175" s="14" t="s">
        <v>66</v>
      </c>
      <c r="O175" s="14" t="s">
        <v>195</v>
      </c>
      <c r="P175" s="14" t="s">
        <v>195</v>
      </c>
      <c r="Q175" s="14" t="s">
        <v>195</v>
      </c>
      <c r="R175" s="14" t="s">
        <v>95</v>
      </c>
      <c r="S175" s="14" t="s">
        <v>134</v>
      </c>
      <c r="T175" s="14" t="s">
        <v>73</v>
      </c>
      <c r="U175" s="14" t="s">
        <v>98</v>
      </c>
      <c r="V175" s="14" t="s">
        <v>73</v>
      </c>
      <c r="W175" s="14" t="s">
        <v>99</v>
      </c>
      <c r="X175" s="15">
        <v>0.04166666666424135</v>
      </c>
      <c r="Y175" s="14" t="s">
        <v>505</v>
      </c>
      <c r="Z175" s="15">
        <v>0.25</v>
      </c>
      <c r="AA175" s="14" t="s">
        <v>146</v>
      </c>
      <c r="AB175" s="14" t="s">
        <v>79</v>
      </c>
      <c r="AC175" s="14" t="s">
        <v>77</v>
      </c>
      <c r="AD175" s="14" t="s">
        <v>79</v>
      </c>
      <c r="AE175" s="14" t="s">
        <v>79</v>
      </c>
      <c r="AF175" s="14" t="s">
        <v>79</v>
      </c>
      <c r="AG175" s="14" t="s">
        <v>79</v>
      </c>
      <c r="AH175" s="14" t="s">
        <v>79</v>
      </c>
      <c r="AI175" s="14" t="s">
        <v>77</v>
      </c>
      <c r="AJ175" s="14" t="s">
        <v>79</v>
      </c>
      <c r="AL175" s="14" t="s">
        <v>111</v>
      </c>
      <c r="AM175" s="14" t="s">
        <v>101</v>
      </c>
      <c r="AN175" s="14" t="s">
        <v>79</v>
      </c>
      <c r="AO175" s="14" t="s">
        <v>79</v>
      </c>
      <c r="AP175" s="14" t="s">
        <v>102</v>
      </c>
      <c r="AX175" s="14" t="s">
        <v>115</v>
      </c>
      <c r="AY175" s="14" t="s">
        <v>115</v>
      </c>
      <c r="AZ175" s="14" t="s">
        <v>816</v>
      </c>
      <c r="BA175" s="14" t="s">
        <v>817</v>
      </c>
      <c r="BB175" s="14" t="s">
        <v>226</v>
      </c>
      <c r="BC175" s="14" t="s">
        <v>109</v>
      </c>
      <c r="BD175" s="14" t="s">
        <v>313</v>
      </c>
      <c r="BE175" s="14" t="s">
        <v>468</v>
      </c>
      <c r="BF175" s="16" t="s">
        <v>87</v>
      </c>
    </row>
    <row r="176">
      <c r="A176" s="10">
        <v>45810.70189527777</v>
      </c>
      <c r="B176" s="11" t="s">
        <v>58</v>
      </c>
      <c r="C176" s="11">
        <v>22.0</v>
      </c>
      <c r="D176" s="11" t="s">
        <v>59</v>
      </c>
      <c r="E176" s="11" t="s">
        <v>89</v>
      </c>
      <c r="F176" s="11" t="s">
        <v>61</v>
      </c>
      <c r="G176" s="11" t="s">
        <v>184</v>
      </c>
      <c r="H176" s="11" t="s">
        <v>175</v>
      </c>
      <c r="I176" s="11" t="s">
        <v>104</v>
      </c>
      <c r="J176" s="11" t="s">
        <v>105</v>
      </c>
      <c r="K176" s="11" t="s">
        <v>818</v>
      </c>
      <c r="L176" s="11" t="s">
        <v>68</v>
      </c>
      <c r="M176" s="11" t="s">
        <v>68</v>
      </c>
      <c r="N176" s="11" t="s">
        <v>143</v>
      </c>
      <c r="O176" s="11" t="s">
        <v>66</v>
      </c>
      <c r="P176" s="11" t="s">
        <v>68</v>
      </c>
      <c r="Q176" s="11" t="s">
        <v>68</v>
      </c>
      <c r="R176" s="11" t="s">
        <v>95</v>
      </c>
      <c r="S176" s="11" t="s">
        <v>107</v>
      </c>
      <c r="T176" s="11" t="s">
        <v>73</v>
      </c>
      <c r="U176" s="11" t="s">
        <v>98</v>
      </c>
      <c r="V176" s="11" t="s">
        <v>73</v>
      </c>
      <c r="W176" s="11" t="s">
        <v>166</v>
      </c>
      <c r="X176" s="12">
        <v>0.9791666666642413</v>
      </c>
      <c r="Y176" s="11">
        <v>60.0</v>
      </c>
      <c r="Z176" s="12">
        <v>0.29166666666424135</v>
      </c>
      <c r="AA176" s="11" t="s">
        <v>242</v>
      </c>
      <c r="AB176" s="11" t="s">
        <v>77</v>
      </c>
      <c r="AC176" s="11" t="s">
        <v>79</v>
      </c>
      <c r="AD176" s="11" t="s">
        <v>79</v>
      </c>
      <c r="AE176" s="11" t="s">
        <v>79</v>
      </c>
      <c r="AF176" s="11" t="s">
        <v>79</v>
      </c>
      <c r="AG176" s="11" t="s">
        <v>77</v>
      </c>
      <c r="AH176" s="11" t="s">
        <v>79</v>
      </c>
      <c r="AI176" s="11" t="s">
        <v>79</v>
      </c>
      <c r="AJ176" s="11" t="s">
        <v>79</v>
      </c>
      <c r="AL176" s="11" t="s">
        <v>111</v>
      </c>
      <c r="AM176" s="11" t="s">
        <v>101</v>
      </c>
      <c r="AN176" s="11" t="s">
        <v>79</v>
      </c>
      <c r="AO176" s="11" t="s">
        <v>77</v>
      </c>
      <c r="AP176" s="11" t="s">
        <v>216</v>
      </c>
      <c r="AX176" s="11" t="s">
        <v>819</v>
      </c>
      <c r="AY176" s="11" t="s">
        <v>778</v>
      </c>
      <c r="AZ176" s="11">
        <v>0.0</v>
      </c>
      <c r="BA176" s="11">
        <v>0.0</v>
      </c>
      <c r="BB176" s="11">
        <v>0.0</v>
      </c>
      <c r="BC176" s="11">
        <v>0.0</v>
      </c>
      <c r="BD176" s="11" t="s">
        <v>242</v>
      </c>
      <c r="BE176" s="11" t="s">
        <v>313</v>
      </c>
      <c r="BF176" s="13" t="s">
        <v>87</v>
      </c>
    </row>
    <row r="177">
      <c r="A177" s="9">
        <v>45810.71876603009</v>
      </c>
      <c r="B177" s="14" t="s">
        <v>58</v>
      </c>
      <c r="C177" s="14">
        <v>19.0</v>
      </c>
      <c r="D177" s="14" t="s">
        <v>88</v>
      </c>
      <c r="E177" s="14" t="s">
        <v>252</v>
      </c>
      <c r="F177" s="14" t="s">
        <v>61</v>
      </c>
      <c r="G177" s="14" t="s">
        <v>655</v>
      </c>
      <c r="H177" s="14" t="s">
        <v>63</v>
      </c>
      <c r="I177" s="14" t="s">
        <v>104</v>
      </c>
      <c r="J177" s="14" t="s">
        <v>65</v>
      </c>
      <c r="L177" s="14" t="s">
        <v>66</v>
      </c>
      <c r="M177" s="14" t="s">
        <v>66</v>
      </c>
      <c r="N177" s="14" t="s">
        <v>66</v>
      </c>
      <c r="O177" s="14" t="s">
        <v>66</v>
      </c>
      <c r="P177" s="14" t="s">
        <v>66</v>
      </c>
      <c r="Q177" s="14" t="s">
        <v>66</v>
      </c>
      <c r="R177" s="14" t="s">
        <v>69</v>
      </c>
      <c r="S177" s="14" t="s">
        <v>70</v>
      </c>
      <c r="T177" s="14" t="s">
        <v>73</v>
      </c>
      <c r="U177" s="14" t="s">
        <v>98</v>
      </c>
      <c r="V177" s="14" t="s">
        <v>71</v>
      </c>
      <c r="W177" s="14" t="s">
        <v>99</v>
      </c>
      <c r="X177" s="15">
        <v>0.9583333333357587</v>
      </c>
      <c r="Y177" s="14">
        <v>10.0</v>
      </c>
      <c r="Z177" s="15">
        <v>0.25</v>
      </c>
      <c r="AA177" s="17" t="s">
        <v>820</v>
      </c>
      <c r="AB177" s="14" t="s">
        <v>79</v>
      </c>
      <c r="AC177" s="14" t="s">
        <v>77</v>
      </c>
      <c r="AD177" s="14" t="s">
        <v>77</v>
      </c>
      <c r="AE177" s="14" t="s">
        <v>79</v>
      </c>
      <c r="AF177" s="14" t="s">
        <v>79</v>
      </c>
      <c r="AG177" s="14" t="s">
        <v>79</v>
      </c>
      <c r="AH177" s="14" t="s">
        <v>79</v>
      </c>
      <c r="AI177" s="14" t="s">
        <v>79</v>
      </c>
      <c r="AJ177" s="14" t="s">
        <v>79</v>
      </c>
      <c r="AL177" s="14" t="s">
        <v>79</v>
      </c>
      <c r="AM177" s="14" t="s">
        <v>101</v>
      </c>
      <c r="AN177" s="14" t="s">
        <v>79</v>
      </c>
      <c r="AO177" s="14" t="s">
        <v>79</v>
      </c>
      <c r="AP177" s="14" t="s">
        <v>81</v>
      </c>
      <c r="AX177" s="17" t="s">
        <v>821</v>
      </c>
      <c r="AY177" s="14" t="s">
        <v>465</v>
      </c>
      <c r="AZ177" s="17" t="s">
        <v>822</v>
      </c>
      <c r="BA177" s="14" t="s">
        <v>823</v>
      </c>
      <c r="BB177" s="14">
        <v>1.0</v>
      </c>
      <c r="BC177" s="14" t="s">
        <v>465</v>
      </c>
      <c r="BD177" s="14" t="s">
        <v>178</v>
      </c>
      <c r="BE177" s="14" t="s">
        <v>824</v>
      </c>
      <c r="BF177" s="16" t="s">
        <v>87</v>
      </c>
    </row>
    <row r="178">
      <c r="A178" s="10">
        <v>45810.72603391204</v>
      </c>
      <c r="B178" s="11" t="s">
        <v>58</v>
      </c>
      <c r="C178" s="11">
        <v>21.0</v>
      </c>
      <c r="D178" s="11" t="s">
        <v>59</v>
      </c>
      <c r="E178" s="11" t="s">
        <v>89</v>
      </c>
      <c r="F178" s="11" t="s">
        <v>174</v>
      </c>
      <c r="G178" s="11" t="s">
        <v>269</v>
      </c>
      <c r="H178" s="11" t="s">
        <v>91</v>
      </c>
      <c r="I178" s="11" t="s">
        <v>64</v>
      </c>
      <c r="J178" s="11" t="s">
        <v>105</v>
      </c>
      <c r="K178" s="11" t="s">
        <v>280</v>
      </c>
      <c r="L178" s="11" t="s">
        <v>67</v>
      </c>
      <c r="M178" s="11" t="s">
        <v>68</v>
      </c>
      <c r="N178" s="11" t="s">
        <v>93</v>
      </c>
      <c r="O178" s="11" t="s">
        <v>94</v>
      </c>
      <c r="P178" s="11" t="s">
        <v>94</v>
      </c>
      <c r="Q178" s="11" t="s">
        <v>94</v>
      </c>
      <c r="R178" s="11" t="s">
        <v>95</v>
      </c>
      <c r="S178" s="11" t="s">
        <v>121</v>
      </c>
      <c r="T178" s="11" t="s">
        <v>73</v>
      </c>
      <c r="U178" s="11" t="s">
        <v>72</v>
      </c>
      <c r="V178" s="11" t="s">
        <v>73</v>
      </c>
      <c r="W178" s="11" t="s">
        <v>122</v>
      </c>
      <c r="X178" s="12">
        <v>0.9583333333357587</v>
      </c>
      <c r="Y178" s="11">
        <v>20.0</v>
      </c>
      <c r="Z178" s="12">
        <v>0.22916666666424135</v>
      </c>
      <c r="AA178" s="11" t="s">
        <v>825</v>
      </c>
      <c r="AB178" s="11" t="s">
        <v>125</v>
      </c>
      <c r="AC178" s="11" t="s">
        <v>78</v>
      </c>
      <c r="AD178" s="11" t="s">
        <v>77</v>
      </c>
      <c r="AE178" s="11" t="s">
        <v>79</v>
      </c>
      <c r="AF178" s="11" t="s">
        <v>79</v>
      </c>
      <c r="AG178" s="11" t="s">
        <v>78</v>
      </c>
      <c r="AH178" s="11" t="s">
        <v>78</v>
      </c>
      <c r="AI178" s="11" t="s">
        <v>78</v>
      </c>
      <c r="AJ178" s="11" t="s">
        <v>79</v>
      </c>
      <c r="AL178" s="11" t="s">
        <v>111</v>
      </c>
      <c r="AM178" s="11" t="s">
        <v>101</v>
      </c>
      <c r="AN178" s="11" t="s">
        <v>79</v>
      </c>
      <c r="AO178" s="11" t="s">
        <v>79</v>
      </c>
      <c r="AP178" s="11" t="s">
        <v>81</v>
      </c>
      <c r="AX178" s="11" t="s">
        <v>299</v>
      </c>
      <c r="AY178" s="11" t="s">
        <v>113</v>
      </c>
      <c r="AZ178" s="11">
        <v>2.0</v>
      </c>
      <c r="BA178" s="11" t="s">
        <v>505</v>
      </c>
      <c r="BB178" s="11">
        <v>0.0</v>
      </c>
      <c r="BC178" s="11">
        <v>0.0</v>
      </c>
      <c r="BD178" s="11" t="s">
        <v>183</v>
      </c>
      <c r="BE178" s="11" t="s">
        <v>826</v>
      </c>
      <c r="BF178" s="13" t="s">
        <v>87</v>
      </c>
    </row>
    <row r="179">
      <c r="A179" s="9">
        <v>45810.74766502315</v>
      </c>
      <c r="B179" s="14" t="s">
        <v>58</v>
      </c>
      <c r="C179" s="14">
        <v>24.0</v>
      </c>
      <c r="D179" s="14" t="s">
        <v>59</v>
      </c>
      <c r="E179" s="14" t="s">
        <v>228</v>
      </c>
      <c r="F179" s="14" t="s">
        <v>174</v>
      </c>
      <c r="G179" s="14" t="s">
        <v>827</v>
      </c>
      <c r="H179" s="14" t="s">
        <v>91</v>
      </c>
      <c r="I179" s="14" t="s">
        <v>104</v>
      </c>
      <c r="J179" s="14" t="s">
        <v>65</v>
      </c>
      <c r="L179" s="14" t="s">
        <v>68</v>
      </c>
      <c r="M179" s="14" t="s">
        <v>93</v>
      </c>
      <c r="N179" s="14" t="s">
        <v>93</v>
      </c>
      <c r="O179" s="14" t="s">
        <v>66</v>
      </c>
      <c r="P179" s="14" t="s">
        <v>68</v>
      </c>
      <c r="Q179" s="14" t="s">
        <v>68</v>
      </c>
      <c r="R179" s="14" t="s">
        <v>69</v>
      </c>
      <c r="S179" s="14" t="s">
        <v>70</v>
      </c>
      <c r="T179" s="14" t="s">
        <v>287</v>
      </c>
      <c r="U179" s="14" t="s">
        <v>98</v>
      </c>
      <c r="V179" s="14" t="s">
        <v>287</v>
      </c>
      <c r="W179" s="14" t="s">
        <v>74</v>
      </c>
      <c r="X179" s="15">
        <v>0.9166666666642413</v>
      </c>
      <c r="Y179" s="14">
        <v>30.0</v>
      </c>
      <c r="Z179" s="15">
        <v>0.22916666666424135</v>
      </c>
      <c r="AA179" s="17" t="s">
        <v>828</v>
      </c>
      <c r="AB179" s="14" t="s">
        <v>77</v>
      </c>
      <c r="AC179" s="14" t="s">
        <v>77</v>
      </c>
      <c r="AD179" s="14" t="s">
        <v>79</v>
      </c>
      <c r="AE179" s="14" t="s">
        <v>77</v>
      </c>
      <c r="AF179" s="14" t="s">
        <v>77</v>
      </c>
      <c r="AG179" s="14" t="s">
        <v>77</v>
      </c>
      <c r="AH179" s="14" t="s">
        <v>79</v>
      </c>
      <c r="AI179" s="14" t="s">
        <v>79</v>
      </c>
      <c r="AJ179" s="14" t="s">
        <v>79</v>
      </c>
      <c r="AK179" s="14" t="s">
        <v>829</v>
      </c>
      <c r="AL179" s="14" t="s">
        <v>125</v>
      </c>
      <c r="AM179" s="14" t="s">
        <v>101</v>
      </c>
      <c r="AN179" s="14" t="s">
        <v>79</v>
      </c>
      <c r="AO179" s="14" t="s">
        <v>78</v>
      </c>
      <c r="AP179" s="14" t="s">
        <v>102</v>
      </c>
      <c r="AX179" s="17" t="s">
        <v>830</v>
      </c>
      <c r="AY179" s="14">
        <v>30.0</v>
      </c>
      <c r="AZ179" s="17" t="s">
        <v>830</v>
      </c>
      <c r="BA179" s="14">
        <v>50.0</v>
      </c>
      <c r="BB179" s="17" t="s">
        <v>230</v>
      </c>
      <c r="BC179" s="14" t="s">
        <v>831</v>
      </c>
      <c r="BD179" s="14" t="s">
        <v>832</v>
      </c>
      <c r="BE179" s="14" t="s">
        <v>833</v>
      </c>
      <c r="BF179" s="16" t="s">
        <v>140</v>
      </c>
    </row>
    <row r="180">
      <c r="A180" s="10">
        <v>45810.792046331015</v>
      </c>
      <c r="B180" s="11" t="s">
        <v>58</v>
      </c>
      <c r="C180" s="11">
        <v>35.0</v>
      </c>
      <c r="D180" s="11" t="s">
        <v>59</v>
      </c>
      <c r="E180" s="11" t="s">
        <v>89</v>
      </c>
      <c r="F180" s="11" t="s">
        <v>61</v>
      </c>
      <c r="G180" s="11" t="s">
        <v>184</v>
      </c>
      <c r="H180" s="11" t="s">
        <v>175</v>
      </c>
      <c r="I180" s="11" t="s">
        <v>834</v>
      </c>
      <c r="J180" s="11" t="s">
        <v>65</v>
      </c>
      <c r="L180" s="11" t="s">
        <v>66</v>
      </c>
      <c r="M180" s="11" t="s">
        <v>66</v>
      </c>
      <c r="N180" s="11" t="s">
        <v>66</v>
      </c>
      <c r="O180" s="11" t="s">
        <v>68</v>
      </c>
      <c r="P180" s="11" t="s">
        <v>68</v>
      </c>
      <c r="Q180" s="11" t="s">
        <v>68</v>
      </c>
      <c r="R180" s="11" t="s">
        <v>95</v>
      </c>
      <c r="S180" s="11" t="s">
        <v>121</v>
      </c>
      <c r="T180" s="11" t="s">
        <v>73</v>
      </c>
      <c r="U180" s="11" t="s">
        <v>72</v>
      </c>
      <c r="V180" s="11" t="s">
        <v>73</v>
      </c>
      <c r="W180" s="11" t="s">
        <v>331</v>
      </c>
      <c r="X180" s="12">
        <v>0.9375</v>
      </c>
      <c r="Y180" s="11">
        <v>25.0</v>
      </c>
      <c r="Z180" s="12">
        <v>0.27083333333575865</v>
      </c>
      <c r="AA180" s="18" t="s">
        <v>464</v>
      </c>
      <c r="AB180" s="11" t="s">
        <v>78</v>
      </c>
      <c r="AC180" s="11" t="s">
        <v>78</v>
      </c>
      <c r="AD180" s="11" t="s">
        <v>77</v>
      </c>
      <c r="AE180" s="11" t="s">
        <v>77</v>
      </c>
      <c r="AF180" s="11" t="s">
        <v>77</v>
      </c>
      <c r="AG180" s="11" t="s">
        <v>77</v>
      </c>
      <c r="AH180" s="11" t="s">
        <v>79</v>
      </c>
      <c r="AI180" s="11" t="s">
        <v>79</v>
      </c>
      <c r="AJ180" s="11" t="s">
        <v>79</v>
      </c>
      <c r="AL180" s="11" t="s">
        <v>111</v>
      </c>
      <c r="AM180" s="11" t="s">
        <v>80</v>
      </c>
      <c r="AN180" s="11" t="s">
        <v>125</v>
      </c>
      <c r="AO180" s="11" t="s">
        <v>78</v>
      </c>
      <c r="AP180" s="11" t="s">
        <v>81</v>
      </c>
      <c r="AX180" s="11">
        <v>2.0</v>
      </c>
      <c r="AY180" s="11">
        <v>50.0</v>
      </c>
      <c r="AZ180" s="11">
        <v>3.0</v>
      </c>
      <c r="BA180" s="11">
        <v>50.0</v>
      </c>
      <c r="BB180" s="11">
        <v>3.0</v>
      </c>
      <c r="BC180" s="11">
        <v>50.0</v>
      </c>
      <c r="BD180" s="11" t="s">
        <v>835</v>
      </c>
      <c r="BE180" s="11" t="s">
        <v>416</v>
      </c>
      <c r="BF180" s="13" t="s">
        <v>202</v>
      </c>
    </row>
    <row r="181">
      <c r="A181" s="9">
        <v>45810.84017869213</v>
      </c>
      <c r="B181" s="14" t="s">
        <v>58</v>
      </c>
      <c r="C181" s="14">
        <v>23.0</v>
      </c>
      <c r="D181" s="14" t="s">
        <v>59</v>
      </c>
      <c r="E181" s="14" t="s">
        <v>60</v>
      </c>
      <c r="F181" s="14" t="s">
        <v>61</v>
      </c>
      <c r="G181" s="14" t="s">
        <v>184</v>
      </c>
      <c r="H181" s="14" t="s">
        <v>63</v>
      </c>
      <c r="I181" s="14" t="s">
        <v>475</v>
      </c>
      <c r="J181" s="14" t="s">
        <v>65</v>
      </c>
      <c r="L181" s="14" t="s">
        <v>68</v>
      </c>
      <c r="M181" s="14" t="s">
        <v>68</v>
      </c>
      <c r="N181" s="14" t="s">
        <v>68</v>
      </c>
      <c r="O181" s="14" t="s">
        <v>66</v>
      </c>
      <c r="P181" s="14" t="s">
        <v>66</v>
      </c>
      <c r="Q181" s="14" t="s">
        <v>66</v>
      </c>
      <c r="R181" s="14" t="s">
        <v>144</v>
      </c>
      <c r="S181" s="14" t="s">
        <v>107</v>
      </c>
      <c r="T181" s="14" t="s">
        <v>71</v>
      </c>
      <c r="U181" s="14" t="s">
        <v>72</v>
      </c>
      <c r="V181" s="14" t="s">
        <v>73</v>
      </c>
      <c r="W181" s="14" t="s">
        <v>108</v>
      </c>
      <c r="X181" s="15">
        <v>0.9583333333357587</v>
      </c>
      <c r="Y181" s="14">
        <v>5.0</v>
      </c>
      <c r="Z181" s="15">
        <v>0.24652777778101154</v>
      </c>
      <c r="AA181" s="14" t="s">
        <v>146</v>
      </c>
      <c r="AB181" s="14" t="s">
        <v>79</v>
      </c>
      <c r="AC181" s="14" t="s">
        <v>78</v>
      </c>
      <c r="AD181" s="14" t="s">
        <v>79</v>
      </c>
      <c r="AE181" s="14" t="s">
        <v>79</v>
      </c>
      <c r="AF181" s="14" t="s">
        <v>77</v>
      </c>
      <c r="AG181" s="14" t="s">
        <v>79</v>
      </c>
      <c r="AH181" s="14" t="s">
        <v>77</v>
      </c>
      <c r="AI181" s="14" t="s">
        <v>125</v>
      </c>
      <c r="AJ181" s="14" t="s">
        <v>77</v>
      </c>
      <c r="AL181" s="14" t="s">
        <v>111</v>
      </c>
      <c r="AM181" s="14" t="s">
        <v>101</v>
      </c>
      <c r="AN181" s="14" t="s">
        <v>79</v>
      </c>
      <c r="AO181" s="14" t="s">
        <v>79</v>
      </c>
      <c r="AP181" s="14" t="s">
        <v>102</v>
      </c>
      <c r="AX181" s="14" t="s">
        <v>127</v>
      </c>
      <c r="AY181" s="14" t="s">
        <v>113</v>
      </c>
      <c r="AZ181" s="14" t="s">
        <v>149</v>
      </c>
      <c r="BA181" s="14" t="s">
        <v>225</v>
      </c>
      <c r="BB181" s="14">
        <v>0.0</v>
      </c>
      <c r="BC181" s="14">
        <v>0.0</v>
      </c>
      <c r="BD181" s="14" t="s">
        <v>836</v>
      </c>
      <c r="BE181" s="14" t="s">
        <v>837</v>
      </c>
      <c r="BF181" s="16" t="s">
        <v>87</v>
      </c>
    </row>
    <row r="182">
      <c r="A182" s="10">
        <v>45811.36717221065</v>
      </c>
      <c r="B182" s="11" t="s">
        <v>58</v>
      </c>
      <c r="C182" s="11">
        <v>21.0</v>
      </c>
      <c r="D182" s="11" t="s">
        <v>59</v>
      </c>
      <c r="E182" s="11" t="s">
        <v>89</v>
      </c>
      <c r="F182" s="11" t="s">
        <v>61</v>
      </c>
      <c r="G182" s="11" t="s">
        <v>184</v>
      </c>
      <c r="H182" s="11" t="s">
        <v>175</v>
      </c>
      <c r="I182" s="11" t="s">
        <v>309</v>
      </c>
      <c r="J182" s="11" t="s">
        <v>105</v>
      </c>
      <c r="K182" s="11" t="s">
        <v>838</v>
      </c>
      <c r="L182" s="11" t="s">
        <v>66</v>
      </c>
      <c r="M182" s="11" t="s">
        <v>66</v>
      </c>
      <c r="N182" s="11" t="s">
        <v>66</v>
      </c>
      <c r="O182" s="11" t="s">
        <v>66</v>
      </c>
      <c r="P182" s="11" t="s">
        <v>66</v>
      </c>
      <c r="Q182" s="11" t="s">
        <v>66</v>
      </c>
      <c r="R182" s="11" t="s">
        <v>196</v>
      </c>
      <c r="S182" s="11" t="s">
        <v>134</v>
      </c>
      <c r="T182" s="11" t="s">
        <v>73</v>
      </c>
      <c r="U182" s="11" t="s">
        <v>72</v>
      </c>
      <c r="V182" s="11" t="s">
        <v>73</v>
      </c>
      <c r="W182" s="11" t="s">
        <v>108</v>
      </c>
      <c r="X182" s="12">
        <v>0.9583333333357587</v>
      </c>
      <c r="Y182" s="11">
        <v>40.0</v>
      </c>
      <c r="Z182" s="12">
        <v>0.22916666666424135</v>
      </c>
      <c r="AA182" s="11">
        <v>6.0</v>
      </c>
      <c r="AB182" s="11" t="s">
        <v>78</v>
      </c>
      <c r="AC182" s="11" t="s">
        <v>78</v>
      </c>
      <c r="AD182" s="11" t="s">
        <v>79</v>
      </c>
      <c r="AE182" s="11" t="s">
        <v>79</v>
      </c>
      <c r="AF182" s="11" t="s">
        <v>79</v>
      </c>
      <c r="AG182" s="11" t="s">
        <v>79</v>
      </c>
      <c r="AH182" s="11" t="s">
        <v>79</v>
      </c>
      <c r="AI182" s="11" t="s">
        <v>77</v>
      </c>
      <c r="AJ182" s="11" t="s">
        <v>77</v>
      </c>
      <c r="AK182" s="11" t="s">
        <v>184</v>
      </c>
      <c r="AL182" s="11" t="s">
        <v>111</v>
      </c>
      <c r="AM182" s="11" t="s">
        <v>80</v>
      </c>
      <c r="AN182" s="11" t="s">
        <v>79</v>
      </c>
      <c r="AO182" s="11" t="s">
        <v>77</v>
      </c>
      <c r="AP182" s="11" t="s">
        <v>102</v>
      </c>
      <c r="AX182" s="11" t="s">
        <v>198</v>
      </c>
      <c r="AY182" s="11" t="s">
        <v>411</v>
      </c>
      <c r="AZ182" s="11" t="s">
        <v>198</v>
      </c>
      <c r="BA182" s="18" t="s">
        <v>839</v>
      </c>
      <c r="BB182" s="11" t="s">
        <v>579</v>
      </c>
      <c r="BC182" s="11" t="s">
        <v>840</v>
      </c>
      <c r="BD182" s="11" t="s">
        <v>223</v>
      </c>
      <c r="BE182" s="11" t="s">
        <v>841</v>
      </c>
      <c r="BF182" s="13" t="s">
        <v>202</v>
      </c>
    </row>
    <row r="183">
      <c r="A183" s="9">
        <v>45811.444888784725</v>
      </c>
      <c r="B183" s="14" t="s">
        <v>58</v>
      </c>
      <c r="C183" s="14">
        <v>19.0</v>
      </c>
      <c r="D183" s="14" t="s">
        <v>88</v>
      </c>
      <c r="E183" s="14" t="s">
        <v>252</v>
      </c>
      <c r="F183" s="14" t="s">
        <v>61</v>
      </c>
      <c r="G183" s="14" t="s">
        <v>116</v>
      </c>
      <c r="H183" s="14" t="s">
        <v>175</v>
      </c>
      <c r="I183" s="14" t="s">
        <v>557</v>
      </c>
      <c r="J183" s="14" t="s">
        <v>65</v>
      </c>
      <c r="L183" s="14" t="s">
        <v>66</v>
      </c>
      <c r="M183" s="14" t="s">
        <v>67</v>
      </c>
      <c r="N183" s="14" t="s">
        <v>68</v>
      </c>
      <c r="O183" s="14" t="s">
        <v>94</v>
      </c>
      <c r="P183" s="14" t="s">
        <v>94</v>
      </c>
      <c r="Q183" s="14" t="s">
        <v>94</v>
      </c>
      <c r="R183" s="14" t="s">
        <v>196</v>
      </c>
      <c r="S183" s="14" t="s">
        <v>134</v>
      </c>
      <c r="T183" s="14" t="s">
        <v>97</v>
      </c>
      <c r="U183" s="14" t="s">
        <v>72</v>
      </c>
      <c r="V183" s="14" t="s">
        <v>73</v>
      </c>
      <c r="W183" s="14" t="s">
        <v>166</v>
      </c>
      <c r="X183" s="15">
        <v>0.0</v>
      </c>
      <c r="Y183" s="14">
        <v>15.0</v>
      </c>
      <c r="Z183" s="15">
        <v>0.25</v>
      </c>
      <c r="AA183" s="14">
        <v>5.0</v>
      </c>
      <c r="AB183" s="14" t="s">
        <v>79</v>
      </c>
      <c r="AC183" s="14" t="s">
        <v>77</v>
      </c>
      <c r="AD183" s="14" t="s">
        <v>79</v>
      </c>
      <c r="AE183" s="14" t="s">
        <v>79</v>
      </c>
      <c r="AF183" s="14" t="s">
        <v>79</v>
      </c>
      <c r="AG183" s="14" t="s">
        <v>79</v>
      </c>
      <c r="AH183" s="14" t="s">
        <v>79</v>
      </c>
      <c r="AI183" s="14" t="s">
        <v>77</v>
      </c>
      <c r="AJ183" s="14" t="s">
        <v>79</v>
      </c>
      <c r="AL183" s="14" t="s">
        <v>111</v>
      </c>
      <c r="AM183" s="14" t="s">
        <v>80</v>
      </c>
      <c r="AN183" s="14" t="s">
        <v>79</v>
      </c>
      <c r="AO183" s="14" t="s">
        <v>78</v>
      </c>
      <c r="AP183" s="14" t="s">
        <v>81</v>
      </c>
      <c r="AX183" s="14">
        <v>1.0</v>
      </c>
      <c r="AY183" s="14">
        <v>30.0</v>
      </c>
      <c r="AZ183" s="14">
        <v>2.0</v>
      </c>
      <c r="BA183" s="14" t="s">
        <v>148</v>
      </c>
      <c r="BB183" s="14">
        <v>1.0</v>
      </c>
      <c r="BC183" s="14" t="s">
        <v>543</v>
      </c>
      <c r="BD183" s="14" t="s">
        <v>124</v>
      </c>
      <c r="BE183" s="14" t="s">
        <v>146</v>
      </c>
      <c r="BF183" s="16" t="s">
        <v>87</v>
      </c>
    </row>
    <row r="184">
      <c r="A184" s="10">
        <v>45811.554506238426</v>
      </c>
      <c r="B184" s="11" t="s">
        <v>58</v>
      </c>
      <c r="C184" s="11">
        <v>36.0</v>
      </c>
      <c r="D184" s="11" t="s">
        <v>59</v>
      </c>
      <c r="E184" s="11" t="s">
        <v>228</v>
      </c>
      <c r="F184" s="11" t="s">
        <v>61</v>
      </c>
      <c r="G184" s="11" t="s">
        <v>842</v>
      </c>
      <c r="H184" s="11" t="s">
        <v>63</v>
      </c>
      <c r="I184" s="11" t="s">
        <v>843</v>
      </c>
      <c r="J184" s="11" t="s">
        <v>65</v>
      </c>
      <c r="L184" s="11" t="s">
        <v>68</v>
      </c>
      <c r="M184" s="11" t="s">
        <v>68</v>
      </c>
      <c r="N184" s="11" t="s">
        <v>66</v>
      </c>
      <c r="O184" s="11" t="s">
        <v>94</v>
      </c>
      <c r="P184" s="11" t="s">
        <v>94</v>
      </c>
      <c r="Q184" s="11" t="s">
        <v>94</v>
      </c>
      <c r="R184" s="11" t="s">
        <v>95</v>
      </c>
      <c r="S184" s="11" t="s">
        <v>121</v>
      </c>
      <c r="T184" s="11" t="s">
        <v>73</v>
      </c>
      <c r="U184" s="11" t="s">
        <v>72</v>
      </c>
      <c r="V184" s="11" t="s">
        <v>73</v>
      </c>
      <c r="W184" s="11" t="s">
        <v>74</v>
      </c>
      <c r="X184" s="12">
        <v>0.0</v>
      </c>
      <c r="Y184" s="11" t="s">
        <v>394</v>
      </c>
      <c r="Z184" s="12">
        <v>0.25416666666569654</v>
      </c>
      <c r="AA184" s="11" t="s">
        <v>844</v>
      </c>
      <c r="AB184" s="11" t="s">
        <v>125</v>
      </c>
      <c r="AC184" s="11" t="s">
        <v>125</v>
      </c>
      <c r="AD184" s="11" t="s">
        <v>125</v>
      </c>
      <c r="AE184" s="11" t="s">
        <v>77</v>
      </c>
      <c r="AF184" s="11" t="s">
        <v>78</v>
      </c>
      <c r="AG184" s="11" t="s">
        <v>125</v>
      </c>
      <c r="AH184" s="11" t="s">
        <v>79</v>
      </c>
      <c r="AI184" s="11" t="s">
        <v>79</v>
      </c>
      <c r="AJ184" s="11" t="s">
        <v>77</v>
      </c>
      <c r="AK184" s="11" t="s">
        <v>845</v>
      </c>
      <c r="AL184" s="11" t="s">
        <v>125</v>
      </c>
      <c r="AM184" s="11" t="s">
        <v>80</v>
      </c>
      <c r="AN184" s="11" t="s">
        <v>77</v>
      </c>
      <c r="AO184" s="11" t="s">
        <v>78</v>
      </c>
      <c r="AP184" s="11" t="s">
        <v>81</v>
      </c>
      <c r="AX184" s="11" t="s">
        <v>846</v>
      </c>
      <c r="AY184" s="11" t="s">
        <v>847</v>
      </c>
      <c r="AZ184" s="11" t="s">
        <v>848</v>
      </c>
      <c r="BA184" s="11" t="s">
        <v>849</v>
      </c>
      <c r="BB184" s="11" t="s">
        <v>629</v>
      </c>
      <c r="BC184" s="11" t="s">
        <v>111</v>
      </c>
      <c r="BD184" s="11" t="s">
        <v>850</v>
      </c>
      <c r="BE184" s="11" t="s">
        <v>851</v>
      </c>
      <c r="BF184" s="13" t="s">
        <v>140</v>
      </c>
    </row>
    <row r="185">
      <c r="A185" s="9">
        <v>45811.57055923611</v>
      </c>
      <c r="B185" s="14" t="s">
        <v>58</v>
      </c>
      <c r="C185" s="14">
        <v>27.0</v>
      </c>
      <c r="D185" s="14" t="s">
        <v>88</v>
      </c>
      <c r="E185" s="14" t="s">
        <v>89</v>
      </c>
      <c r="F185" s="14" t="s">
        <v>174</v>
      </c>
      <c r="G185" s="14" t="s">
        <v>327</v>
      </c>
      <c r="H185" s="14" t="s">
        <v>91</v>
      </c>
      <c r="I185" s="14" t="s">
        <v>852</v>
      </c>
      <c r="J185" s="14" t="s">
        <v>65</v>
      </c>
      <c r="L185" s="14" t="s">
        <v>68</v>
      </c>
      <c r="M185" s="14" t="s">
        <v>68</v>
      </c>
      <c r="N185" s="14" t="s">
        <v>68</v>
      </c>
      <c r="O185" s="14" t="s">
        <v>94</v>
      </c>
      <c r="P185" s="14" t="s">
        <v>67</v>
      </c>
      <c r="Q185" s="14" t="s">
        <v>94</v>
      </c>
      <c r="R185" s="14" t="s">
        <v>196</v>
      </c>
      <c r="S185" s="14" t="s">
        <v>121</v>
      </c>
      <c r="T185" s="14" t="s">
        <v>97</v>
      </c>
      <c r="U185" s="14" t="s">
        <v>72</v>
      </c>
      <c r="V185" s="14" t="s">
        <v>73</v>
      </c>
      <c r="W185" s="14" t="s">
        <v>108</v>
      </c>
      <c r="X185" s="15">
        <v>0.04166666666424135</v>
      </c>
      <c r="Y185" s="14" t="s">
        <v>613</v>
      </c>
      <c r="Z185" s="15">
        <v>0.25</v>
      </c>
      <c r="AA185" s="14">
        <v>4.0</v>
      </c>
      <c r="AB185" s="14" t="s">
        <v>125</v>
      </c>
      <c r="AC185" s="14" t="s">
        <v>125</v>
      </c>
      <c r="AD185" s="14" t="s">
        <v>77</v>
      </c>
      <c r="AE185" s="14" t="s">
        <v>78</v>
      </c>
      <c r="AF185" s="14" t="s">
        <v>78</v>
      </c>
      <c r="AG185" s="14" t="s">
        <v>77</v>
      </c>
      <c r="AH185" s="14" t="s">
        <v>79</v>
      </c>
      <c r="AI185" s="14" t="s">
        <v>125</v>
      </c>
      <c r="AJ185" s="14" t="s">
        <v>125</v>
      </c>
      <c r="AL185" s="14" t="s">
        <v>79</v>
      </c>
      <c r="AM185" s="14" t="s">
        <v>147</v>
      </c>
      <c r="AN185" s="14" t="s">
        <v>79</v>
      </c>
      <c r="AO185" s="14" t="s">
        <v>77</v>
      </c>
      <c r="AP185" s="14" t="s">
        <v>216</v>
      </c>
      <c r="AX185" s="14">
        <v>3.0</v>
      </c>
      <c r="AY185" s="14">
        <v>20.0</v>
      </c>
      <c r="AZ185" s="14">
        <v>0.0</v>
      </c>
      <c r="BA185" s="14">
        <v>0.0</v>
      </c>
      <c r="BB185" s="14">
        <v>0.0</v>
      </c>
      <c r="BC185" s="14">
        <v>0.0</v>
      </c>
      <c r="BD185" s="14" t="s">
        <v>853</v>
      </c>
      <c r="BE185" s="14" t="s">
        <v>264</v>
      </c>
      <c r="BF185" s="16" t="s">
        <v>87</v>
      </c>
    </row>
    <row r="186">
      <c r="A186" s="10">
        <v>45812.56789572917</v>
      </c>
      <c r="B186" s="11" t="s">
        <v>58</v>
      </c>
      <c r="C186" s="11">
        <v>44.0</v>
      </c>
      <c r="D186" s="11" t="s">
        <v>59</v>
      </c>
      <c r="E186" s="11" t="s">
        <v>89</v>
      </c>
      <c r="F186" s="11" t="s">
        <v>174</v>
      </c>
      <c r="G186" s="11" t="s">
        <v>184</v>
      </c>
      <c r="H186" s="11" t="s">
        <v>91</v>
      </c>
      <c r="I186" s="11" t="s">
        <v>104</v>
      </c>
      <c r="J186" s="11" t="s">
        <v>65</v>
      </c>
      <c r="L186" s="11" t="s">
        <v>143</v>
      </c>
      <c r="M186" s="11" t="s">
        <v>143</v>
      </c>
      <c r="N186" s="11" t="s">
        <v>143</v>
      </c>
      <c r="O186" s="11" t="s">
        <v>94</v>
      </c>
      <c r="P186" s="11" t="s">
        <v>94</v>
      </c>
      <c r="Q186" s="11" t="s">
        <v>94</v>
      </c>
      <c r="R186" s="11" t="s">
        <v>95</v>
      </c>
      <c r="S186" s="11" t="s">
        <v>70</v>
      </c>
      <c r="T186" s="11" t="s">
        <v>73</v>
      </c>
      <c r="U186" s="11" t="s">
        <v>72</v>
      </c>
      <c r="V186" s="11" t="s">
        <v>73</v>
      </c>
      <c r="W186" s="11" t="s">
        <v>166</v>
      </c>
      <c r="X186" s="12">
        <v>0.9166666666642413</v>
      </c>
      <c r="Y186" s="11" t="s">
        <v>854</v>
      </c>
      <c r="Z186" s="12">
        <v>0.22916666666424135</v>
      </c>
      <c r="AA186" s="11" t="s">
        <v>242</v>
      </c>
      <c r="AB186" s="11" t="s">
        <v>79</v>
      </c>
      <c r="AC186" s="11" t="s">
        <v>79</v>
      </c>
      <c r="AD186" s="11" t="s">
        <v>79</v>
      </c>
      <c r="AE186" s="11" t="s">
        <v>79</v>
      </c>
      <c r="AF186" s="11" t="s">
        <v>77</v>
      </c>
      <c r="AG186" s="11" t="s">
        <v>79</v>
      </c>
      <c r="AH186" s="11" t="s">
        <v>79</v>
      </c>
      <c r="AI186" s="11" t="s">
        <v>77</v>
      </c>
      <c r="AJ186" s="11" t="s">
        <v>79</v>
      </c>
      <c r="AK186" s="11" t="s">
        <v>184</v>
      </c>
      <c r="AL186" s="11" t="s">
        <v>111</v>
      </c>
      <c r="AM186" s="11" t="s">
        <v>101</v>
      </c>
      <c r="AN186" s="11" t="s">
        <v>79</v>
      </c>
      <c r="AO186" s="11" t="s">
        <v>125</v>
      </c>
      <c r="AP186" s="11" t="s">
        <v>81</v>
      </c>
      <c r="AX186" s="11" t="s">
        <v>460</v>
      </c>
      <c r="AY186" s="11" t="s">
        <v>855</v>
      </c>
      <c r="AZ186" s="11" t="s">
        <v>563</v>
      </c>
      <c r="BA186" s="11" t="s">
        <v>241</v>
      </c>
      <c r="BB186" s="11" t="s">
        <v>555</v>
      </c>
      <c r="BC186" s="11" t="s">
        <v>241</v>
      </c>
      <c r="BD186" s="11" t="s">
        <v>856</v>
      </c>
      <c r="BE186" s="11" t="s">
        <v>241</v>
      </c>
      <c r="BF186" s="13" t="s">
        <v>140</v>
      </c>
    </row>
    <row r="187">
      <c r="A187" s="9">
        <v>45813.43273274305</v>
      </c>
      <c r="B187" s="14" t="s">
        <v>58</v>
      </c>
      <c r="C187" s="14">
        <v>17.0</v>
      </c>
      <c r="D187" s="14" t="s">
        <v>59</v>
      </c>
      <c r="E187" s="14" t="s">
        <v>193</v>
      </c>
      <c r="F187" s="14" t="s">
        <v>61</v>
      </c>
      <c r="G187" s="14" t="s">
        <v>184</v>
      </c>
      <c r="H187" s="14" t="s">
        <v>91</v>
      </c>
      <c r="I187" s="14" t="s">
        <v>204</v>
      </c>
      <c r="J187" s="14" t="s">
        <v>105</v>
      </c>
      <c r="K187" s="14" t="s">
        <v>857</v>
      </c>
      <c r="L187" s="14" t="s">
        <v>66</v>
      </c>
      <c r="M187" s="14" t="s">
        <v>66</v>
      </c>
      <c r="N187" s="14" t="s">
        <v>67</v>
      </c>
      <c r="O187" s="14" t="s">
        <v>195</v>
      </c>
      <c r="P187" s="14" t="s">
        <v>195</v>
      </c>
      <c r="Q187" s="14" t="s">
        <v>195</v>
      </c>
      <c r="R187" s="14" t="s">
        <v>95</v>
      </c>
      <c r="S187" s="14" t="s">
        <v>70</v>
      </c>
      <c r="T187" s="14" t="s">
        <v>71</v>
      </c>
      <c r="U187" s="14" t="s">
        <v>72</v>
      </c>
      <c r="V187" s="14" t="s">
        <v>73</v>
      </c>
      <c r="W187" s="14" t="s">
        <v>166</v>
      </c>
      <c r="X187" s="15">
        <v>0.8958333333357587</v>
      </c>
      <c r="Y187" s="14">
        <v>20.0</v>
      </c>
      <c r="Z187" s="15">
        <v>0.29166666666424135</v>
      </c>
      <c r="AA187" s="14" t="s">
        <v>319</v>
      </c>
      <c r="AB187" s="14" t="s">
        <v>77</v>
      </c>
      <c r="AC187" s="14" t="s">
        <v>77</v>
      </c>
      <c r="AD187" s="14" t="s">
        <v>79</v>
      </c>
      <c r="AE187" s="14" t="s">
        <v>79</v>
      </c>
      <c r="AF187" s="14" t="s">
        <v>79</v>
      </c>
      <c r="AG187" s="14" t="s">
        <v>79</v>
      </c>
      <c r="AH187" s="14" t="s">
        <v>79</v>
      </c>
      <c r="AI187" s="14" t="s">
        <v>79</v>
      </c>
      <c r="AJ187" s="14" t="s">
        <v>79</v>
      </c>
      <c r="AK187" s="14" t="s">
        <v>858</v>
      </c>
      <c r="AL187" s="14" t="s">
        <v>77</v>
      </c>
      <c r="AM187" s="14" t="s">
        <v>101</v>
      </c>
      <c r="AN187" s="14" t="s">
        <v>79</v>
      </c>
      <c r="AO187" s="14" t="s">
        <v>79</v>
      </c>
      <c r="AP187" s="14" t="s">
        <v>81</v>
      </c>
      <c r="AX187" s="14">
        <v>6.0</v>
      </c>
      <c r="AY187" s="14" t="s">
        <v>859</v>
      </c>
      <c r="AZ187" s="14" t="s">
        <v>860</v>
      </c>
      <c r="BA187" s="14" t="s">
        <v>263</v>
      </c>
      <c r="BB187" s="14">
        <v>6.0</v>
      </c>
      <c r="BC187" s="14" t="s">
        <v>861</v>
      </c>
      <c r="BD187" s="14" t="s">
        <v>862</v>
      </c>
      <c r="BE187" s="14" t="s">
        <v>863</v>
      </c>
      <c r="BF187" s="16" t="s">
        <v>87</v>
      </c>
    </row>
    <row r="188">
      <c r="A188" s="10">
        <v>45813.679753379634</v>
      </c>
      <c r="B188" s="11" t="s">
        <v>58</v>
      </c>
      <c r="C188" s="11">
        <v>19.0</v>
      </c>
      <c r="D188" s="11" t="s">
        <v>59</v>
      </c>
      <c r="E188" s="11" t="s">
        <v>252</v>
      </c>
      <c r="F188" s="11" t="s">
        <v>61</v>
      </c>
      <c r="G188" s="11" t="s">
        <v>655</v>
      </c>
      <c r="H188" s="11" t="s">
        <v>175</v>
      </c>
      <c r="I188" s="11" t="s">
        <v>185</v>
      </c>
      <c r="J188" s="11" t="s">
        <v>65</v>
      </c>
      <c r="L188" s="11" t="s">
        <v>68</v>
      </c>
      <c r="M188" s="11" t="s">
        <v>67</v>
      </c>
      <c r="N188" s="11" t="s">
        <v>67</v>
      </c>
      <c r="O188" s="11" t="s">
        <v>94</v>
      </c>
      <c r="P188" s="11" t="s">
        <v>94</v>
      </c>
      <c r="Q188" s="11" t="s">
        <v>94</v>
      </c>
      <c r="R188" s="11" t="s">
        <v>69</v>
      </c>
      <c r="S188" s="11" t="s">
        <v>134</v>
      </c>
      <c r="T188" s="11" t="s">
        <v>71</v>
      </c>
      <c r="U188" s="11" t="s">
        <v>72</v>
      </c>
      <c r="V188" s="11" t="s">
        <v>73</v>
      </c>
      <c r="W188" s="11" t="s">
        <v>108</v>
      </c>
      <c r="X188" s="12">
        <v>0.9166666666642413</v>
      </c>
      <c r="Y188" s="11">
        <v>5.0</v>
      </c>
      <c r="Z188" s="12">
        <v>0.22916666666424135</v>
      </c>
      <c r="AA188" s="11">
        <v>6.0</v>
      </c>
      <c r="AB188" s="11" t="s">
        <v>77</v>
      </c>
      <c r="AC188" s="11" t="s">
        <v>125</v>
      </c>
      <c r="AD188" s="11" t="s">
        <v>79</v>
      </c>
      <c r="AE188" s="11" t="s">
        <v>79</v>
      </c>
      <c r="AF188" s="11" t="s">
        <v>79</v>
      </c>
      <c r="AG188" s="11" t="s">
        <v>79</v>
      </c>
      <c r="AH188" s="11" t="s">
        <v>77</v>
      </c>
      <c r="AI188" s="11" t="s">
        <v>77</v>
      </c>
      <c r="AJ188" s="11" t="s">
        <v>77</v>
      </c>
      <c r="AL188" s="11" t="s">
        <v>111</v>
      </c>
      <c r="AM188" s="11" t="s">
        <v>80</v>
      </c>
      <c r="AN188" s="11" t="s">
        <v>79</v>
      </c>
      <c r="AO188" s="11" t="s">
        <v>77</v>
      </c>
      <c r="AP188" s="11" t="s">
        <v>81</v>
      </c>
      <c r="AX188" s="11" t="s">
        <v>256</v>
      </c>
      <c r="AY188" s="11" t="s">
        <v>864</v>
      </c>
      <c r="AZ188" s="11">
        <v>3.0</v>
      </c>
      <c r="BA188" s="11" t="s">
        <v>865</v>
      </c>
      <c r="BB188" s="11" t="s">
        <v>866</v>
      </c>
      <c r="BC188" s="11" t="s">
        <v>867</v>
      </c>
      <c r="BD188" s="11" t="s">
        <v>380</v>
      </c>
      <c r="BE188" s="11" t="s">
        <v>864</v>
      </c>
      <c r="BF188" s="13" t="s">
        <v>87</v>
      </c>
    </row>
    <row r="189">
      <c r="A189" s="9">
        <v>45813.68439381944</v>
      </c>
      <c r="B189" s="14" t="s">
        <v>58</v>
      </c>
      <c r="C189" s="14">
        <v>19.0</v>
      </c>
      <c r="D189" s="14" t="s">
        <v>59</v>
      </c>
      <c r="E189" s="14" t="s">
        <v>252</v>
      </c>
      <c r="F189" s="14" t="s">
        <v>61</v>
      </c>
      <c r="G189" s="14" t="s">
        <v>868</v>
      </c>
      <c r="H189" s="14" t="s">
        <v>63</v>
      </c>
      <c r="I189" s="14" t="s">
        <v>104</v>
      </c>
      <c r="J189" s="14" t="s">
        <v>65</v>
      </c>
      <c r="L189" s="14" t="s">
        <v>66</v>
      </c>
      <c r="M189" s="14" t="s">
        <v>66</v>
      </c>
      <c r="N189" s="14" t="s">
        <v>66</v>
      </c>
      <c r="O189" s="14" t="s">
        <v>66</v>
      </c>
      <c r="P189" s="14" t="s">
        <v>94</v>
      </c>
      <c r="Q189" s="14" t="s">
        <v>94</v>
      </c>
      <c r="R189" s="14" t="s">
        <v>95</v>
      </c>
      <c r="S189" s="14" t="s">
        <v>107</v>
      </c>
      <c r="T189" s="14" t="s">
        <v>73</v>
      </c>
      <c r="U189" s="14" t="s">
        <v>72</v>
      </c>
      <c r="V189" s="14" t="s">
        <v>73</v>
      </c>
      <c r="W189" s="14" t="s">
        <v>108</v>
      </c>
      <c r="X189" s="15">
        <v>0.9583333333357587</v>
      </c>
      <c r="Y189" s="14">
        <v>10.0</v>
      </c>
      <c r="Z189" s="15">
        <v>0.26388888889050577</v>
      </c>
      <c r="AA189" s="14">
        <v>7.0</v>
      </c>
      <c r="AB189" s="14" t="s">
        <v>125</v>
      </c>
      <c r="AC189" s="14" t="s">
        <v>125</v>
      </c>
      <c r="AD189" s="14" t="s">
        <v>125</v>
      </c>
      <c r="AE189" s="14" t="s">
        <v>79</v>
      </c>
      <c r="AF189" s="14" t="s">
        <v>79</v>
      </c>
      <c r="AG189" s="14" t="s">
        <v>77</v>
      </c>
      <c r="AH189" s="14" t="s">
        <v>77</v>
      </c>
      <c r="AI189" s="14" t="s">
        <v>79</v>
      </c>
      <c r="AJ189" s="14" t="s">
        <v>77</v>
      </c>
      <c r="AK189" s="14" t="s">
        <v>869</v>
      </c>
      <c r="AL189" s="14" t="s">
        <v>125</v>
      </c>
      <c r="AM189" s="14" t="s">
        <v>147</v>
      </c>
      <c r="AN189" s="14" t="s">
        <v>79</v>
      </c>
      <c r="AO189" s="14" t="s">
        <v>78</v>
      </c>
      <c r="AP189" s="14" t="s">
        <v>81</v>
      </c>
      <c r="AX189" s="14" t="s">
        <v>82</v>
      </c>
      <c r="AY189" s="14" t="s">
        <v>219</v>
      </c>
      <c r="AZ189" s="14" t="s">
        <v>375</v>
      </c>
      <c r="BA189" s="14" t="s">
        <v>870</v>
      </c>
      <c r="BB189" s="14" t="s">
        <v>375</v>
      </c>
      <c r="BC189" s="14" t="s">
        <v>241</v>
      </c>
      <c r="BD189" s="14" t="s">
        <v>871</v>
      </c>
      <c r="BE189" s="14" t="s">
        <v>242</v>
      </c>
      <c r="BF189" s="16" t="s">
        <v>87</v>
      </c>
    </row>
    <row r="190">
      <c r="A190" s="10">
        <v>45813.68595216435</v>
      </c>
      <c r="B190" s="11" t="s">
        <v>58</v>
      </c>
      <c r="C190" s="11">
        <v>20.0</v>
      </c>
      <c r="D190" s="11" t="s">
        <v>59</v>
      </c>
      <c r="E190" s="11" t="s">
        <v>252</v>
      </c>
      <c r="F190" s="11" t="s">
        <v>61</v>
      </c>
      <c r="G190" s="11" t="s">
        <v>184</v>
      </c>
      <c r="H190" s="11" t="s">
        <v>175</v>
      </c>
      <c r="I190" s="11" t="s">
        <v>295</v>
      </c>
      <c r="J190" s="11" t="s">
        <v>65</v>
      </c>
      <c r="L190" s="11" t="s">
        <v>68</v>
      </c>
      <c r="M190" s="11" t="s">
        <v>68</v>
      </c>
      <c r="N190" s="11" t="s">
        <v>68</v>
      </c>
      <c r="O190" s="11" t="s">
        <v>68</v>
      </c>
      <c r="P190" s="11" t="s">
        <v>68</v>
      </c>
      <c r="Q190" s="11" t="s">
        <v>68</v>
      </c>
      <c r="R190" s="11" t="s">
        <v>95</v>
      </c>
      <c r="S190" s="11" t="s">
        <v>121</v>
      </c>
      <c r="T190" s="11" t="s">
        <v>73</v>
      </c>
      <c r="U190" s="11" t="s">
        <v>72</v>
      </c>
      <c r="V190" s="11" t="s">
        <v>73</v>
      </c>
      <c r="W190" s="11" t="s">
        <v>166</v>
      </c>
      <c r="X190" s="12">
        <v>0.9791666666642413</v>
      </c>
      <c r="Y190" s="11">
        <v>60.0</v>
      </c>
      <c r="Z190" s="12">
        <v>0.26041666666424135</v>
      </c>
      <c r="AA190" s="11">
        <v>6.0</v>
      </c>
      <c r="AB190" s="11" t="s">
        <v>78</v>
      </c>
      <c r="AC190" s="11" t="s">
        <v>77</v>
      </c>
      <c r="AD190" s="11" t="s">
        <v>79</v>
      </c>
      <c r="AE190" s="11" t="s">
        <v>79</v>
      </c>
      <c r="AF190" s="11" t="s">
        <v>79</v>
      </c>
      <c r="AG190" s="11" t="s">
        <v>77</v>
      </c>
      <c r="AH190" s="11" t="s">
        <v>78</v>
      </c>
      <c r="AI190" s="11" t="s">
        <v>79</v>
      </c>
      <c r="AJ190" s="11" t="s">
        <v>77</v>
      </c>
      <c r="AL190" s="11" t="s">
        <v>111</v>
      </c>
      <c r="AM190" s="11" t="s">
        <v>101</v>
      </c>
      <c r="AN190" s="11" t="s">
        <v>78</v>
      </c>
      <c r="AO190" s="11" t="s">
        <v>77</v>
      </c>
      <c r="AP190" s="11" t="s">
        <v>102</v>
      </c>
      <c r="AX190" s="11" t="s">
        <v>116</v>
      </c>
      <c r="AY190" s="11" t="s">
        <v>606</v>
      </c>
      <c r="AZ190" s="11">
        <v>2.0</v>
      </c>
      <c r="BA190" s="11" t="s">
        <v>872</v>
      </c>
      <c r="BB190" s="11" t="s">
        <v>116</v>
      </c>
      <c r="BC190" s="11" t="s">
        <v>873</v>
      </c>
      <c r="BD190" s="11" t="s">
        <v>874</v>
      </c>
      <c r="BE190" s="11" t="s">
        <v>875</v>
      </c>
      <c r="BF190" s="13" t="s">
        <v>87</v>
      </c>
    </row>
    <row r="191">
      <c r="A191" s="9">
        <v>45813.71385746528</v>
      </c>
      <c r="B191" s="14" t="s">
        <v>58</v>
      </c>
      <c r="C191" s="14" t="s">
        <v>573</v>
      </c>
      <c r="D191" s="14" t="s">
        <v>59</v>
      </c>
      <c r="E191" s="14" t="s">
        <v>252</v>
      </c>
      <c r="F191" s="14" t="s">
        <v>61</v>
      </c>
      <c r="G191" s="14" t="s">
        <v>876</v>
      </c>
      <c r="H191" s="14" t="s">
        <v>63</v>
      </c>
      <c r="I191" s="14" t="s">
        <v>142</v>
      </c>
      <c r="J191" s="14" t="s">
        <v>65</v>
      </c>
      <c r="L191" s="14" t="s">
        <v>66</v>
      </c>
      <c r="M191" s="14" t="s">
        <v>67</v>
      </c>
      <c r="N191" s="14" t="s">
        <v>67</v>
      </c>
      <c r="O191" s="14" t="s">
        <v>66</v>
      </c>
      <c r="P191" s="14" t="s">
        <v>66</v>
      </c>
      <c r="Q191" s="14" t="s">
        <v>67</v>
      </c>
      <c r="R191" s="14" t="s">
        <v>95</v>
      </c>
      <c r="S191" s="14" t="s">
        <v>121</v>
      </c>
      <c r="T191" s="14" t="s">
        <v>73</v>
      </c>
      <c r="U191" s="14" t="s">
        <v>136</v>
      </c>
      <c r="V191" s="14" t="s">
        <v>287</v>
      </c>
      <c r="W191" s="14" t="s">
        <v>108</v>
      </c>
      <c r="X191" s="15">
        <v>0.8958333333357587</v>
      </c>
      <c r="Y191" s="14">
        <v>30.0</v>
      </c>
      <c r="Z191" s="15">
        <v>0.25</v>
      </c>
      <c r="AA191" s="14">
        <v>8.0</v>
      </c>
      <c r="AB191" s="14" t="s">
        <v>79</v>
      </c>
      <c r="AC191" s="14" t="s">
        <v>79</v>
      </c>
      <c r="AD191" s="14" t="s">
        <v>79</v>
      </c>
      <c r="AE191" s="14" t="s">
        <v>79</v>
      </c>
      <c r="AF191" s="14" t="s">
        <v>79</v>
      </c>
      <c r="AG191" s="14" t="s">
        <v>79</v>
      </c>
      <c r="AH191" s="14" t="s">
        <v>79</v>
      </c>
      <c r="AI191" s="14" t="s">
        <v>79</v>
      </c>
      <c r="AJ191" s="14" t="s">
        <v>79</v>
      </c>
      <c r="AL191" s="14" t="s">
        <v>79</v>
      </c>
      <c r="AM191" s="14" t="s">
        <v>157</v>
      </c>
      <c r="AN191" s="14" t="s">
        <v>79</v>
      </c>
      <c r="AO191" s="14" t="s">
        <v>79</v>
      </c>
      <c r="AP191" s="14" t="s">
        <v>138</v>
      </c>
      <c r="AX191" s="14" t="s">
        <v>246</v>
      </c>
      <c r="AY191" s="14" t="s">
        <v>352</v>
      </c>
      <c r="AZ191" s="14">
        <v>5.0</v>
      </c>
      <c r="BA191" s="14" t="s">
        <v>179</v>
      </c>
      <c r="BB191" s="14">
        <v>0.0</v>
      </c>
      <c r="BC191" s="14">
        <v>0.0</v>
      </c>
      <c r="BD191" s="14" t="s">
        <v>877</v>
      </c>
      <c r="BE191" s="14" t="s">
        <v>871</v>
      </c>
      <c r="BF191" s="16" t="s">
        <v>87</v>
      </c>
    </row>
    <row r="192">
      <c r="A192" s="10">
        <v>45813.79524375</v>
      </c>
      <c r="B192" s="11" t="s">
        <v>58</v>
      </c>
      <c r="C192" s="11">
        <v>19.0</v>
      </c>
      <c r="D192" s="11" t="s">
        <v>59</v>
      </c>
      <c r="E192" s="11" t="s">
        <v>252</v>
      </c>
      <c r="F192" s="11" t="s">
        <v>61</v>
      </c>
      <c r="G192" s="11" t="s">
        <v>314</v>
      </c>
      <c r="H192" s="11" t="s">
        <v>63</v>
      </c>
      <c r="I192" s="11" t="s">
        <v>185</v>
      </c>
      <c r="J192" s="11" t="s">
        <v>105</v>
      </c>
      <c r="K192" s="11" t="s">
        <v>878</v>
      </c>
      <c r="L192" s="11" t="s">
        <v>66</v>
      </c>
      <c r="M192" s="11" t="s">
        <v>66</v>
      </c>
      <c r="N192" s="11" t="s">
        <v>66</v>
      </c>
      <c r="O192" s="11" t="s">
        <v>94</v>
      </c>
      <c r="P192" s="11" t="s">
        <v>94</v>
      </c>
      <c r="Q192" s="11" t="s">
        <v>94</v>
      </c>
      <c r="R192" s="11" t="s">
        <v>95</v>
      </c>
      <c r="S192" s="11" t="s">
        <v>70</v>
      </c>
      <c r="T192" s="11" t="s">
        <v>71</v>
      </c>
      <c r="U192" s="11" t="s">
        <v>136</v>
      </c>
      <c r="V192" s="11" t="s">
        <v>97</v>
      </c>
      <c r="W192" s="11" t="s">
        <v>108</v>
      </c>
      <c r="X192" s="12">
        <v>0.9583333333357587</v>
      </c>
      <c r="Y192" s="11">
        <v>30.0</v>
      </c>
      <c r="Z192" s="12">
        <v>0.25</v>
      </c>
      <c r="AA192" s="11">
        <v>7.0</v>
      </c>
      <c r="AB192" s="11" t="s">
        <v>77</v>
      </c>
      <c r="AC192" s="11" t="s">
        <v>79</v>
      </c>
      <c r="AD192" s="11" t="s">
        <v>79</v>
      </c>
      <c r="AE192" s="11" t="s">
        <v>77</v>
      </c>
      <c r="AF192" s="11" t="s">
        <v>79</v>
      </c>
      <c r="AG192" s="11" t="s">
        <v>79</v>
      </c>
      <c r="AH192" s="11" t="s">
        <v>77</v>
      </c>
      <c r="AI192" s="11" t="s">
        <v>79</v>
      </c>
      <c r="AJ192" s="11" t="s">
        <v>77</v>
      </c>
      <c r="AK192" s="11" t="s">
        <v>575</v>
      </c>
      <c r="AL192" s="11" t="s">
        <v>77</v>
      </c>
      <c r="AM192" s="11" t="s">
        <v>101</v>
      </c>
      <c r="AN192" s="11" t="s">
        <v>79</v>
      </c>
      <c r="AO192" s="11" t="s">
        <v>79</v>
      </c>
      <c r="AP192" s="11" t="s">
        <v>102</v>
      </c>
      <c r="AX192" s="11">
        <v>5.0</v>
      </c>
      <c r="AY192" s="11">
        <v>30.0</v>
      </c>
      <c r="AZ192" s="11">
        <v>1.0</v>
      </c>
      <c r="BA192" s="11">
        <v>30.0</v>
      </c>
      <c r="BB192" s="11">
        <v>3.0</v>
      </c>
      <c r="BC192" s="11" t="s">
        <v>148</v>
      </c>
      <c r="BD192" s="11" t="s">
        <v>681</v>
      </c>
      <c r="BE192" s="11" t="s">
        <v>209</v>
      </c>
      <c r="BF192" s="13" t="s">
        <v>87</v>
      </c>
    </row>
    <row r="193">
      <c r="A193" s="9">
        <v>45813.93929472222</v>
      </c>
      <c r="B193" s="14" t="s">
        <v>58</v>
      </c>
      <c r="C193" s="14" t="s">
        <v>435</v>
      </c>
      <c r="D193" s="14" t="s">
        <v>59</v>
      </c>
      <c r="E193" s="14" t="s">
        <v>252</v>
      </c>
      <c r="F193" s="14" t="s">
        <v>61</v>
      </c>
      <c r="G193" s="14" t="s">
        <v>184</v>
      </c>
      <c r="H193" s="14" t="s">
        <v>175</v>
      </c>
      <c r="I193" s="14" t="s">
        <v>879</v>
      </c>
      <c r="J193" s="14" t="s">
        <v>65</v>
      </c>
      <c r="L193" s="14" t="s">
        <v>66</v>
      </c>
      <c r="M193" s="14" t="s">
        <v>66</v>
      </c>
      <c r="N193" s="14" t="s">
        <v>67</v>
      </c>
      <c r="O193" s="14" t="s">
        <v>66</v>
      </c>
      <c r="P193" s="14" t="s">
        <v>68</v>
      </c>
      <c r="Q193" s="14" t="s">
        <v>68</v>
      </c>
      <c r="R193" s="14" t="s">
        <v>196</v>
      </c>
      <c r="S193" s="14" t="s">
        <v>70</v>
      </c>
      <c r="T193" s="14" t="s">
        <v>73</v>
      </c>
      <c r="U193" s="14" t="s">
        <v>98</v>
      </c>
      <c r="V193" s="14" t="s">
        <v>73</v>
      </c>
      <c r="W193" s="14" t="s">
        <v>74</v>
      </c>
      <c r="X193" s="15">
        <v>0.0</v>
      </c>
      <c r="Y193" s="14" t="s">
        <v>880</v>
      </c>
      <c r="Z193" s="15">
        <v>0.25</v>
      </c>
      <c r="AA193" s="14" t="s">
        <v>396</v>
      </c>
      <c r="AB193" s="14" t="s">
        <v>79</v>
      </c>
      <c r="AC193" s="14" t="s">
        <v>79</v>
      </c>
      <c r="AD193" s="14" t="s">
        <v>79</v>
      </c>
      <c r="AE193" s="14" t="s">
        <v>79</v>
      </c>
      <c r="AF193" s="14" t="s">
        <v>79</v>
      </c>
      <c r="AG193" s="14" t="s">
        <v>79</v>
      </c>
      <c r="AH193" s="14" t="s">
        <v>79</v>
      </c>
      <c r="AI193" s="14" t="s">
        <v>79</v>
      </c>
      <c r="AJ193" s="14" t="s">
        <v>79</v>
      </c>
      <c r="AL193" s="14" t="s">
        <v>79</v>
      </c>
      <c r="AM193" s="14" t="s">
        <v>101</v>
      </c>
      <c r="AN193" s="14" t="s">
        <v>79</v>
      </c>
      <c r="AO193" s="14" t="s">
        <v>77</v>
      </c>
      <c r="AP193" s="14" t="s">
        <v>102</v>
      </c>
      <c r="AX193" s="14">
        <v>3.0</v>
      </c>
      <c r="AY193" s="14" t="s">
        <v>320</v>
      </c>
      <c r="AZ193" s="14">
        <v>3.0</v>
      </c>
      <c r="BA193" s="14" t="s">
        <v>241</v>
      </c>
      <c r="BB193" s="14">
        <v>1.0</v>
      </c>
      <c r="BC193" s="14" t="s">
        <v>179</v>
      </c>
      <c r="BD193" s="14" t="s">
        <v>313</v>
      </c>
      <c r="BE193" s="14" t="s">
        <v>320</v>
      </c>
      <c r="BF193" s="16" t="s">
        <v>87</v>
      </c>
    </row>
    <row r="194">
      <c r="A194" s="10">
        <v>45814.51461976852</v>
      </c>
      <c r="B194" s="11" t="s">
        <v>58</v>
      </c>
      <c r="C194" s="11">
        <v>28.0</v>
      </c>
      <c r="D194" s="11" t="s">
        <v>59</v>
      </c>
      <c r="E194" s="11" t="s">
        <v>164</v>
      </c>
      <c r="F194" s="11" t="s">
        <v>61</v>
      </c>
      <c r="G194" s="11" t="s">
        <v>184</v>
      </c>
      <c r="H194" s="11" t="s">
        <v>91</v>
      </c>
      <c r="I194" s="11" t="s">
        <v>317</v>
      </c>
      <c r="J194" s="11" t="s">
        <v>105</v>
      </c>
      <c r="K194" s="11" t="s">
        <v>881</v>
      </c>
      <c r="L194" s="11" t="s">
        <v>66</v>
      </c>
      <c r="M194" s="11" t="s">
        <v>66</v>
      </c>
      <c r="N194" s="11" t="s">
        <v>68</v>
      </c>
      <c r="O194" s="11" t="s">
        <v>94</v>
      </c>
      <c r="P194" s="11" t="s">
        <v>94</v>
      </c>
      <c r="Q194" s="11" t="s">
        <v>94</v>
      </c>
      <c r="R194" s="11" t="s">
        <v>95</v>
      </c>
      <c r="S194" s="11" t="s">
        <v>121</v>
      </c>
      <c r="T194" s="11" t="s">
        <v>73</v>
      </c>
      <c r="U194" s="11" t="s">
        <v>72</v>
      </c>
      <c r="V194" s="11" t="s">
        <v>73</v>
      </c>
      <c r="W194" s="11" t="s">
        <v>166</v>
      </c>
      <c r="X194" s="12">
        <v>0.9166666666642413</v>
      </c>
      <c r="Y194" s="11" t="s">
        <v>181</v>
      </c>
      <c r="Z194" s="12">
        <v>0.20833333333575865</v>
      </c>
      <c r="AA194" s="11" t="s">
        <v>882</v>
      </c>
      <c r="AB194" s="11" t="s">
        <v>125</v>
      </c>
      <c r="AC194" s="11" t="s">
        <v>125</v>
      </c>
      <c r="AD194" s="11" t="s">
        <v>78</v>
      </c>
      <c r="AE194" s="11" t="s">
        <v>77</v>
      </c>
      <c r="AF194" s="11" t="s">
        <v>78</v>
      </c>
      <c r="AG194" s="11" t="s">
        <v>125</v>
      </c>
      <c r="AH194" s="11" t="s">
        <v>125</v>
      </c>
      <c r="AI194" s="11" t="s">
        <v>78</v>
      </c>
      <c r="AJ194" s="11" t="s">
        <v>125</v>
      </c>
      <c r="AL194" s="11" t="s">
        <v>111</v>
      </c>
      <c r="AM194" s="11" t="s">
        <v>80</v>
      </c>
      <c r="AN194" s="11" t="s">
        <v>79</v>
      </c>
      <c r="AO194" s="11" t="s">
        <v>78</v>
      </c>
      <c r="AP194" s="11" t="s">
        <v>102</v>
      </c>
      <c r="AX194" s="11" t="s">
        <v>883</v>
      </c>
      <c r="AY194" s="11" t="s">
        <v>884</v>
      </c>
      <c r="AZ194" s="11">
        <v>5.0</v>
      </c>
      <c r="BA194" s="11" t="s">
        <v>167</v>
      </c>
      <c r="BB194" s="11">
        <v>0.0</v>
      </c>
      <c r="BC194" s="11">
        <v>0.0</v>
      </c>
      <c r="BD194" s="11" t="s">
        <v>313</v>
      </c>
      <c r="BE194" s="11" t="s">
        <v>885</v>
      </c>
      <c r="BF194" s="13" t="s">
        <v>202</v>
      </c>
    </row>
    <row r="195">
      <c r="A195" s="9">
        <v>45814.550503715276</v>
      </c>
      <c r="B195" s="14" t="s">
        <v>58</v>
      </c>
      <c r="C195" s="14">
        <v>25.0</v>
      </c>
      <c r="D195" s="14" t="s">
        <v>59</v>
      </c>
      <c r="E195" s="14" t="s">
        <v>164</v>
      </c>
      <c r="F195" s="14" t="s">
        <v>61</v>
      </c>
      <c r="G195" s="14" t="s">
        <v>886</v>
      </c>
      <c r="H195" s="14" t="s">
        <v>63</v>
      </c>
      <c r="I195" s="14" t="s">
        <v>204</v>
      </c>
      <c r="J195" s="14" t="s">
        <v>65</v>
      </c>
      <c r="L195" s="14" t="s">
        <v>68</v>
      </c>
      <c r="M195" s="14" t="s">
        <v>93</v>
      </c>
      <c r="N195" s="14" t="s">
        <v>93</v>
      </c>
      <c r="O195" s="14" t="s">
        <v>68</v>
      </c>
      <c r="P195" s="14" t="s">
        <v>195</v>
      </c>
      <c r="Q195" s="14" t="s">
        <v>94</v>
      </c>
      <c r="R195" s="14" t="s">
        <v>95</v>
      </c>
      <c r="S195" s="14" t="s">
        <v>121</v>
      </c>
      <c r="T195" s="14" t="s">
        <v>73</v>
      </c>
      <c r="U195" s="14" t="s">
        <v>98</v>
      </c>
      <c r="V195" s="14" t="s">
        <v>71</v>
      </c>
      <c r="W195" s="14" t="s">
        <v>99</v>
      </c>
      <c r="X195" s="15">
        <v>0.006944444445252884</v>
      </c>
      <c r="Y195" s="14">
        <v>60.0</v>
      </c>
      <c r="Z195" s="15">
        <v>0.20833333333575865</v>
      </c>
      <c r="AA195" s="14">
        <v>5.0</v>
      </c>
      <c r="AB195" s="14" t="s">
        <v>125</v>
      </c>
      <c r="AC195" s="14" t="s">
        <v>77</v>
      </c>
      <c r="AD195" s="14" t="s">
        <v>79</v>
      </c>
      <c r="AE195" s="14" t="s">
        <v>78</v>
      </c>
      <c r="AF195" s="14" t="s">
        <v>79</v>
      </c>
      <c r="AG195" s="14" t="s">
        <v>79</v>
      </c>
      <c r="AH195" s="14" t="s">
        <v>125</v>
      </c>
      <c r="AI195" s="14" t="s">
        <v>79</v>
      </c>
      <c r="AJ195" s="14" t="s">
        <v>79</v>
      </c>
      <c r="AL195" s="14" t="s">
        <v>79</v>
      </c>
      <c r="AM195" s="14" t="s">
        <v>101</v>
      </c>
      <c r="AN195" s="14" t="s">
        <v>79</v>
      </c>
      <c r="AO195" s="14" t="s">
        <v>79</v>
      </c>
      <c r="AP195" s="14" t="s">
        <v>216</v>
      </c>
      <c r="AX195" s="14">
        <v>3.0</v>
      </c>
      <c r="AY195" s="14" t="s">
        <v>346</v>
      </c>
      <c r="AZ195" s="14">
        <v>3.0</v>
      </c>
      <c r="BA195" s="14" t="s">
        <v>684</v>
      </c>
      <c r="BB195" s="14" t="s">
        <v>424</v>
      </c>
      <c r="BC195" s="14" t="s">
        <v>887</v>
      </c>
      <c r="BD195" s="14" t="s">
        <v>888</v>
      </c>
      <c r="BE195" s="14" t="s">
        <v>888</v>
      </c>
      <c r="BF195" s="16" t="s">
        <v>87</v>
      </c>
    </row>
    <row r="196">
      <c r="A196" s="10">
        <v>45815.31437753473</v>
      </c>
      <c r="B196" s="11" t="s">
        <v>58</v>
      </c>
      <c r="C196" s="11">
        <v>19.0</v>
      </c>
      <c r="D196" s="11" t="s">
        <v>59</v>
      </c>
      <c r="E196" s="11" t="s">
        <v>252</v>
      </c>
      <c r="F196" s="11" t="s">
        <v>61</v>
      </c>
      <c r="G196" s="11" t="s">
        <v>184</v>
      </c>
      <c r="H196" s="11" t="s">
        <v>91</v>
      </c>
      <c r="I196" s="11" t="s">
        <v>768</v>
      </c>
      <c r="J196" s="11" t="s">
        <v>65</v>
      </c>
      <c r="L196" s="11" t="s">
        <v>66</v>
      </c>
      <c r="M196" s="11" t="s">
        <v>66</v>
      </c>
      <c r="N196" s="11" t="s">
        <v>68</v>
      </c>
      <c r="O196" s="11" t="s">
        <v>66</v>
      </c>
      <c r="P196" s="11" t="s">
        <v>66</v>
      </c>
      <c r="Q196" s="11" t="s">
        <v>66</v>
      </c>
      <c r="R196" s="11" t="s">
        <v>196</v>
      </c>
      <c r="S196" s="11" t="s">
        <v>70</v>
      </c>
      <c r="T196" s="11" t="s">
        <v>73</v>
      </c>
      <c r="U196" s="11" t="s">
        <v>72</v>
      </c>
      <c r="V196" s="11" t="s">
        <v>73</v>
      </c>
      <c r="W196" s="11" t="s">
        <v>74</v>
      </c>
      <c r="X196" s="12">
        <v>0.9583333333357587</v>
      </c>
      <c r="Y196" s="11">
        <v>20.0</v>
      </c>
      <c r="Z196" s="12">
        <v>0.24305555555474712</v>
      </c>
      <c r="AA196" s="11" t="s">
        <v>124</v>
      </c>
      <c r="AB196" s="11" t="s">
        <v>78</v>
      </c>
      <c r="AC196" s="11" t="s">
        <v>78</v>
      </c>
      <c r="AD196" s="11" t="s">
        <v>77</v>
      </c>
      <c r="AE196" s="11" t="s">
        <v>77</v>
      </c>
      <c r="AF196" s="11" t="s">
        <v>79</v>
      </c>
      <c r="AG196" s="11" t="s">
        <v>79</v>
      </c>
      <c r="AH196" s="11" t="s">
        <v>79</v>
      </c>
      <c r="AI196" s="11" t="s">
        <v>77</v>
      </c>
      <c r="AJ196" s="11" t="s">
        <v>77</v>
      </c>
      <c r="AK196" s="11" t="s">
        <v>282</v>
      </c>
      <c r="AL196" s="11" t="s">
        <v>78</v>
      </c>
      <c r="AM196" s="11" t="s">
        <v>101</v>
      </c>
      <c r="AN196" s="11" t="s">
        <v>79</v>
      </c>
      <c r="AO196" s="11" t="s">
        <v>125</v>
      </c>
      <c r="AP196" s="11" t="s">
        <v>81</v>
      </c>
      <c r="AX196" s="11">
        <v>4.0</v>
      </c>
      <c r="AY196" s="11" t="s">
        <v>726</v>
      </c>
      <c r="AZ196" s="11">
        <v>2.0</v>
      </c>
      <c r="BA196" s="11">
        <v>30.0</v>
      </c>
      <c r="BB196" s="11">
        <v>4.0</v>
      </c>
      <c r="BC196" s="11" t="s">
        <v>543</v>
      </c>
      <c r="BD196" s="11" t="s">
        <v>434</v>
      </c>
      <c r="BE196" s="11" t="s">
        <v>201</v>
      </c>
      <c r="BF196" s="13" t="s">
        <v>87</v>
      </c>
    </row>
    <row r="197">
      <c r="A197" s="9">
        <v>45817.616611377314</v>
      </c>
      <c r="B197" s="14" t="s">
        <v>58</v>
      </c>
      <c r="C197" s="14">
        <v>19.0</v>
      </c>
      <c r="D197" s="14" t="s">
        <v>59</v>
      </c>
      <c r="E197" s="14" t="s">
        <v>252</v>
      </c>
      <c r="F197" s="14" t="s">
        <v>61</v>
      </c>
      <c r="G197" s="14" t="s">
        <v>184</v>
      </c>
      <c r="H197" s="14" t="s">
        <v>91</v>
      </c>
      <c r="I197" s="14" t="s">
        <v>317</v>
      </c>
      <c r="J197" s="14" t="s">
        <v>65</v>
      </c>
      <c r="L197" s="14" t="s">
        <v>68</v>
      </c>
      <c r="M197" s="14" t="s">
        <v>93</v>
      </c>
      <c r="N197" s="14" t="s">
        <v>68</v>
      </c>
      <c r="O197" s="14" t="s">
        <v>94</v>
      </c>
      <c r="P197" s="14" t="s">
        <v>94</v>
      </c>
      <c r="Q197" s="14" t="s">
        <v>94</v>
      </c>
      <c r="R197" s="14" t="s">
        <v>95</v>
      </c>
      <c r="S197" s="14" t="s">
        <v>121</v>
      </c>
      <c r="T197" s="14" t="s">
        <v>73</v>
      </c>
      <c r="U197" s="14" t="s">
        <v>136</v>
      </c>
      <c r="V197" s="14" t="s">
        <v>97</v>
      </c>
      <c r="W197" s="14" t="s">
        <v>74</v>
      </c>
      <c r="X197" s="15">
        <v>0.9583333333357587</v>
      </c>
      <c r="Y197" s="14" t="s">
        <v>889</v>
      </c>
      <c r="Z197" s="15">
        <v>0.27083333333575865</v>
      </c>
      <c r="AA197" s="14" t="s">
        <v>76</v>
      </c>
      <c r="AB197" s="14" t="s">
        <v>77</v>
      </c>
      <c r="AC197" s="14" t="s">
        <v>79</v>
      </c>
      <c r="AD197" s="14" t="s">
        <v>79</v>
      </c>
      <c r="AE197" s="14" t="s">
        <v>79</v>
      </c>
      <c r="AF197" s="14" t="s">
        <v>79</v>
      </c>
      <c r="AG197" s="14" t="s">
        <v>79</v>
      </c>
      <c r="AH197" s="14" t="s">
        <v>79</v>
      </c>
      <c r="AI197" s="14" t="s">
        <v>79</v>
      </c>
      <c r="AJ197" s="14" t="s">
        <v>79</v>
      </c>
      <c r="AK197" s="14" t="s">
        <v>262</v>
      </c>
      <c r="AL197" s="14" t="s">
        <v>77</v>
      </c>
      <c r="AM197" s="14" t="s">
        <v>101</v>
      </c>
      <c r="AN197" s="14" t="s">
        <v>79</v>
      </c>
      <c r="AO197" s="14" t="s">
        <v>79</v>
      </c>
      <c r="AP197" s="14" t="s">
        <v>102</v>
      </c>
      <c r="AX197" s="14" t="s">
        <v>200</v>
      </c>
      <c r="AY197" s="14" t="s">
        <v>83</v>
      </c>
      <c r="AZ197" s="14" t="s">
        <v>112</v>
      </c>
      <c r="BA197" s="14" t="s">
        <v>212</v>
      </c>
      <c r="BB197" s="14" t="s">
        <v>579</v>
      </c>
      <c r="BC197" s="14" t="s">
        <v>890</v>
      </c>
      <c r="BD197" s="14" t="s">
        <v>536</v>
      </c>
      <c r="BE197" s="14" t="s">
        <v>416</v>
      </c>
      <c r="BF197" s="16" t="s">
        <v>87</v>
      </c>
    </row>
    <row r="198">
      <c r="A198" s="10">
        <v>45826.60832509259</v>
      </c>
      <c r="B198" s="11" t="s">
        <v>58</v>
      </c>
      <c r="C198" s="11">
        <v>38.0</v>
      </c>
      <c r="D198" s="11" t="s">
        <v>59</v>
      </c>
      <c r="E198" s="11" t="s">
        <v>89</v>
      </c>
      <c r="F198" s="11" t="s">
        <v>61</v>
      </c>
      <c r="G198" s="11" t="s">
        <v>105</v>
      </c>
      <c r="H198" s="11" t="s">
        <v>63</v>
      </c>
      <c r="I198" s="11" t="s">
        <v>185</v>
      </c>
      <c r="J198" s="11" t="s">
        <v>65</v>
      </c>
      <c r="L198" s="11" t="s">
        <v>143</v>
      </c>
      <c r="M198" s="11" t="s">
        <v>143</v>
      </c>
      <c r="N198" s="11" t="s">
        <v>143</v>
      </c>
      <c r="O198" s="11" t="s">
        <v>94</v>
      </c>
      <c r="P198" s="11" t="s">
        <v>94</v>
      </c>
      <c r="Q198" s="11" t="s">
        <v>94</v>
      </c>
      <c r="R198" s="11" t="s">
        <v>95</v>
      </c>
      <c r="S198" s="11" t="s">
        <v>107</v>
      </c>
      <c r="T198" s="11" t="s">
        <v>73</v>
      </c>
      <c r="U198" s="11" t="s">
        <v>98</v>
      </c>
      <c r="V198" s="11" t="s">
        <v>73</v>
      </c>
      <c r="W198" s="11" t="s">
        <v>122</v>
      </c>
      <c r="X198" s="12">
        <v>0.9583333333357587</v>
      </c>
      <c r="Y198" s="11">
        <v>40.0</v>
      </c>
      <c r="Z198" s="12">
        <v>0.25</v>
      </c>
      <c r="AA198" s="11">
        <v>6.0</v>
      </c>
      <c r="AB198" s="11" t="s">
        <v>125</v>
      </c>
      <c r="AC198" s="11" t="s">
        <v>79</v>
      </c>
      <c r="AD198" s="11" t="s">
        <v>77</v>
      </c>
      <c r="AE198" s="11" t="s">
        <v>79</v>
      </c>
      <c r="AF198" s="11" t="s">
        <v>78</v>
      </c>
      <c r="AG198" s="11" t="s">
        <v>79</v>
      </c>
      <c r="AH198" s="11" t="s">
        <v>79</v>
      </c>
      <c r="AI198" s="11" t="s">
        <v>79</v>
      </c>
      <c r="AJ198" s="11" t="s">
        <v>79</v>
      </c>
      <c r="AK198" s="11" t="s">
        <v>65</v>
      </c>
      <c r="AL198" s="11" t="s">
        <v>111</v>
      </c>
      <c r="AM198" s="11" t="s">
        <v>101</v>
      </c>
      <c r="AN198" s="11" t="s">
        <v>125</v>
      </c>
      <c r="AO198" s="11" t="s">
        <v>77</v>
      </c>
      <c r="AP198" s="11" t="s">
        <v>138</v>
      </c>
      <c r="AX198" s="11">
        <v>0.0</v>
      </c>
      <c r="AY198" s="11" t="s">
        <v>891</v>
      </c>
      <c r="AZ198" s="11">
        <v>0.0</v>
      </c>
      <c r="BA198" s="11">
        <v>0.0</v>
      </c>
      <c r="BB198" s="11">
        <v>1.0</v>
      </c>
      <c r="BC198" s="11" t="s">
        <v>150</v>
      </c>
      <c r="BD198" s="11" t="s">
        <v>209</v>
      </c>
      <c r="BE198" s="11" t="s">
        <v>209</v>
      </c>
      <c r="BF198" s="13" t="s">
        <v>87</v>
      </c>
    </row>
    <row r="199">
      <c r="A199" s="9">
        <v>45826.623431608794</v>
      </c>
      <c r="B199" s="14" t="s">
        <v>58</v>
      </c>
      <c r="C199" s="14">
        <v>30.0</v>
      </c>
      <c r="D199" s="14" t="s">
        <v>59</v>
      </c>
      <c r="E199" s="14" t="s">
        <v>252</v>
      </c>
      <c r="F199" s="14" t="s">
        <v>61</v>
      </c>
      <c r="G199" s="14" t="s">
        <v>87</v>
      </c>
      <c r="H199" s="14" t="s">
        <v>91</v>
      </c>
      <c r="I199" s="14" t="s">
        <v>204</v>
      </c>
      <c r="J199" s="14" t="s">
        <v>65</v>
      </c>
      <c r="L199" s="14" t="s">
        <v>67</v>
      </c>
      <c r="M199" s="14" t="s">
        <v>67</v>
      </c>
      <c r="N199" s="14" t="s">
        <v>66</v>
      </c>
      <c r="O199" s="14" t="s">
        <v>66</v>
      </c>
      <c r="P199" s="14" t="s">
        <v>195</v>
      </c>
      <c r="Q199" s="14" t="s">
        <v>195</v>
      </c>
      <c r="R199" s="14" t="s">
        <v>95</v>
      </c>
      <c r="S199" s="14" t="s">
        <v>70</v>
      </c>
      <c r="T199" s="14" t="s">
        <v>73</v>
      </c>
      <c r="U199" s="14" t="s">
        <v>98</v>
      </c>
      <c r="V199" s="14" t="s">
        <v>73</v>
      </c>
      <c r="W199" s="14" t="s">
        <v>166</v>
      </c>
      <c r="X199" s="15">
        <v>0.0</v>
      </c>
      <c r="Y199" s="14">
        <v>20.0</v>
      </c>
      <c r="Z199" s="15">
        <v>0.25</v>
      </c>
      <c r="AA199" s="14">
        <v>6.0</v>
      </c>
      <c r="AB199" s="14" t="s">
        <v>77</v>
      </c>
      <c r="AC199" s="14" t="s">
        <v>79</v>
      </c>
      <c r="AD199" s="14" t="s">
        <v>79</v>
      </c>
      <c r="AE199" s="14" t="s">
        <v>79</v>
      </c>
      <c r="AF199" s="14" t="s">
        <v>79</v>
      </c>
      <c r="AG199" s="14" t="s">
        <v>79</v>
      </c>
      <c r="AH199" s="14" t="s">
        <v>79</v>
      </c>
      <c r="AI199" s="14" t="s">
        <v>79</v>
      </c>
      <c r="AJ199" s="14" t="s">
        <v>79</v>
      </c>
      <c r="AL199" s="14" t="s">
        <v>79</v>
      </c>
      <c r="AM199" s="14" t="s">
        <v>101</v>
      </c>
      <c r="AN199" s="14" t="s">
        <v>77</v>
      </c>
      <c r="AO199" s="14" t="s">
        <v>78</v>
      </c>
      <c r="AP199" s="14" t="s">
        <v>138</v>
      </c>
      <c r="AX199" s="14">
        <v>6.0</v>
      </c>
      <c r="AY199" s="14">
        <v>40.0</v>
      </c>
      <c r="AZ199" s="14">
        <v>5.0</v>
      </c>
      <c r="BA199" s="14" t="s">
        <v>181</v>
      </c>
      <c r="BB199" s="14">
        <v>3.0</v>
      </c>
      <c r="BC199" s="14" t="s">
        <v>181</v>
      </c>
      <c r="BD199" s="14" t="s">
        <v>173</v>
      </c>
      <c r="BE199" s="14" t="s">
        <v>651</v>
      </c>
      <c r="BF199" s="16" t="s">
        <v>140</v>
      </c>
    </row>
    <row r="200">
      <c r="A200" s="10">
        <v>45826.69030315972</v>
      </c>
      <c r="B200" s="11" t="s">
        <v>58</v>
      </c>
      <c r="C200" s="11">
        <v>23.0</v>
      </c>
      <c r="D200" s="11" t="s">
        <v>59</v>
      </c>
      <c r="E200" s="11" t="s">
        <v>89</v>
      </c>
      <c r="F200" s="11" t="s">
        <v>61</v>
      </c>
      <c r="G200" s="11" t="s">
        <v>184</v>
      </c>
      <c r="H200" s="11" t="s">
        <v>63</v>
      </c>
      <c r="I200" s="11" t="s">
        <v>879</v>
      </c>
      <c r="J200" s="11" t="s">
        <v>65</v>
      </c>
      <c r="L200" s="11" t="s">
        <v>143</v>
      </c>
      <c r="M200" s="11" t="s">
        <v>143</v>
      </c>
      <c r="N200" s="11" t="s">
        <v>143</v>
      </c>
      <c r="O200" s="11" t="s">
        <v>94</v>
      </c>
      <c r="P200" s="11" t="s">
        <v>94</v>
      </c>
      <c r="Q200" s="11" t="s">
        <v>94</v>
      </c>
      <c r="R200" s="11" t="s">
        <v>196</v>
      </c>
      <c r="S200" s="11" t="s">
        <v>134</v>
      </c>
      <c r="T200" s="11" t="s">
        <v>71</v>
      </c>
      <c r="U200" s="11" t="s">
        <v>98</v>
      </c>
      <c r="V200" s="11" t="s">
        <v>97</v>
      </c>
      <c r="W200" s="11" t="s">
        <v>74</v>
      </c>
      <c r="X200" s="12">
        <v>0.9166666666642413</v>
      </c>
      <c r="Y200" s="11" t="s">
        <v>505</v>
      </c>
      <c r="Z200" s="12">
        <v>0.3125</v>
      </c>
      <c r="AA200" s="11">
        <v>8.0</v>
      </c>
      <c r="AB200" s="11" t="s">
        <v>77</v>
      </c>
      <c r="AC200" s="11" t="s">
        <v>77</v>
      </c>
      <c r="AD200" s="11" t="s">
        <v>79</v>
      </c>
      <c r="AE200" s="11" t="s">
        <v>79</v>
      </c>
      <c r="AF200" s="11" t="s">
        <v>79</v>
      </c>
      <c r="AG200" s="11" t="s">
        <v>79</v>
      </c>
      <c r="AH200" s="11" t="s">
        <v>79</v>
      </c>
      <c r="AI200" s="11" t="s">
        <v>77</v>
      </c>
      <c r="AJ200" s="11" t="s">
        <v>79</v>
      </c>
      <c r="AL200" s="11" t="s">
        <v>111</v>
      </c>
      <c r="AM200" s="11" t="s">
        <v>101</v>
      </c>
      <c r="AN200" s="11" t="s">
        <v>79</v>
      </c>
      <c r="AO200" s="11" t="s">
        <v>78</v>
      </c>
      <c r="AP200" s="11" t="s">
        <v>81</v>
      </c>
      <c r="AX200" s="11">
        <v>0.0</v>
      </c>
      <c r="AY200" s="11">
        <v>0.0</v>
      </c>
      <c r="AZ200" s="11">
        <v>0.0</v>
      </c>
      <c r="BA200" s="11">
        <v>0.0</v>
      </c>
      <c r="BB200" s="11">
        <v>0.0</v>
      </c>
      <c r="BC200" s="11">
        <v>0.0</v>
      </c>
      <c r="BD200" s="11" t="s">
        <v>651</v>
      </c>
      <c r="BE200" s="11" t="s">
        <v>651</v>
      </c>
      <c r="BF200" s="13" t="s">
        <v>140</v>
      </c>
    </row>
    <row r="201">
      <c r="A201" s="9">
        <v>45826.70495108796</v>
      </c>
      <c r="B201" s="14" t="s">
        <v>58</v>
      </c>
      <c r="C201" s="14">
        <v>23.0</v>
      </c>
      <c r="D201" s="14" t="s">
        <v>88</v>
      </c>
      <c r="E201" s="14" t="s">
        <v>60</v>
      </c>
      <c r="F201" s="14" t="s">
        <v>61</v>
      </c>
      <c r="G201" s="14" t="s">
        <v>184</v>
      </c>
      <c r="H201" s="14" t="s">
        <v>175</v>
      </c>
      <c r="I201" s="14" t="s">
        <v>142</v>
      </c>
      <c r="J201" s="14" t="s">
        <v>65</v>
      </c>
      <c r="K201" s="14" t="s">
        <v>892</v>
      </c>
      <c r="L201" s="14" t="s">
        <v>93</v>
      </c>
      <c r="M201" s="14" t="s">
        <v>93</v>
      </c>
      <c r="N201" s="14" t="s">
        <v>93</v>
      </c>
      <c r="O201" s="14" t="s">
        <v>94</v>
      </c>
      <c r="P201" s="14" t="s">
        <v>94</v>
      </c>
      <c r="Q201" s="14" t="s">
        <v>94</v>
      </c>
      <c r="R201" s="14" t="s">
        <v>69</v>
      </c>
      <c r="S201" s="14" t="s">
        <v>121</v>
      </c>
      <c r="T201" s="14" t="s">
        <v>73</v>
      </c>
      <c r="U201" s="14" t="s">
        <v>72</v>
      </c>
      <c r="V201" s="14" t="s">
        <v>73</v>
      </c>
      <c r="W201" s="14" t="s">
        <v>122</v>
      </c>
      <c r="X201" s="15">
        <v>0.0</v>
      </c>
      <c r="Y201" s="14">
        <v>40.0</v>
      </c>
      <c r="Z201" s="15">
        <v>0.29166666666424135</v>
      </c>
      <c r="AA201" s="14">
        <v>7.0</v>
      </c>
      <c r="AB201" s="14" t="s">
        <v>78</v>
      </c>
      <c r="AC201" s="14" t="s">
        <v>78</v>
      </c>
      <c r="AD201" s="14" t="s">
        <v>79</v>
      </c>
      <c r="AE201" s="14" t="s">
        <v>78</v>
      </c>
      <c r="AF201" s="14" t="s">
        <v>79</v>
      </c>
      <c r="AG201" s="14" t="s">
        <v>78</v>
      </c>
      <c r="AH201" s="14" t="s">
        <v>79</v>
      </c>
      <c r="AI201" s="14" t="s">
        <v>125</v>
      </c>
      <c r="AJ201" s="14" t="s">
        <v>79</v>
      </c>
      <c r="AL201" s="14" t="s">
        <v>79</v>
      </c>
      <c r="AM201" s="14" t="s">
        <v>80</v>
      </c>
      <c r="AN201" s="14" t="s">
        <v>79</v>
      </c>
      <c r="AO201" s="14" t="s">
        <v>125</v>
      </c>
      <c r="AP201" s="14" t="s">
        <v>81</v>
      </c>
      <c r="AX201" s="14">
        <v>2.0</v>
      </c>
      <c r="AY201" s="14">
        <v>30.0</v>
      </c>
      <c r="AZ201" s="14">
        <v>2.0</v>
      </c>
      <c r="BA201" s="14" t="s">
        <v>148</v>
      </c>
      <c r="BB201" s="14">
        <v>1.0</v>
      </c>
      <c r="BC201" s="14" t="s">
        <v>419</v>
      </c>
      <c r="BD201" s="14" t="s">
        <v>354</v>
      </c>
      <c r="BE201" s="14" t="s">
        <v>117</v>
      </c>
      <c r="BF201" s="16" t="s">
        <v>87</v>
      </c>
    </row>
    <row r="202">
      <c r="A202" s="10">
        <v>45826.70583446759</v>
      </c>
      <c r="B202" s="11" t="s">
        <v>58</v>
      </c>
      <c r="C202" s="11">
        <v>24.0</v>
      </c>
      <c r="D202" s="11" t="s">
        <v>88</v>
      </c>
      <c r="E202" s="11" t="s">
        <v>164</v>
      </c>
      <c r="F202" s="11" t="s">
        <v>61</v>
      </c>
      <c r="G202" s="11" t="s">
        <v>893</v>
      </c>
      <c r="H202" s="11" t="s">
        <v>175</v>
      </c>
      <c r="I202" s="11" t="s">
        <v>214</v>
      </c>
      <c r="J202" s="11" t="s">
        <v>65</v>
      </c>
      <c r="L202" s="11" t="s">
        <v>67</v>
      </c>
      <c r="M202" s="11" t="s">
        <v>66</v>
      </c>
      <c r="N202" s="11" t="s">
        <v>67</v>
      </c>
      <c r="O202" s="11" t="s">
        <v>68</v>
      </c>
      <c r="P202" s="11" t="s">
        <v>94</v>
      </c>
      <c r="Q202" s="11" t="s">
        <v>94</v>
      </c>
      <c r="R202" s="11" t="s">
        <v>196</v>
      </c>
      <c r="S202" s="11" t="s">
        <v>121</v>
      </c>
      <c r="T202" s="11" t="s">
        <v>73</v>
      </c>
      <c r="U202" s="11" t="s">
        <v>136</v>
      </c>
      <c r="V202" s="11" t="s">
        <v>97</v>
      </c>
      <c r="W202" s="11" t="s">
        <v>74</v>
      </c>
      <c r="X202" s="12">
        <v>0.9583333333357587</v>
      </c>
      <c r="Y202" s="11">
        <v>45.0</v>
      </c>
      <c r="Z202" s="12">
        <v>0.3125</v>
      </c>
      <c r="AA202" s="11">
        <v>7.0</v>
      </c>
      <c r="AB202" s="11" t="s">
        <v>78</v>
      </c>
      <c r="AC202" s="11" t="s">
        <v>77</v>
      </c>
      <c r="AD202" s="11" t="s">
        <v>79</v>
      </c>
      <c r="AE202" s="11" t="s">
        <v>79</v>
      </c>
      <c r="AF202" s="11" t="s">
        <v>79</v>
      </c>
      <c r="AG202" s="11" t="s">
        <v>79</v>
      </c>
      <c r="AH202" s="11" t="s">
        <v>79</v>
      </c>
      <c r="AI202" s="11" t="s">
        <v>79</v>
      </c>
      <c r="AJ202" s="11" t="s">
        <v>79</v>
      </c>
      <c r="AL202" s="11" t="s">
        <v>79</v>
      </c>
      <c r="AM202" s="11" t="s">
        <v>101</v>
      </c>
      <c r="AN202" s="11" t="s">
        <v>79</v>
      </c>
      <c r="AO202" s="11" t="s">
        <v>77</v>
      </c>
      <c r="AP202" s="11" t="s">
        <v>102</v>
      </c>
      <c r="AX202" s="11">
        <v>3.0</v>
      </c>
      <c r="AY202" s="11">
        <v>15.0</v>
      </c>
      <c r="AZ202" s="11">
        <v>2.0</v>
      </c>
      <c r="BA202" s="11">
        <v>50.0</v>
      </c>
      <c r="BB202" s="11">
        <v>2.0</v>
      </c>
      <c r="BC202" s="11">
        <v>50.0</v>
      </c>
      <c r="BD202" s="11" t="s">
        <v>543</v>
      </c>
      <c r="BE202" s="11" t="s">
        <v>354</v>
      </c>
      <c r="BF202" s="13" t="s">
        <v>87</v>
      </c>
    </row>
    <row r="203">
      <c r="A203" s="9">
        <v>45826.715564363425</v>
      </c>
      <c r="B203" s="14" t="s">
        <v>58</v>
      </c>
      <c r="C203" s="14">
        <v>40.0</v>
      </c>
      <c r="D203" s="14" t="s">
        <v>88</v>
      </c>
      <c r="E203" s="14" t="s">
        <v>89</v>
      </c>
      <c r="F203" s="14" t="s">
        <v>174</v>
      </c>
      <c r="G203" s="14" t="s">
        <v>655</v>
      </c>
      <c r="H203" s="14" t="s">
        <v>91</v>
      </c>
      <c r="I203" s="14" t="s">
        <v>894</v>
      </c>
      <c r="J203" s="14" t="s">
        <v>65</v>
      </c>
      <c r="L203" s="14" t="s">
        <v>66</v>
      </c>
      <c r="M203" s="14" t="s">
        <v>66</v>
      </c>
      <c r="N203" s="14" t="s">
        <v>68</v>
      </c>
      <c r="O203" s="14" t="s">
        <v>94</v>
      </c>
      <c r="P203" s="14" t="s">
        <v>94</v>
      </c>
      <c r="Q203" s="14" t="s">
        <v>94</v>
      </c>
      <c r="R203" s="14" t="s">
        <v>95</v>
      </c>
      <c r="S203" s="14" t="s">
        <v>121</v>
      </c>
      <c r="T203" s="14" t="s">
        <v>73</v>
      </c>
      <c r="U203" s="14" t="s">
        <v>72</v>
      </c>
      <c r="V203" s="14" t="s">
        <v>73</v>
      </c>
      <c r="W203" s="14" t="s">
        <v>166</v>
      </c>
      <c r="X203" s="15">
        <v>0.9583333333357587</v>
      </c>
      <c r="Y203" s="14">
        <v>30.0</v>
      </c>
      <c r="Z203" s="15">
        <v>0.21527777778101154</v>
      </c>
      <c r="AA203" s="14" t="s">
        <v>895</v>
      </c>
      <c r="AB203" s="14" t="s">
        <v>78</v>
      </c>
      <c r="AC203" s="14" t="s">
        <v>125</v>
      </c>
      <c r="AD203" s="14" t="s">
        <v>78</v>
      </c>
      <c r="AE203" s="14" t="s">
        <v>79</v>
      </c>
      <c r="AF203" s="14" t="s">
        <v>79</v>
      </c>
      <c r="AG203" s="14" t="s">
        <v>79</v>
      </c>
      <c r="AH203" s="14" t="s">
        <v>79</v>
      </c>
      <c r="AI203" s="14" t="s">
        <v>77</v>
      </c>
      <c r="AJ203" s="14" t="s">
        <v>79</v>
      </c>
      <c r="AK203" s="14" t="s">
        <v>262</v>
      </c>
      <c r="AL203" s="14" t="s">
        <v>78</v>
      </c>
      <c r="AM203" s="14" t="s">
        <v>101</v>
      </c>
      <c r="AN203" s="14" t="s">
        <v>79</v>
      </c>
      <c r="AO203" s="14" t="s">
        <v>79</v>
      </c>
      <c r="AP203" s="14" t="s">
        <v>102</v>
      </c>
      <c r="AX203" s="14" t="s">
        <v>896</v>
      </c>
      <c r="AY203" s="14" t="s">
        <v>897</v>
      </c>
      <c r="AZ203" s="14">
        <v>2.0</v>
      </c>
      <c r="BA203" s="14" t="s">
        <v>180</v>
      </c>
      <c r="BB203" s="14">
        <v>1.0</v>
      </c>
      <c r="BC203" s="14">
        <v>40.0</v>
      </c>
      <c r="BD203" s="14" t="s">
        <v>898</v>
      </c>
      <c r="BE203" s="14" t="s">
        <v>898</v>
      </c>
      <c r="BF203" s="16" t="s">
        <v>140</v>
      </c>
    </row>
    <row r="204">
      <c r="A204" s="10">
        <v>45827.0264908449</v>
      </c>
      <c r="B204" s="11" t="s">
        <v>58</v>
      </c>
      <c r="C204" s="11">
        <v>19.0</v>
      </c>
      <c r="D204" s="11" t="s">
        <v>88</v>
      </c>
      <c r="E204" s="11" t="s">
        <v>193</v>
      </c>
      <c r="F204" s="11" t="s">
        <v>61</v>
      </c>
      <c r="G204" s="11" t="s">
        <v>899</v>
      </c>
      <c r="H204" s="11" t="s">
        <v>63</v>
      </c>
      <c r="I204" s="11" t="s">
        <v>194</v>
      </c>
      <c r="J204" s="11" t="s">
        <v>65</v>
      </c>
      <c r="L204" s="11" t="s">
        <v>66</v>
      </c>
      <c r="M204" s="11" t="s">
        <v>68</v>
      </c>
      <c r="N204" s="11" t="s">
        <v>67</v>
      </c>
      <c r="O204" s="11" t="s">
        <v>68</v>
      </c>
      <c r="P204" s="11" t="s">
        <v>68</v>
      </c>
      <c r="Q204" s="11" t="s">
        <v>68</v>
      </c>
      <c r="R204" s="11" t="s">
        <v>196</v>
      </c>
      <c r="S204" s="11" t="s">
        <v>134</v>
      </c>
      <c r="T204" s="11" t="s">
        <v>71</v>
      </c>
      <c r="U204" s="11" t="s">
        <v>272</v>
      </c>
      <c r="V204" s="11" t="s">
        <v>287</v>
      </c>
      <c r="W204" s="11" t="s">
        <v>108</v>
      </c>
      <c r="X204" s="12">
        <v>0.9375</v>
      </c>
      <c r="Y204" s="11">
        <v>15.0</v>
      </c>
      <c r="Z204" s="12">
        <v>0.29166666666424135</v>
      </c>
      <c r="AA204" s="18" t="s">
        <v>900</v>
      </c>
      <c r="AB204" s="11" t="s">
        <v>77</v>
      </c>
      <c r="AC204" s="11" t="s">
        <v>79</v>
      </c>
      <c r="AD204" s="11" t="s">
        <v>79</v>
      </c>
      <c r="AE204" s="11" t="s">
        <v>79</v>
      </c>
      <c r="AF204" s="11" t="s">
        <v>79</v>
      </c>
      <c r="AG204" s="11" t="s">
        <v>79</v>
      </c>
      <c r="AH204" s="11" t="s">
        <v>79</v>
      </c>
      <c r="AI204" s="11" t="s">
        <v>77</v>
      </c>
      <c r="AJ204" s="11" t="s">
        <v>77</v>
      </c>
      <c r="AK204" s="11" t="s">
        <v>282</v>
      </c>
      <c r="AL204" s="11" t="s">
        <v>77</v>
      </c>
      <c r="AM204" s="11" t="s">
        <v>101</v>
      </c>
      <c r="AN204" s="11" t="s">
        <v>77</v>
      </c>
      <c r="AO204" s="11" t="s">
        <v>78</v>
      </c>
      <c r="AP204" s="11" t="s">
        <v>138</v>
      </c>
      <c r="AX204" s="11">
        <v>3.0</v>
      </c>
      <c r="AY204" s="11" t="s">
        <v>901</v>
      </c>
      <c r="AZ204" s="11">
        <v>2.0</v>
      </c>
      <c r="BA204" s="11" t="s">
        <v>179</v>
      </c>
      <c r="BB204" s="11">
        <v>2.0</v>
      </c>
      <c r="BC204" s="11" t="s">
        <v>902</v>
      </c>
      <c r="BD204" s="11" t="s">
        <v>209</v>
      </c>
      <c r="BE204" s="11" t="s">
        <v>238</v>
      </c>
      <c r="BF204" s="13" t="s">
        <v>87</v>
      </c>
    </row>
    <row r="205">
      <c r="A205" s="9">
        <v>45827.820369594905</v>
      </c>
      <c r="B205" s="14" t="s">
        <v>58</v>
      </c>
      <c r="C205" s="14">
        <v>20.0</v>
      </c>
      <c r="D205" s="14" t="s">
        <v>88</v>
      </c>
      <c r="E205" s="14" t="s">
        <v>60</v>
      </c>
      <c r="F205" s="14" t="s">
        <v>61</v>
      </c>
      <c r="G205" s="14" t="s">
        <v>184</v>
      </c>
      <c r="H205" s="14" t="s">
        <v>175</v>
      </c>
      <c r="I205" s="14" t="s">
        <v>204</v>
      </c>
      <c r="J205" s="14" t="s">
        <v>65</v>
      </c>
      <c r="L205" s="14" t="s">
        <v>68</v>
      </c>
      <c r="M205" s="14" t="s">
        <v>67</v>
      </c>
      <c r="N205" s="14" t="s">
        <v>66</v>
      </c>
      <c r="O205" s="14" t="s">
        <v>68</v>
      </c>
      <c r="P205" s="14" t="s">
        <v>66</v>
      </c>
      <c r="Q205" s="14" t="s">
        <v>68</v>
      </c>
      <c r="R205" s="14" t="s">
        <v>95</v>
      </c>
      <c r="S205" s="14" t="s">
        <v>121</v>
      </c>
      <c r="T205" s="14" t="s">
        <v>73</v>
      </c>
      <c r="U205" s="14" t="s">
        <v>98</v>
      </c>
      <c r="V205" s="14" t="s">
        <v>71</v>
      </c>
      <c r="W205" s="14" t="s">
        <v>166</v>
      </c>
      <c r="X205" s="15">
        <v>0.9583333333357587</v>
      </c>
      <c r="Y205" s="14">
        <v>20.0</v>
      </c>
      <c r="Z205" s="15">
        <v>0.27083333333575865</v>
      </c>
      <c r="AA205" s="14">
        <v>6.5</v>
      </c>
      <c r="AB205" s="14" t="s">
        <v>78</v>
      </c>
      <c r="AC205" s="14" t="s">
        <v>77</v>
      </c>
      <c r="AD205" s="14" t="s">
        <v>125</v>
      </c>
      <c r="AE205" s="14" t="s">
        <v>79</v>
      </c>
      <c r="AF205" s="14" t="s">
        <v>78</v>
      </c>
      <c r="AG205" s="14" t="s">
        <v>79</v>
      </c>
      <c r="AH205" s="14" t="s">
        <v>79</v>
      </c>
      <c r="AI205" s="14" t="s">
        <v>79</v>
      </c>
      <c r="AJ205" s="14" t="s">
        <v>79</v>
      </c>
      <c r="AK205" s="14" t="s">
        <v>903</v>
      </c>
      <c r="AL205" s="14" t="s">
        <v>78</v>
      </c>
      <c r="AM205" s="14" t="s">
        <v>101</v>
      </c>
      <c r="AN205" s="14" t="s">
        <v>79</v>
      </c>
      <c r="AO205" s="14" t="s">
        <v>79</v>
      </c>
      <c r="AP205" s="14" t="s">
        <v>138</v>
      </c>
      <c r="AX205" s="14">
        <v>0.0</v>
      </c>
      <c r="AY205" s="14">
        <v>0.0</v>
      </c>
      <c r="AZ205" s="14">
        <v>0.0</v>
      </c>
      <c r="BA205" s="14">
        <v>0.0</v>
      </c>
      <c r="BB205" s="14">
        <v>3.0</v>
      </c>
      <c r="BC205" s="14" t="s">
        <v>904</v>
      </c>
      <c r="BD205" s="14" t="s">
        <v>173</v>
      </c>
      <c r="BE205" s="14" t="s">
        <v>173</v>
      </c>
      <c r="BF205" s="16" t="s">
        <v>131</v>
      </c>
    </row>
    <row r="206">
      <c r="A206" s="10">
        <v>45828.40710664351</v>
      </c>
      <c r="B206" s="11" t="s">
        <v>58</v>
      </c>
      <c r="C206" s="11">
        <v>24.0</v>
      </c>
      <c r="D206" s="11" t="s">
        <v>59</v>
      </c>
      <c r="E206" s="11" t="s">
        <v>228</v>
      </c>
      <c r="F206" s="11" t="s">
        <v>174</v>
      </c>
      <c r="G206" s="11" t="s">
        <v>905</v>
      </c>
      <c r="H206" s="11" t="s">
        <v>91</v>
      </c>
      <c r="I206" s="11" t="s">
        <v>709</v>
      </c>
      <c r="J206" s="11" t="s">
        <v>65</v>
      </c>
      <c r="L206" s="11" t="s">
        <v>68</v>
      </c>
      <c r="M206" s="11" t="s">
        <v>68</v>
      </c>
      <c r="N206" s="11" t="s">
        <v>68</v>
      </c>
      <c r="O206" s="11" t="s">
        <v>66</v>
      </c>
      <c r="P206" s="11" t="s">
        <v>68</v>
      </c>
      <c r="Q206" s="11" t="s">
        <v>68</v>
      </c>
      <c r="R206" s="11" t="s">
        <v>95</v>
      </c>
      <c r="S206" s="11" t="s">
        <v>121</v>
      </c>
      <c r="T206" s="11" t="s">
        <v>73</v>
      </c>
      <c r="U206" s="11" t="s">
        <v>72</v>
      </c>
      <c r="V206" s="11" t="s">
        <v>73</v>
      </c>
      <c r="W206" s="11" t="s">
        <v>447</v>
      </c>
      <c r="X206" s="12">
        <v>0.9166666666642413</v>
      </c>
      <c r="Y206" s="11">
        <v>60.0</v>
      </c>
      <c r="Z206" s="12">
        <v>0.25</v>
      </c>
      <c r="AA206" s="18" t="s">
        <v>906</v>
      </c>
      <c r="AB206" s="11" t="s">
        <v>125</v>
      </c>
      <c r="AC206" s="11" t="s">
        <v>125</v>
      </c>
      <c r="AD206" s="11" t="s">
        <v>78</v>
      </c>
      <c r="AE206" s="11" t="s">
        <v>79</v>
      </c>
      <c r="AF206" s="11" t="s">
        <v>79</v>
      </c>
      <c r="AG206" s="11" t="s">
        <v>79</v>
      </c>
      <c r="AH206" s="11" t="s">
        <v>79</v>
      </c>
      <c r="AI206" s="11" t="s">
        <v>77</v>
      </c>
      <c r="AJ206" s="11" t="s">
        <v>79</v>
      </c>
      <c r="AL206" s="11" t="s">
        <v>79</v>
      </c>
      <c r="AM206" s="11" t="s">
        <v>80</v>
      </c>
      <c r="AN206" s="11" t="s">
        <v>79</v>
      </c>
      <c r="AO206" s="11" t="s">
        <v>78</v>
      </c>
      <c r="AP206" s="11" t="s">
        <v>81</v>
      </c>
      <c r="AX206" s="11" t="s">
        <v>424</v>
      </c>
      <c r="AY206" s="11" t="s">
        <v>424</v>
      </c>
      <c r="AZ206" s="11" t="s">
        <v>907</v>
      </c>
      <c r="BA206" s="11" t="s">
        <v>86</v>
      </c>
      <c r="BB206" s="11" t="s">
        <v>424</v>
      </c>
      <c r="BC206" s="11" t="s">
        <v>86</v>
      </c>
      <c r="BD206" s="11" t="s">
        <v>908</v>
      </c>
      <c r="BE206" s="11" t="s">
        <v>909</v>
      </c>
      <c r="BF206" s="13" t="s">
        <v>140</v>
      </c>
    </row>
    <row r="207">
      <c r="A207" s="9">
        <v>45828.41143706019</v>
      </c>
      <c r="B207" s="14" t="s">
        <v>58</v>
      </c>
      <c r="C207" s="14">
        <v>32.0</v>
      </c>
      <c r="D207" s="14" t="s">
        <v>59</v>
      </c>
      <c r="E207" s="14" t="s">
        <v>60</v>
      </c>
      <c r="F207" s="14" t="s">
        <v>174</v>
      </c>
      <c r="G207" s="14" t="s">
        <v>262</v>
      </c>
      <c r="H207" s="14" t="s">
        <v>63</v>
      </c>
      <c r="I207" s="14" t="s">
        <v>317</v>
      </c>
      <c r="J207" s="14" t="s">
        <v>65</v>
      </c>
      <c r="L207" s="14" t="s">
        <v>68</v>
      </c>
      <c r="M207" s="14" t="s">
        <v>66</v>
      </c>
      <c r="N207" s="14" t="s">
        <v>66</v>
      </c>
      <c r="O207" s="14" t="s">
        <v>94</v>
      </c>
      <c r="P207" s="14" t="s">
        <v>94</v>
      </c>
      <c r="Q207" s="14" t="s">
        <v>94</v>
      </c>
      <c r="R207" s="14" t="s">
        <v>95</v>
      </c>
      <c r="S207" s="14" t="s">
        <v>121</v>
      </c>
      <c r="T207" s="14" t="s">
        <v>73</v>
      </c>
      <c r="U207" s="14" t="s">
        <v>72</v>
      </c>
      <c r="V207" s="14" t="s">
        <v>73</v>
      </c>
      <c r="W207" s="14" t="s">
        <v>108</v>
      </c>
      <c r="X207" s="15">
        <v>0.9375</v>
      </c>
      <c r="Y207" s="14">
        <v>40.0</v>
      </c>
      <c r="Z207" s="15">
        <v>0.27083333333575865</v>
      </c>
      <c r="AA207" s="14">
        <v>6.0</v>
      </c>
      <c r="AB207" s="14" t="s">
        <v>77</v>
      </c>
      <c r="AC207" s="14" t="s">
        <v>79</v>
      </c>
      <c r="AD207" s="14" t="s">
        <v>79</v>
      </c>
      <c r="AE207" s="14" t="s">
        <v>79</v>
      </c>
      <c r="AF207" s="14" t="s">
        <v>79</v>
      </c>
      <c r="AG207" s="14" t="s">
        <v>77</v>
      </c>
      <c r="AH207" s="14" t="s">
        <v>79</v>
      </c>
      <c r="AI207" s="14" t="s">
        <v>77</v>
      </c>
      <c r="AJ207" s="14" t="s">
        <v>79</v>
      </c>
      <c r="AL207" s="14" t="s">
        <v>79</v>
      </c>
      <c r="AM207" s="14" t="s">
        <v>101</v>
      </c>
      <c r="AN207" s="14" t="s">
        <v>78</v>
      </c>
      <c r="AO207" s="14" t="s">
        <v>79</v>
      </c>
      <c r="AP207" s="14" t="s">
        <v>81</v>
      </c>
      <c r="AX207" s="14" t="s">
        <v>246</v>
      </c>
      <c r="AY207" s="14" t="s">
        <v>418</v>
      </c>
      <c r="AZ207" s="14" t="s">
        <v>149</v>
      </c>
      <c r="BA207" s="14" t="s">
        <v>263</v>
      </c>
      <c r="BB207" s="14">
        <v>0.0</v>
      </c>
      <c r="BC207" s="14">
        <v>0.0</v>
      </c>
      <c r="BD207" s="14" t="s">
        <v>910</v>
      </c>
      <c r="BE207" s="14" t="s">
        <v>910</v>
      </c>
      <c r="BF207" s="16" t="s">
        <v>87</v>
      </c>
    </row>
    <row r="208">
      <c r="A208" s="10">
        <v>45828.423822488425</v>
      </c>
      <c r="B208" s="11" t="s">
        <v>58</v>
      </c>
      <c r="C208" s="11">
        <v>22.0</v>
      </c>
      <c r="D208" s="11" t="s">
        <v>59</v>
      </c>
      <c r="E208" s="11" t="s">
        <v>89</v>
      </c>
      <c r="F208" s="11" t="s">
        <v>61</v>
      </c>
      <c r="G208" s="11" t="s">
        <v>911</v>
      </c>
      <c r="H208" s="11" t="s">
        <v>63</v>
      </c>
      <c r="I208" s="11" t="s">
        <v>912</v>
      </c>
      <c r="J208" s="11" t="s">
        <v>65</v>
      </c>
      <c r="L208" s="11" t="s">
        <v>66</v>
      </c>
      <c r="M208" s="11" t="s">
        <v>67</v>
      </c>
      <c r="N208" s="11" t="s">
        <v>143</v>
      </c>
      <c r="O208" s="11" t="s">
        <v>66</v>
      </c>
      <c r="P208" s="11" t="s">
        <v>67</v>
      </c>
      <c r="Q208" s="11" t="s">
        <v>67</v>
      </c>
      <c r="R208" s="11" t="s">
        <v>95</v>
      </c>
      <c r="S208" s="11" t="s">
        <v>70</v>
      </c>
      <c r="T208" s="11" t="s">
        <v>71</v>
      </c>
      <c r="U208" s="11" t="s">
        <v>98</v>
      </c>
      <c r="V208" s="11" t="s">
        <v>71</v>
      </c>
      <c r="W208" s="11" t="s">
        <v>122</v>
      </c>
      <c r="X208" s="12">
        <v>0.9583333333357587</v>
      </c>
      <c r="Y208" s="11">
        <v>5.0</v>
      </c>
      <c r="Z208" s="12">
        <v>0.25</v>
      </c>
      <c r="AA208" s="11">
        <v>7.0</v>
      </c>
      <c r="AB208" s="11" t="s">
        <v>77</v>
      </c>
      <c r="AC208" s="11" t="s">
        <v>77</v>
      </c>
      <c r="AD208" s="11" t="s">
        <v>78</v>
      </c>
      <c r="AE208" s="11" t="s">
        <v>77</v>
      </c>
      <c r="AF208" s="11" t="s">
        <v>79</v>
      </c>
      <c r="AG208" s="11" t="s">
        <v>79</v>
      </c>
      <c r="AH208" s="11" t="s">
        <v>79</v>
      </c>
      <c r="AI208" s="11" t="s">
        <v>78</v>
      </c>
      <c r="AJ208" s="11" t="s">
        <v>79</v>
      </c>
      <c r="AK208" s="11" t="s">
        <v>913</v>
      </c>
      <c r="AL208" s="11" t="s">
        <v>78</v>
      </c>
      <c r="AM208" s="11" t="s">
        <v>101</v>
      </c>
      <c r="AN208" s="11" t="s">
        <v>79</v>
      </c>
      <c r="AO208" s="11" t="s">
        <v>125</v>
      </c>
      <c r="AP208" s="11" t="s">
        <v>216</v>
      </c>
      <c r="AX208" s="11">
        <v>5.0</v>
      </c>
      <c r="AY208" s="11">
        <v>30.0</v>
      </c>
      <c r="AZ208" s="11">
        <v>5.0</v>
      </c>
      <c r="BA208" s="11" t="s">
        <v>914</v>
      </c>
      <c r="BB208" s="11">
        <v>2.0</v>
      </c>
      <c r="BC208" s="11">
        <v>30.0</v>
      </c>
      <c r="BD208" s="11" t="s">
        <v>651</v>
      </c>
      <c r="BE208" s="11" t="s">
        <v>173</v>
      </c>
      <c r="BF208" s="13" t="s">
        <v>87</v>
      </c>
    </row>
    <row r="209">
      <c r="A209" s="9">
        <v>45828.426209756944</v>
      </c>
      <c r="B209" s="14" t="s">
        <v>58</v>
      </c>
      <c r="C209" s="14">
        <v>23.0</v>
      </c>
      <c r="D209" s="14" t="s">
        <v>59</v>
      </c>
      <c r="E209" s="14" t="s">
        <v>89</v>
      </c>
      <c r="F209" s="14" t="s">
        <v>61</v>
      </c>
      <c r="G209" s="14" t="s">
        <v>604</v>
      </c>
      <c r="H209" s="14" t="s">
        <v>63</v>
      </c>
      <c r="I209" s="14" t="s">
        <v>652</v>
      </c>
      <c r="J209" s="14" t="s">
        <v>65</v>
      </c>
      <c r="L209" s="14" t="s">
        <v>68</v>
      </c>
      <c r="M209" s="14" t="s">
        <v>93</v>
      </c>
      <c r="N209" s="14" t="s">
        <v>68</v>
      </c>
      <c r="O209" s="14" t="s">
        <v>66</v>
      </c>
      <c r="P209" s="14" t="s">
        <v>66</v>
      </c>
      <c r="Q209" s="14" t="s">
        <v>66</v>
      </c>
      <c r="R209" s="14" t="s">
        <v>196</v>
      </c>
      <c r="S209" s="14" t="s">
        <v>70</v>
      </c>
      <c r="T209" s="14" t="s">
        <v>97</v>
      </c>
      <c r="U209" s="14" t="s">
        <v>72</v>
      </c>
      <c r="V209" s="14" t="s">
        <v>73</v>
      </c>
      <c r="W209" s="14" t="s">
        <v>108</v>
      </c>
      <c r="X209" s="15">
        <v>0.9583333333357587</v>
      </c>
      <c r="Y209" s="14">
        <v>30.0</v>
      </c>
      <c r="Z209" s="15">
        <v>0.22916666666424135</v>
      </c>
      <c r="AA209" s="14" t="s">
        <v>915</v>
      </c>
      <c r="AB209" s="14" t="s">
        <v>77</v>
      </c>
      <c r="AC209" s="14" t="s">
        <v>78</v>
      </c>
      <c r="AD209" s="14" t="s">
        <v>78</v>
      </c>
      <c r="AE209" s="14" t="s">
        <v>79</v>
      </c>
      <c r="AF209" s="14" t="s">
        <v>79</v>
      </c>
      <c r="AG209" s="14" t="s">
        <v>78</v>
      </c>
      <c r="AH209" s="14" t="s">
        <v>79</v>
      </c>
      <c r="AI209" s="14" t="s">
        <v>78</v>
      </c>
      <c r="AJ209" s="14" t="s">
        <v>79</v>
      </c>
      <c r="AL209" s="14" t="s">
        <v>111</v>
      </c>
      <c r="AM209" s="14" t="s">
        <v>80</v>
      </c>
      <c r="AN209" s="14" t="s">
        <v>125</v>
      </c>
      <c r="AO209" s="14" t="s">
        <v>77</v>
      </c>
      <c r="AP209" s="14" t="s">
        <v>216</v>
      </c>
      <c r="AX209" s="14" t="s">
        <v>743</v>
      </c>
      <c r="AY209" s="14" t="s">
        <v>916</v>
      </c>
      <c r="AZ209" s="14" t="s">
        <v>743</v>
      </c>
      <c r="BA209" s="14" t="s">
        <v>419</v>
      </c>
      <c r="BB209" s="14" t="s">
        <v>917</v>
      </c>
      <c r="BC209" s="14" t="s">
        <v>918</v>
      </c>
      <c r="BD209" s="14" t="s">
        <v>919</v>
      </c>
      <c r="BE209" s="14" t="s">
        <v>416</v>
      </c>
      <c r="BF209" s="16" t="s">
        <v>87</v>
      </c>
    </row>
    <row r="210">
      <c r="A210" s="10">
        <v>45828.43771604166</v>
      </c>
      <c r="B210" s="11" t="s">
        <v>58</v>
      </c>
      <c r="C210" s="11">
        <v>23.0</v>
      </c>
      <c r="D210" s="11" t="s">
        <v>88</v>
      </c>
      <c r="E210" s="11" t="s">
        <v>89</v>
      </c>
      <c r="F210" s="11" t="s">
        <v>174</v>
      </c>
      <c r="G210" s="11" t="s">
        <v>283</v>
      </c>
      <c r="H210" s="11" t="s">
        <v>63</v>
      </c>
      <c r="I210" s="11" t="s">
        <v>920</v>
      </c>
      <c r="J210" s="11" t="s">
        <v>65</v>
      </c>
      <c r="L210" s="11" t="s">
        <v>93</v>
      </c>
      <c r="M210" s="11" t="s">
        <v>93</v>
      </c>
      <c r="N210" s="11" t="s">
        <v>93</v>
      </c>
      <c r="O210" s="11" t="s">
        <v>195</v>
      </c>
      <c r="P210" s="11" t="s">
        <v>195</v>
      </c>
      <c r="Q210" s="11" t="s">
        <v>195</v>
      </c>
      <c r="R210" s="11" t="s">
        <v>144</v>
      </c>
      <c r="S210" s="11" t="s">
        <v>121</v>
      </c>
      <c r="T210" s="11" t="s">
        <v>73</v>
      </c>
      <c r="U210" s="11" t="s">
        <v>98</v>
      </c>
      <c r="V210" s="11" t="s">
        <v>71</v>
      </c>
      <c r="W210" s="11" t="s">
        <v>108</v>
      </c>
      <c r="X210" s="12">
        <v>0.9375</v>
      </c>
      <c r="Y210" s="11">
        <v>60.0</v>
      </c>
      <c r="Z210" s="12">
        <v>0.27083333333575865</v>
      </c>
      <c r="AA210" s="11">
        <v>7.0</v>
      </c>
      <c r="AB210" s="11" t="s">
        <v>125</v>
      </c>
      <c r="AC210" s="11" t="s">
        <v>77</v>
      </c>
      <c r="AD210" s="11" t="s">
        <v>78</v>
      </c>
      <c r="AE210" s="11" t="s">
        <v>79</v>
      </c>
      <c r="AF210" s="11" t="s">
        <v>79</v>
      </c>
      <c r="AG210" s="11" t="s">
        <v>79</v>
      </c>
      <c r="AH210" s="11" t="s">
        <v>79</v>
      </c>
      <c r="AI210" s="11" t="s">
        <v>79</v>
      </c>
      <c r="AJ210" s="11" t="s">
        <v>79</v>
      </c>
      <c r="AL210" s="11" t="s">
        <v>79</v>
      </c>
      <c r="AM210" s="11" t="s">
        <v>101</v>
      </c>
      <c r="AN210" s="11" t="s">
        <v>79</v>
      </c>
      <c r="AO210" s="11" t="s">
        <v>79</v>
      </c>
      <c r="AP210" s="11" t="s">
        <v>102</v>
      </c>
      <c r="AX210" s="11">
        <v>5.0</v>
      </c>
      <c r="AY210" s="11">
        <v>25.0</v>
      </c>
      <c r="AZ210" s="11">
        <v>5.0</v>
      </c>
      <c r="BA210" s="11" t="s">
        <v>161</v>
      </c>
      <c r="BB210" s="11">
        <v>4.0</v>
      </c>
      <c r="BC210" s="11" t="s">
        <v>161</v>
      </c>
      <c r="BD210" s="11" t="s">
        <v>313</v>
      </c>
      <c r="BE210" s="11" t="s">
        <v>191</v>
      </c>
      <c r="BF210" s="13" t="s">
        <v>87</v>
      </c>
    </row>
    <row r="211">
      <c r="A211" s="9">
        <v>45828.44295287037</v>
      </c>
      <c r="B211" s="14" t="s">
        <v>58</v>
      </c>
      <c r="C211" s="14">
        <v>21.0</v>
      </c>
      <c r="D211" s="14" t="s">
        <v>59</v>
      </c>
      <c r="E211" s="14" t="s">
        <v>89</v>
      </c>
      <c r="F211" s="14" t="s">
        <v>61</v>
      </c>
      <c r="G211" s="14" t="s">
        <v>184</v>
      </c>
      <c r="H211" s="14" t="s">
        <v>63</v>
      </c>
      <c r="I211" s="14" t="s">
        <v>879</v>
      </c>
      <c r="J211" s="14" t="s">
        <v>65</v>
      </c>
      <c r="L211" s="14" t="s">
        <v>68</v>
      </c>
      <c r="M211" s="14" t="s">
        <v>66</v>
      </c>
      <c r="N211" s="14" t="s">
        <v>66</v>
      </c>
      <c r="O211" s="14" t="s">
        <v>68</v>
      </c>
      <c r="P211" s="14" t="s">
        <v>67</v>
      </c>
      <c r="Q211" s="14" t="s">
        <v>67</v>
      </c>
      <c r="R211" s="14" t="s">
        <v>196</v>
      </c>
      <c r="S211" s="14" t="s">
        <v>70</v>
      </c>
      <c r="T211" s="14" t="s">
        <v>71</v>
      </c>
      <c r="U211" s="14" t="s">
        <v>98</v>
      </c>
      <c r="V211" s="14" t="s">
        <v>71</v>
      </c>
      <c r="W211" s="14" t="s">
        <v>74</v>
      </c>
      <c r="X211" s="15">
        <v>0.9583333333357587</v>
      </c>
      <c r="Y211" s="14">
        <v>10.0</v>
      </c>
      <c r="Z211" s="15">
        <v>0.25</v>
      </c>
      <c r="AA211" s="14">
        <v>6.0</v>
      </c>
      <c r="AB211" s="14" t="s">
        <v>77</v>
      </c>
      <c r="AC211" s="14" t="s">
        <v>79</v>
      </c>
      <c r="AD211" s="14" t="s">
        <v>77</v>
      </c>
      <c r="AE211" s="14" t="s">
        <v>79</v>
      </c>
      <c r="AF211" s="14" t="s">
        <v>79</v>
      </c>
      <c r="AG211" s="14" t="s">
        <v>77</v>
      </c>
      <c r="AH211" s="14" t="s">
        <v>79</v>
      </c>
      <c r="AI211" s="14" t="s">
        <v>77</v>
      </c>
      <c r="AJ211" s="14" t="s">
        <v>79</v>
      </c>
      <c r="AL211" s="14" t="s">
        <v>111</v>
      </c>
      <c r="AM211" s="14" t="s">
        <v>101</v>
      </c>
      <c r="AN211" s="14" t="s">
        <v>79</v>
      </c>
      <c r="AO211" s="14" t="s">
        <v>78</v>
      </c>
      <c r="AP211" s="14" t="s">
        <v>138</v>
      </c>
      <c r="AX211" s="14" t="s">
        <v>921</v>
      </c>
      <c r="AY211" s="14">
        <v>20.0</v>
      </c>
      <c r="AZ211" s="14">
        <v>5.0</v>
      </c>
      <c r="BA211" s="14" t="s">
        <v>922</v>
      </c>
      <c r="BB211" s="14">
        <v>5.0</v>
      </c>
      <c r="BC211" s="14">
        <v>60.0</v>
      </c>
      <c r="BD211" s="14">
        <v>9.0</v>
      </c>
      <c r="BE211" s="14">
        <v>4.0</v>
      </c>
      <c r="BF211" s="16" t="s">
        <v>87</v>
      </c>
    </row>
    <row r="212">
      <c r="A212" s="10">
        <v>45828.44885826389</v>
      </c>
      <c r="B212" s="11" t="s">
        <v>58</v>
      </c>
      <c r="C212" s="11">
        <v>22.0</v>
      </c>
      <c r="D212" s="11" t="s">
        <v>59</v>
      </c>
      <c r="E212" s="11" t="s">
        <v>89</v>
      </c>
      <c r="F212" s="11" t="s">
        <v>61</v>
      </c>
      <c r="G212" s="11" t="s">
        <v>923</v>
      </c>
      <c r="H212" s="11" t="s">
        <v>91</v>
      </c>
      <c r="I212" s="11" t="s">
        <v>779</v>
      </c>
      <c r="J212" s="11" t="s">
        <v>65</v>
      </c>
      <c r="L212" s="11" t="s">
        <v>66</v>
      </c>
      <c r="M212" s="11" t="s">
        <v>68</v>
      </c>
      <c r="N212" s="11" t="s">
        <v>68</v>
      </c>
      <c r="O212" s="11" t="s">
        <v>68</v>
      </c>
      <c r="P212" s="11" t="s">
        <v>68</v>
      </c>
      <c r="Q212" s="11" t="s">
        <v>66</v>
      </c>
      <c r="R212" s="11" t="s">
        <v>95</v>
      </c>
      <c r="S212" s="11" t="s">
        <v>121</v>
      </c>
      <c r="T212" s="11" t="s">
        <v>73</v>
      </c>
      <c r="U212" s="11" t="s">
        <v>72</v>
      </c>
      <c r="V212" s="11" t="s">
        <v>73</v>
      </c>
      <c r="W212" s="11" t="s">
        <v>99</v>
      </c>
      <c r="X212" s="12">
        <v>0.9583333333357587</v>
      </c>
      <c r="Y212" s="11">
        <v>50.0</v>
      </c>
      <c r="Z212" s="12">
        <v>0.20833333333575865</v>
      </c>
      <c r="AA212" s="11">
        <v>5.0</v>
      </c>
      <c r="AB212" s="11" t="s">
        <v>78</v>
      </c>
      <c r="AC212" s="11" t="s">
        <v>77</v>
      </c>
      <c r="AD212" s="11" t="s">
        <v>77</v>
      </c>
      <c r="AE212" s="11" t="s">
        <v>77</v>
      </c>
      <c r="AF212" s="11" t="s">
        <v>79</v>
      </c>
      <c r="AG212" s="11" t="s">
        <v>79</v>
      </c>
      <c r="AH212" s="11" t="s">
        <v>78</v>
      </c>
      <c r="AI212" s="11" t="s">
        <v>77</v>
      </c>
      <c r="AJ212" s="11" t="s">
        <v>77</v>
      </c>
      <c r="AL212" s="11" t="s">
        <v>79</v>
      </c>
      <c r="AM212" s="11" t="s">
        <v>80</v>
      </c>
      <c r="AN212" s="11" t="s">
        <v>78</v>
      </c>
      <c r="AO212" s="11" t="s">
        <v>125</v>
      </c>
      <c r="AP212" s="11" t="s">
        <v>81</v>
      </c>
      <c r="AX212" s="11">
        <v>2.0</v>
      </c>
      <c r="AY212" s="11">
        <v>15.0</v>
      </c>
      <c r="AZ212" s="11">
        <v>0.0</v>
      </c>
      <c r="BA212" s="11">
        <v>0.0</v>
      </c>
      <c r="BB212" s="11">
        <v>0.0</v>
      </c>
      <c r="BC212" s="11">
        <v>0.0</v>
      </c>
      <c r="BD212" s="11" t="s">
        <v>924</v>
      </c>
      <c r="BE212" s="11" t="s">
        <v>925</v>
      </c>
      <c r="BF212" s="13" t="s">
        <v>202</v>
      </c>
    </row>
    <row r="213">
      <c r="A213" s="9">
        <v>45828.46228119213</v>
      </c>
      <c r="B213" s="14" t="s">
        <v>58</v>
      </c>
      <c r="C213" s="14">
        <v>19.0</v>
      </c>
      <c r="D213" s="14" t="s">
        <v>59</v>
      </c>
      <c r="E213" s="14" t="s">
        <v>193</v>
      </c>
      <c r="F213" s="14" t="s">
        <v>61</v>
      </c>
      <c r="G213" s="14" t="s">
        <v>314</v>
      </c>
      <c r="H213" s="14" t="s">
        <v>63</v>
      </c>
      <c r="I213" s="14" t="s">
        <v>194</v>
      </c>
      <c r="J213" s="14" t="s">
        <v>105</v>
      </c>
      <c r="K213" s="14" t="s">
        <v>926</v>
      </c>
      <c r="L213" s="14" t="s">
        <v>66</v>
      </c>
      <c r="M213" s="14" t="s">
        <v>67</v>
      </c>
      <c r="N213" s="14" t="s">
        <v>66</v>
      </c>
      <c r="O213" s="14" t="s">
        <v>94</v>
      </c>
      <c r="P213" s="14" t="s">
        <v>94</v>
      </c>
      <c r="Q213" s="14" t="s">
        <v>94</v>
      </c>
      <c r="R213" s="14" t="s">
        <v>196</v>
      </c>
      <c r="S213" s="14" t="s">
        <v>70</v>
      </c>
      <c r="T213" s="14" t="s">
        <v>71</v>
      </c>
      <c r="U213" s="14" t="s">
        <v>98</v>
      </c>
      <c r="V213" s="14" t="s">
        <v>97</v>
      </c>
      <c r="W213" s="14" t="s">
        <v>74</v>
      </c>
      <c r="X213" s="15">
        <v>0.9166666666642413</v>
      </c>
      <c r="Y213" s="14">
        <v>20.0</v>
      </c>
      <c r="Z213" s="15">
        <v>0.25</v>
      </c>
      <c r="AA213" s="17" t="s">
        <v>828</v>
      </c>
      <c r="AB213" s="14" t="s">
        <v>77</v>
      </c>
      <c r="AC213" s="14" t="s">
        <v>79</v>
      </c>
      <c r="AD213" s="14" t="s">
        <v>79</v>
      </c>
      <c r="AE213" s="14" t="s">
        <v>79</v>
      </c>
      <c r="AF213" s="14" t="s">
        <v>79</v>
      </c>
      <c r="AG213" s="14" t="s">
        <v>79</v>
      </c>
      <c r="AH213" s="14" t="s">
        <v>79</v>
      </c>
      <c r="AI213" s="14" t="s">
        <v>79</v>
      </c>
      <c r="AJ213" s="14" t="s">
        <v>79</v>
      </c>
      <c r="AK213" s="14" t="s">
        <v>442</v>
      </c>
      <c r="AL213" s="14" t="s">
        <v>77</v>
      </c>
      <c r="AM213" s="14" t="s">
        <v>101</v>
      </c>
      <c r="AN213" s="14" t="s">
        <v>79</v>
      </c>
      <c r="AO213" s="14" t="s">
        <v>77</v>
      </c>
      <c r="AP213" s="14" t="s">
        <v>102</v>
      </c>
      <c r="AX213" s="14">
        <v>6.0</v>
      </c>
      <c r="AY213" s="14" t="s">
        <v>927</v>
      </c>
      <c r="AZ213" s="14">
        <v>4.0</v>
      </c>
      <c r="BA213" s="14" t="s">
        <v>928</v>
      </c>
      <c r="BB213" s="14">
        <v>0.0</v>
      </c>
      <c r="BC213" s="14">
        <v>0.0</v>
      </c>
      <c r="BD213" s="14" t="s">
        <v>242</v>
      </c>
      <c r="BE213" s="14" t="s">
        <v>168</v>
      </c>
      <c r="BF213" s="16" t="s">
        <v>87</v>
      </c>
    </row>
    <row r="214">
      <c r="A214" s="10">
        <v>45828.506035625</v>
      </c>
      <c r="B214" s="11" t="s">
        <v>58</v>
      </c>
      <c r="C214" s="11">
        <v>22.0</v>
      </c>
      <c r="D214" s="11" t="s">
        <v>88</v>
      </c>
      <c r="E214" s="11" t="s">
        <v>89</v>
      </c>
      <c r="F214" s="11" t="s">
        <v>61</v>
      </c>
      <c r="G214" s="11" t="s">
        <v>184</v>
      </c>
      <c r="H214" s="11" t="s">
        <v>175</v>
      </c>
      <c r="I214" s="11" t="s">
        <v>194</v>
      </c>
      <c r="J214" s="11" t="s">
        <v>105</v>
      </c>
      <c r="K214" s="11" t="s">
        <v>929</v>
      </c>
      <c r="L214" s="11" t="s">
        <v>143</v>
      </c>
      <c r="M214" s="11" t="s">
        <v>143</v>
      </c>
      <c r="N214" s="11" t="s">
        <v>143</v>
      </c>
      <c r="O214" s="11" t="s">
        <v>94</v>
      </c>
      <c r="P214" s="11" t="s">
        <v>94</v>
      </c>
      <c r="Q214" s="11" t="s">
        <v>94</v>
      </c>
      <c r="R214" s="11" t="s">
        <v>69</v>
      </c>
      <c r="S214" s="11" t="s">
        <v>121</v>
      </c>
      <c r="T214" s="11" t="s">
        <v>73</v>
      </c>
      <c r="U214" s="11" t="s">
        <v>98</v>
      </c>
      <c r="V214" s="11" t="s">
        <v>71</v>
      </c>
      <c r="W214" s="11" t="s">
        <v>74</v>
      </c>
      <c r="X214" s="12">
        <v>0.0</v>
      </c>
      <c r="Y214" s="11" t="s">
        <v>930</v>
      </c>
      <c r="Z214" s="12">
        <v>0.3125</v>
      </c>
      <c r="AA214" s="11">
        <v>7.0</v>
      </c>
      <c r="AB214" s="11" t="s">
        <v>78</v>
      </c>
      <c r="AC214" s="11" t="s">
        <v>125</v>
      </c>
      <c r="AD214" s="11" t="s">
        <v>78</v>
      </c>
      <c r="AE214" s="11" t="s">
        <v>79</v>
      </c>
      <c r="AF214" s="11" t="s">
        <v>79</v>
      </c>
      <c r="AG214" s="11" t="s">
        <v>77</v>
      </c>
      <c r="AH214" s="11" t="s">
        <v>79</v>
      </c>
      <c r="AI214" s="11" t="s">
        <v>79</v>
      </c>
      <c r="AJ214" s="11" t="s">
        <v>79</v>
      </c>
      <c r="AK214" s="11" t="s">
        <v>931</v>
      </c>
      <c r="AL214" s="11" t="s">
        <v>78</v>
      </c>
      <c r="AM214" s="11" t="s">
        <v>80</v>
      </c>
      <c r="AN214" s="11" t="s">
        <v>79</v>
      </c>
      <c r="AO214" s="11" t="s">
        <v>78</v>
      </c>
      <c r="AP214" s="11" t="s">
        <v>81</v>
      </c>
      <c r="AX214" s="11">
        <v>0.0</v>
      </c>
      <c r="AY214" s="11">
        <v>0.0</v>
      </c>
      <c r="AZ214" s="18" t="s">
        <v>932</v>
      </c>
      <c r="BA214" s="11" t="s">
        <v>933</v>
      </c>
      <c r="BB214" s="11">
        <v>1.0</v>
      </c>
      <c r="BC214" s="18" t="s">
        <v>934</v>
      </c>
      <c r="BD214" s="11" t="s">
        <v>935</v>
      </c>
      <c r="BE214" s="11">
        <v>4.0</v>
      </c>
      <c r="BF214" s="13" t="s">
        <v>87</v>
      </c>
    </row>
    <row r="215">
      <c r="A215" s="9">
        <v>45828.527664189816</v>
      </c>
      <c r="B215" s="14" t="s">
        <v>58</v>
      </c>
      <c r="C215" s="14">
        <v>43.0</v>
      </c>
      <c r="D215" s="14" t="s">
        <v>59</v>
      </c>
      <c r="E215" s="14" t="s">
        <v>89</v>
      </c>
      <c r="F215" s="14" t="s">
        <v>61</v>
      </c>
      <c r="G215" s="14" t="s">
        <v>936</v>
      </c>
      <c r="H215" s="14" t="s">
        <v>175</v>
      </c>
      <c r="I215" s="14" t="s">
        <v>185</v>
      </c>
      <c r="J215" s="14" t="s">
        <v>65</v>
      </c>
      <c r="L215" s="14" t="s">
        <v>67</v>
      </c>
      <c r="M215" s="14" t="s">
        <v>67</v>
      </c>
      <c r="N215" s="14" t="s">
        <v>67</v>
      </c>
      <c r="O215" s="14" t="s">
        <v>94</v>
      </c>
      <c r="P215" s="14" t="s">
        <v>94</v>
      </c>
      <c r="Q215" s="14" t="s">
        <v>94</v>
      </c>
      <c r="R215" s="14" t="s">
        <v>144</v>
      </c>
      <c r="S215" s="14" t="s">
        <v>70</v>
      </c>
      <c r="T215" s="14" t="s">
        <v>73</v>
      </c>
      <c r="U215" s="14" t="s">
        <v>136</v>
      </c>
      <c r="V215" s="14" t="s">
        <v>71</v>
      </c>
      <c r="W215" s="14" t="s">
        <v>74</v>
      </c>
      <c r="X215" s="15">
        <v>0.9583333333357587</v>
      </c>
      <c r="Y215" s="14">
        <v>15.0</v>
      </c>
      <c r="Z215" s="15">
        <v>0.25</v>
      </c>
      <c r="AA215" s="14" t="s">
        <v>937</v>
      </c>
      <c r="AB215" s="14" t="s">
        <v>77</v>
      </c>
      <c r="AC215" s="14" t="s">
        <v>78</v>
      </c>
      <c r="AD215" s="14" t="s">
        <v>77</v>
      </c>
      <c r="AE215" s="14" t="s">
        <v>79</v>
      </c>
      <c r="AF215" s="14" t="s">
        <v>79</v>
      </c>
      <c r="AG215" s="14" t="s">
        <v>79</v>
      </c>
      <c r="AH215" s="14" t="s">
        <v>79</v>
      </c>
      <c r="AI215" s="14" t="s">
        <v>77</v>
      </c>
      <c r="AJ215" s="14" t="s">
        <v>79</v>
      </c>
      <c r="AK215" s="14" t="s">
        <v>938</v>
      </c>
      <c r="AL215" s="14" t="s">
        <v>78</v>
      </c>
      <c r="AM215" s="14" t="s">
        <v>101</v>
      </c>
      <c r="AN215" s="14" t="s">
        <v>79</v>
      </c>
      <c r="AO215" s="14" t="s">
        <v>79</v>
      </c>
      <c r="AP215" s="14" t="s">
        <v>138</v>
      </c>
      <c r="AX215" s="14" t="s">
        <v>939</v>
      </c>
      <c r="AY215" s="14" t="s">
        <v>940</v>
      </c>
      <c r="AZ215" s="14">
        <v>3.0</v>
      </c>
      <c r="BA215" s="14" t="s">
        <v>199</v>
      </c>
      <c r="BB215" s="14">
        <v>3.0</v>
      </c>
      <c r="BC215" s="14" t="s">
        <v>941</v>
      </c>
      <c r="BD215" s="14" t="s">
        <v>942</v>
      </c>
      <c r="BE215" s="14" t="s">
        <v>942</v>
      </c>
      <c r="BF215" s="16" t="s">
        <v>87</v>
      </c>
    </row>
    <row r="216">
      <c r="A216" s="10">
        <v>45828.64508887731</v>
      </c>
      <c r="B216" s="11" t="s">
        <v>58</v>
      </c>
      <c r="C216" s="11">
        <v>28.0</v>
      </c>
      <c r="D216" s="11" t="s">
        <v>59</v>
      </c>
      <c r="E216" s="11" t="s">
        <v>89</v>
      </c>
      <c r="F216" s="11" t="s">
        <v>174</v>
      </c>
      <c r="G216" s="11" t="s">
        <v>184</v>
      </c>
      <c r="H216" s="11" t="s">
        <v>91</v>
      </c>
      <c r="I216" s="11" t="s">
        <v>204</v>
      </c>
      <c r="J216" s="11" t="s">
        <v>65</v>
      </c>
      <c r="L216" s="11" t="s">
        <v>66</v>
      </c>
      <c r="M216" s="11" t="s">
        <v>66</v>
      </c>
      <c r="N216" s="11" t="s">
        <v>66</v>
      </c>
      <c r="O216" s="11" t="s">
        <v>94</v>
      </c>
      <c r="P216" s="11" t="s">
        <v>94</v>
      </c>
      <c r="Q216" s="11" t="s">
        <v>94</v>
      </c>
      <c r="R216" s="11" t="s">
        <v>95</v>
      </c>
      <c r="S216" s="11" t="s">
        <v>70</v>
      </c>
      <c r="T216" s="11" t="s">
        <v>97</v>
      </c>
      <c r="U216" s="11" t="s">
        <v>136</v>
      </c>
      <c r="V216" s="11" t="s">
        <v>97</v>
      </c>
      <c r="W216" s="11" t="s">
        <v>108</v>
      </c>
      <c r="X216" s="12">
        <v>0.9166666666642413</v>
      </c>
      <c r="Y216" s="11" t="s">
        <v>889</v>
      </c>
      <c r="Z216" s="12">
        <v>0.25</v>
      </c>
      <c r="AA216" s="11" t="s">
        <v>209</v>
      </c>
      <c r="AB216" s="11" t="s">
        <v>79</v>
      </c>
      <c r="AC216" s="11" t="s">
        <v>79</v>
      </c>
      <c r="AD216" s="11" t="s">
        <v>79</v>
      </c>
      <c r="AE216" s="11" t="s">
        <v>79</v>
      </c>
      <c r="AF216" s="11" t="s">
        <v>79</v>
      </c>
      <c r="AG216" s="11" t="s">
        <v>77</v>
      </c>
      <c r="AH216" s="11" t="s">
        <v>79</v>
      </c>
      <c r="AI216" s="11" t="s">
        <v>77</v>
      </c>
      <c r="AJ216" s="11" t="s">
        <v>79</v>
      </c>
      <c r="AK216" s="11" t="s">
        <v>184</v>
      </c>
      <c r="AL216" s="11" t="s">
        <v>79</v>
      </c>
      <c r="AM216" s="11" t="s">
        <v>101</v>
      </c>
      <c r="AN216" s="11" t="s">
        <v>79</v>
      </c>
      <c r="AO216" s="11" t="s">
        <v>79</v>
      </c>
      <c r="AP216" s="11" t="s">
        <v>138</v>
      </c>
      <c r="AX216" s="11">
        <v>4.0</v>
      </c>
      <c r="AY216" s="11" t="s">
        <v>504</v>
      </c>
      <c r="AZ216" s="11" t="s">
        <v>246</v>
      </c>
      <c r="BA216" s="11" t="s">
        <v>943</v>
      </c>
      <c r="BB216" s="11" t="s">
        <v>112</v>
      </c>
      <c r="BC216" s="11" t="s">
        <v>352</v>
      </c>
      <c r="BD216" s="11" t="s">
        <v>124</v>
      </c>
      <c r="BE216" s="11" t="s">
        <v>76</v>
      </c>
      <c r="BF216" s="13" t="s">
        <v>87</v>
      </c>
    </row>
    <row r="217">
      <c r="A217" s="9">
        <v>45828.77340258102</v>
      </c>
      <c r="B217" s="14" t="s">
        <v>58</v>
      </c>
      <c r="C217" s="14">
        <v>22.0</v>
      </c>
      <c r="D217" s="14" t="s">
        <v>59</v>
      </c>
      <c r="E217" s="14" t="s">
        <v>89</v>
      </c>
      <c r="F217" s="14" t="s">
        <v>61</v>
      </c>
      <c r="G217" s="14" t="s">
        <v>944</v>
      </c>
      <c r="H217" s="14" t="s">
        <v>63</v>
      </c>
      <c r="I217" s="14" t="s">
        <v>104</v>
      </c>
      <c r="J217" s="14" t="s">
        <v>105</v>
      </c>
      <c r="K217" s="14" t="s">
        <v>120</v>
      </c>
      <c r="L217" s="14" t="s">
        <v>68</v>
      </c>
      <c r="M217" s="14" t="s">
        <v>68</v>
      </c>
      <c r="N217" s="14" t="s">
        <v>68</v>
      </c>
      <c r="O217" s="14" t="s">
        <v>66</v>
      </c>
      <c r="P217" s="14" t="s">
        <v>66</v>
      </c>
      <c r="Q217" s="14" t="s">
        <v>66</v>
      </c>
      <c r="R217" s="14" t="s">
        <v>196</v>
      </c>
      <c r="S217" s="14" t="s">
        <v>121</v>
      </c>
      <c r="T217" s="14" t="s">
        <v>73</v>
      </c>
      <c r="U217" s="14" t="s">
        <v>98</v>
      </c>
      <c r="V217" s="14" t="s">
        <v>97</v>
      </c>
      <c r="W217" s="14" t="s">
        <v>99</v>
      </c>
      <c r="X217" s="15">
        <v>0.9375</v>
      </c>
      <c r="Y217" s="14">
        <v>10.0</v>
      </c>
      <c r="Z217" s="15">
        <v>0.25</v>
      </c>
      <c r="AA217" s="14" t="s">
        <v>945</v>
      </c>
      <c r="AB217" s="14" t="s">
        <v>77</v>
      </c>
      <c r="AC217" s="14" t="s">
        <v>125</v>
      </c>
      <c r="AD217" s="14" t="s">
        <v>125</v>
      </c>
      <c r="AE217" s="14" t="s">
        <v>77</v>
      </c>
      <c r="AF217" s="14" t="s">
        <v>79</v>
      </c>
      <c r="AG217" s="14" t="s">
        <v>79</v>
      </c>
      <c r="AH217" s="14" t="s">
        <v>79</v>
      </c>
      <c r="AI217" s="14" t="s">
        <v>125</v>
      </c>
      <c r="AJ217" s="14" t="s">
        <v>78</v>
      </c>
      <c r="AL217" s="14" t="s">
        <v>111</v>
      </c>
      <c r="AM217" s="14" t="s">
        <v>101</v>
      </c>
      <c r="AN217" s="14" t="s">
        <v>125</v>
      </c>
      <c r="AO217" s="14" t="s">
        <v>78</v>
      </c>
      <c r="AP217" s="14" t="s">
        <v>216</v>
      </c>
      <c r="AX217" s="14">
        <v>4.0</v>
      </c>
      <c r="AY217" s="14" t="s">
        <v>946</v>
      </c>
      <c r="AZ217" s="14">
        <v>2.0</v>
      </c>
      <c r="BA217" s="14" t="s">
        <v>241</v>
      </c>
      <c r="BB217" s="14">
        <v>0.0</v>
      </c>
      <c r="BC217" s="14">
        <v>0.0</v>
      </c>
      <c r="BD217" s="14" t="s">
        <v>173</v>
      </c>
      <c r="BE217" s="14" t="s">
        <v>173</v>
      </c>
      <c r="BF217" s="16" t="s">
        <v>87</v>
      </c>
    </row>
    <row r="218">
      <c r="A218" s="10">
        <v>45830.66324332176</v>
      </c>
      <c r="B218" s="11" t="s">
        <v>58</v>
      </c>
      <c r="C218" s="11">
        <v>25.0</v>
      </c>
      <c r="D218" s="11" t="s">
        <v>59</v>
      </c>
      <c r="E218" s="11" t="s">
        <v>89</v>
      </c>
      <c r="F218" s="11" t="s">
        <v>61</v>
      </c>
      <c r="G218" s="11" t="s">
        <v>87</v>
      </c>
      <c r="H218" s="11" t="s">
        <v>175</v>
      </c>
      <c r="I218" s="11" t="s">
        <v>815</v>
      </c>
      <c r="J218" s="11" t="s">
        <v>65</v>
      </c>
      <c r="L218" s="11" t="s">
        <v>66</v>
      </c>
      <c r="M218" s="11" t="s">
        <v>66</v>
      </c>
      <c r="N218" s="11" t="s">
        <v>68</v>
      </c>
      <c r="O218" s="11" t="s">
        <v>66</v>
      </c>
      <c r="P218" s="11" t="s">
        <v>66</v>
      </c>
      <c r="Q218" s="11" t="s">
        <v>68</v>
      </c>
      <c r="R218" s="11" t="s">
        <v>196</v>
      </c>
      <c r="S218" s="11" t="s">
        <v>134</v>
      </c>
      <c r="T218" s="11" t="s">
        <v>73</v>
      </c>
      <c r="U218" s="11" t="s">
        <v>72</v>
      </c>
      <c r="V218" s="11" t="s">
        <v>73</v>
      </c>
      <c r="W218" s="11" t="s">
        <v>166</v>
      </c>
      <c r="X218" s="12">
        <v>0.020833333335758653</v>
      </c>
      <c r="Y218" s="11" t="s">
        <v>504</v>
      </c>
      <c r="Z218" s="12">
        <v>0.29166666666424135</v>
      </c>
      <c r="AA218" s="11" t="s">
        <v>110</v>
      </c>
      <c r="AB218" s="11" t="s">
        <v>125</v>
      </c>
      <c r="AC218" s="11" t="s">
        <v>125</v>
      </c>
      <c r="AD218" s="11" t="s">
        <v>125</v>
      </c>
      <c r="AE218" s="11" t="s">
        <v>79</v>
      </c>
      <c r="AF218" s="11" t="s">
        <v>79</v>
      </c>
      <c r="AG218" s="11" t="s">
        <v>77</v>
      </c>
      <c r="AH218" s="11" t="s">
        <v>79</v>
      </c>
      <c r="AI218" s="11" t="s">
        <v>78</v>
      </c>
      <c r="AJ218" s="11" t="s">
        <v>78</v>
      </c>
      <c r="AL218" s="11" t="s">
        <v>79</v>
      </c>
      <c r="AM218" s="11" t="s">
        <v>80</v>
      </c>
      <c r="AN218" s="11" t="s">
        <v>78</v>
      </c>
      <c r="AO218" s="11" t="s">
        <v>125</v>
      </c>
      <c r="AP218" s="11" t="s">
        <v>81</v>
      </c>
      <c r="AX218" s="11">
        <v>4.0</v>
      </c>
      <c r="AY218" s="11" t="s">
        <v>947</v>
      </c>
      <c r="AZ218" s="11" t="s">
        <v>127</v>
      </c>
      <c r="BA218" s="11" t="s">
        <v>419</v>
      </c>
      <c r="BB218" s="11" t="s">
        <v>149</v>
      </c>
      <c r="BC218" s="11" t="s">
        <v>419</v>
      </c>
      <c r="BD218" s="11" t="s">
        <v>948</v>
      </c>
      <c r="BE218" s="11" t="s">
        <v>949</v>
      </c>
      <c r="BF218" s="13" t="s">
        <v>87</v>
      </c>
    </row>
    <row r="219">
      <c r="A219" s="9">
        <v>45830.69250290509</v>
      </c>
      <c r="B219" s="14" t="s">
        <v>58</v>
      </c>
      <c r="C219" s="14">
        <v>21.0</v>
      </c>
      <c r="D219" s="14" t="s">
        <v>59</v>
      </c>
      <c r="E219" s="14" t="s">
        <v>89</v>
      </c>
      <c r="F219" s="14" t="s">
        <v>61</v>
      </c>
      <c r="G219" s="14" t="s">
        <v>184</v>
      </c>
      <c r="H219" s="14" t="s">
        <v>91</v>
      </c>
      <c r="I219" s="14" t="s">
        <v>204</v>
      </c>
      <c r="J219" s="14" t="s">
        <v>105</v>
      </c>
      <c r="K219" s="14" t="s">
        <v>950</v>
      </c>
      <c r="L219" s="14" t="s">
        <v>68</v>
      </c>
      <c r="M219" s="14" t="s">
        <v>93</v>
      </c>
      <c r="N219" s="14" t="s">
        <v>93</v>
      </c>
      <c r="O219" s="14" t="s">
        <v>66</v>
      </c>
      <c r="P219" s="14" t="s">
        <v>94</v>
      </c>
      <c r="Q219" s="14" t="s">
        <v>66</v>
      </c>
      <c r="R219" s="14" t="s">
        <v>95</v>
      </c>
      <c r="S219" s="14" t="s">
        <v>70</v>
      </c>
      <c r="T219" s="14" t="s">
        <v>71</v>
      </c>
      <c r="U219" s="14" t="s">
        <v>98</v>
      </c>
      <c r="V219" s="14" t="s">
        <v>73</v>
      </c>
      <c r="W219" s="14" t="s">
        <v>108</v>
      </c>
      <c r="X219" s="15">
        <v>0.9166666666642413</v>
      </c>
      <c r="Y219" s="14" t="s">
        <v>504</v>
      </c>
      <c r="Z219" s="15">
        <v>0.25</v>
      </c>
      <c r="AA219" s="17" t="s">
        <v>347</v>
      </c>
      <c r="AB219" s="14" t="s">
        <v>78</v>
      </c>
      <c r="AC219" s="14" t="s">
        <v>77</v>
      </c>
      <c r="AD219" s="14" t="s">
        <v>79</v>
      </c>
      <c r="AE219" s="14" t="s">
        <v>79</v>
      </c>
      <c r="AF219" s="14" t="s">
        <v>79</v>
      </c>
      <c r="AG219" s="14" t="s">
        <v>78</v>
      </c>
      <c r="AH219" s="14" t="s">
        <v>79</v>
      </c>
      <c r="AI219" s="14" t="s">
        <v>79</v>
      </c>
      <c r="AJ219" s="14" t="s">
        <v>79</v>
      </c>
      <c r="AL219" s="14" t="s">
        <v>111</v>
      </c>
      <c r="AM219" s="14" t="s">
        <v>101</v>
      </c>
      <c r="AN219" s="14" t="s">
        <v>79</v>
      </c>
      <c r="AO219" s="14" t="s">
        <v>79</v>
      </c>
      <c r="AP219" s="14" t="s">
        <v>102</v>
      </c>
      <c r="AX219" s="14">
        <v>5.0</v>
      </c>
      <c r="AY219" s="14" t="s">
        <v>199</v>
      </c>
      <c r="AZ219" s="14" t="s">
        <v>207</v>
      </c>
      <c r="BA219" s="14" t="s">
        <v>732</v>
      </c>
      <c r="BB219" s="14" t="s">
        <v>951</v>
      </c>
      <c r="BC219" s="14" t="s">
        <v>352</v>
      </c>
      <c r="BD219" s="14" t="s">
        <v>238</v>
      </c>
      <c r="BE219" s="14" t="s">
        <v>209</v>
      </c>
      <c r="BF219" s="16" t="s">
        <v>87</v>
      </c>
    </row>
    <row r="220">
      <c r="A220" s="10">
        <v>45831.43967789352</v>
      </c>
      <c r="B220" s="11" t="s">
        <v>58</v>
      </c>
      <c r="C220" s="11">
        <v>21.0</v>
      </c>
      <c r="D220" s="11" t="s">
        <v>59</v>
      </c>
      <c r="E220" s="11" t="s">
        <v>89</v>
      </c>
      <c r="F220" s="11" t="s">
        <v>61</v>
      </c>
      <c r="G220" s="11" t="s">
        <v>604</v>
      </c>
      <c r="H220" s="11" t="s">
        <v>175</v>
      </c>
      <c r="I220" s="11" t="s">
        <v>952</v>
      </c>
      <c r="J220" s="11" t="s">
        <v>65</v>
      </c>
      <c r="L220" s="11" t="s">
        <v>66</v>
      </c>
      <c r="M220" s="11" t="s">
        <v>68</v>
      </c>
      <c r="N220" s="11" t="s">
        <v>68</v>
      </c>
      <c r="O220" s="11" t="s">
        <v>66</v>
      </c>
      <c r="P220" s="11" t="s">
        <v>68</v>
      </c>
      <c r="Q220" s="11" t="s">
        <v>68</v>
      </c>
      <c r="R220" s="11" t="s">
        <v>144</v>
      </c>
      <c r="S220" s="11" t="s">
        <v>96</v>
      </c>
      <c r="T220" s="11" t="s">
        <v>73</v>
      </c>
      <c r="U220" s="11" t="s">
        <v>72</v>
      </c>
      <c r="V220" s="11" t="s">
        <v>73</v>
      </c>
      <c r="W220" s="11" t="s">
        <v>74</v>
      </c>
      <c r="X220" s="12">
        <v>0.9583333333357587</v>
      </c>
      <c r="Y220" s="11">
        <v>40.0</v>
      </c>
      <c r="Z220" s="12">
        <v>0.20833333333575865</v>
      </c>
      <c r="AA220" s="11">
        <v>6.0</v>
      </c>
      <c r="AB220" s="11" t="s">
        <v>125</v>
      </c>
      <c r="AC220" s="11" t="s">
        <v>125</v>
      </c>
      <c r="AD220" s="11" t="s">
        <v>125</v>
      </c>
      <c r="AE220" s="11" t="s">
        <v>79</v>
      </c>
      <c r="AF220" s="11" t="s">
        <v>79</v>
      </c>
      <c r="AG220" s="11" t="s">
        <v>125</v>
      </c>
      <c r="AH220" s="11" t="s">
        <v>79</v>
      </c>
      <c r="AI220" s="11" t="s">
        <v>77</v>
      </c>
      <c r="AJ220" s="11" t="s">
        <v>79</v>
      </c>
      <c r="AK220" s="11" t="s">
        <v>184</v>
      </c>
      <c r="AL220" s="11" t="s">
        <v>79</v>
      </c>
      <c r="AM220" s="11" t="s">
        <v>80</v>
      </c>
      <c r="AN220" s="11" t="s">
        <v>79</v>
      </c>
      <c r="AO220" s="11" t="s">
        <v>78</v>
      </c>
      <c r="AP220" s="11" t="s">
        <v>81</v>
      </c>
      <c r="AX220" s="11">
        <v>2.0</v>
      </c>
      <c r="AY220" s="11">
        <v>40.0</v>
      </c>
      <c r="AZ220" s="11">
        <v>2.0</v>
      </c>
      <c r="BA220" s="11">
        <v>40.0</v>
      </c>
      <c r="BB220" s="11">
        <v>2.0</v>
      </c>
      <c r="BC220" s="11">
        <v>40.0</v>
      </c>
      <c r="BD220" s="11" t="s">
        <v>953</v>
      </c>
      <c r="BE220" s="11" t="s">
        <v>954</v>
      </c>
      <c r="BF220" s="13" t="s">
        <v>87</v>
      </c>
    </row>
    <row r="221">
      <c r="A221" s="9">
        <v>45831.90071780093</v>
      </c>
      <c r="B221" s="14" t="s">
        <v>58</v>
      </c>
      <c r="C221" s="14">
        <v>24.0</v>
      </c>
      <c r="D221" s="14" t="s">
        <v>59</v>
      </c>
      <c r="E221" s="14" t="s">
        <v>89</v>
      </c>
      <c r="F221" s="14" t="s">
        <v>61</v>
      </c>
      <c r="G221" s="14" t="s">
        <v>256</v>
      </c>
      <c r="H221" s="14" t="s">
        <v>91</v>
      </c>
      <c r="I221" s="14" t="s">
        <v>955</v>
      </c>
      <c r="J221" s="14" t="s">
        <v>65</v>
      </c>
      <c r="L221" s="14" t="s">
        <v>66</v>
      </c>
      <c r="M221" s="14" t="s">
        <v>66</v>
      </c>
      <c r="N221" s="14" t="s">
        <v>66</v>
      </c>
      <c r="O221" s="14" t="s">
        <v>94</v>
      </c>
      <c r="P221" s="14" t="s">
        <v>68</v>
      </c>
      <c r="Q221" s="14" t="s">
        <v>94</v>
      </c>
      <c r="R221" s="14" t="s">
        <v>95</v>
      </c>
      <c r="S221" s="14" t="s">
        <v>121</v>
      </c>
      <c r="T221" s="14" t="s">
        <v>73</v>
      </c>
      <c r="U221" s="14" t="s">
        <v>72</v>
      </c>
      <c r="V221" s="14" t="s">
        <v>73</v>
      </c>
      <c r="W221" s="14" t="s">
        <v>122</v>
      </c>
      <c r="X221" s="15">
        <v>0.020833333335758653</v>
      </c>
      <c r="Y221" s="14">
        <v>10.0</v>
      </c>
      <c r="Z221" s="15">
        <v>0.27083333333575865</v>
      </c>
      <c r="AA221" s="14" t="s">
        <v>956</v>
      </c>
      <c r="AB221" s="14" t="s">
        <v>77</v>
      </c>
      <c r="AC221" s="14" t="s">
        <v>125</v>
      </c>
      <c r="AD221" s="14" t="s">
        <v>125</v>
      </c>
      <c r="AE221" s="14" t="s">
        <v>77</v>
      </c>
      <c r="AF221" s="14" t="s">
        <v>79</v>
      </c>
      <c r="AG221" s="14" t="s">
        <v>79</v>
      </c>
      <c r="AH221" s="14" t="s">
        <v>79</v>
      </c>
      <c r="AI221" s="14" t="s">
        <v>77</v>
      </c>
      <c r="AJ221" s="14" t="s">
        <v>77</v>
      </c>
      <c r="AL221" s="14" t="s">
        <v>111</v>
      </c>
      <c r="AM221" s="14" t="s">
        <v>80</v>
      </c>
      <c r="AN221" s="14" t="s">
        <v>79</v>
      </c>
      <c r="AO221" s="14" t="s">
        <v>78</v>
      </c>
      <c r="AP221" s="14" t="s">
        <v>216</v>
      </c>
      <c r="AX221" s="14" t="s">
        <v>315</v>
      </c>
      <c r="AY221" s="14" t="s">
        <v>957</v>
      </c>
      <c r="AZ221" s="14" t="s">
        <v>555</v>
      </c>
      <c r="BA221" s="14" t="s">
        <v>231</v>
      </c>
      <c r="BB221" s="14" t="s">
        <v>555</v>
      </c>
      <c r="BC221" s="14" t="s">
        <v>958</v>
      </c>
      <c r="BD221" s="14" t="s">
        <v>313</v>
      </c>
      <c r="BE221" s="14" t="s">
        <v>173</v>
      </c>
      <c r="BF221" s="16" t="s">
        <v>140</v>
      </c>
    </row>
    <row r="222">
      <c r="A222" s="10">
        <v>45832.55272627315</v>
      </c>
      <c r="B222" s="11" t="s">
        <v>58</v>
      </c>
      <c r="C222" s="11">
        <v>25.0</v>
      </c>
      <c r="D222" s="11" t="s">
        <v>88</v>
      </c>
      <c r="E222" s="11" t="s">
        <v>60</v>
      </c>
      <c r="F222" s="11" t="s">
        <v>61</v>
      </c>
      <c r="G222" s="11" t="s">
        <v>103</v>
      </c>
      <c r="H222" s="11" t="s">
        <v>175</v>
      </c>
      <c r="I222" s="11" t="s">
        <v>779</v>
      </c>
      <c r="J222" s="11" t="s">
        <v>65</v>
      </c>
      <c r="L222" s="11" t="s">
        <v>93</v>
      </c>
      <c r="M222" s="11" t="s">
        <v>93</v>
      </c>
      <c r="N222" s="11" t="s">
        <v>93</v>
      </c>
      <c r="O222" s="11" t="s">
        <v>94</v>
      </c>
      <c r="P222" s="11" t="s">
        <v>94</v>
      </c>
      <c r="Q222" s="11" t="s">
        <v>94</v>
      </c>
      <c r="R222" s="11" t="s">
        <v>95</v>
      </c>
      <c r="S222" s="11" t="s">
        <v>121</v>
      </c>
      <c r="T222" s="11" t="s">
        <v>73</v>
      </c>
      <c r="U222" s="11" t="s">
        <v>72</v>
      </c>
      <c r="V222" s="11" t="s">
        <v>73</v>
      </c>
      <c r="W222" s="11" t="s">
        <v>122</v>
      </c>
      <c r="X222" s="12">
        <v>0.9791666666642413</v>
      </c>
      <c r="Y222" s="11" t="s">
        <v>527</v>
      </c>
      <c r="Z222" s="12">
        <v>0.29166666666424135</v>
      </c>
      <c r="AA222" s="18" t="s">
        <v>959</v>
      </c>
      <c r="AB222" s="11" t="s">
        <v>125</v>
      </c>
      <c r="AC222" s="11" t="s">
        <v>125</v>
      </c>
      <c r="AD222" s="11" t="s">
        <v>78</v>
      </c>
      <c r="AE222" s="11" t="s">
        <v>125</v>
      </c>
      <c r="AF222" s="11" t="s">
        <v>78</v>
      </c>
      <c r="AG222" s="11" t="s">
        <v>78</v>
      </c>
      <c r="AH222" s="11" t="s">
        <v>79</v>
      </c>
      <c r="AI222" s="11" t="s">
        <v>79</v>
      </c>
      <c r="AJ222" s="11" t="s">
        <v>78</v>
      </c>
      <c r="AL222" s="11" t="s">
        <v>111</v>
      </c>
      <c r="AM222" s="11" t="s">
        <v>80</v>
      </c>
      <c r="AN222" s="11" t="s">
        <v>78</v>
      </c>
      <c r="AO222" s="11" t="s">
        <v>77</v>
      </c>
      <c r="AP222" s="11" t="s">
        <v>216</v>
      </c>
      <c r="AX222" s="11">
        <v>2.0</v>
      </c>
      <c r="AY222" s="11" t="s">
        <v>199</v>
      </c>
      <c r="AZ222" s="11">
        <v>4.0</v>
      </c>
      <c r="BA222" s="11" t="s">
        <v>403</v>
      </c>
      <c r="BB222" s="11">
        <v>2.0</v>
      </c>
      <c r="BC222" s="11" t="s">
        <v>148</v>
      </c>
      <c r="BD222" s="11" t="s">
        <v>124</v>
      </c>
      <c r="BE222" s="11" t="s">
        <v>201</v>
      </c>
      <c r="BF222" s="13" t="s">
        <v>87</v>
      </c>
    </row>
    <row r="223">
      <c r="A223" s="9">
        <v>45832.55482923611</v>
      </c>
      <c r="B223" s="14" t="s">
        <v>58</v>
      </c>
      <c r="C223" s="14">
        <v>50.0</v>
      </c>
      <c r="D223" s="14" t="s">
        <v>88</v>
      </c>
      <c r="E223" s="14" t="s">
        <v>89</v>
      </c>
      <c r="F223" s="14" t="s">
        <v>174</v>
      </c>
      <c r="G223" s="14" t="s">
        <v>960</v>
      </c>
      <c r="H223" s="14" t="s">
        <v>91</v>
      </c>
      <c r="I223" s="14" t="s">
        <v>185</v>
      </c>
      <c r="J223" s="14" t="s">
        <v>105</v>
      </c>
      <c r="K223" s="14" t="s">
        <v>961</v>
      </c>
      <c r="L223" s="14" t="s">
        <v>66</v>
      </c>
      <c r="M223" s="14" t="s">
        <v>68</v>
      </c>
      <c r="N223" s="14" t="s">
        <v>68</v>
      </c>
      <c r="O223" s="14" t="s">
        <v>68</v>
      </c>
      <c r="P223" s="14" t="s">
        <v>68</v>
      </c>
      <c r="Q223" s="14" t="s">
        <v>68</v>
      </c>
      <c r="R223" s="14" t="s">
        <v>95</v>
      </c>
      <c r="S223" s="14" t="s">
        <v>186</v>
      </c>
      <c r="T223" s="14" t="s">
        <v>187</v>
      </c>
      <c r="U223" s="14" t="s">
        <v>136</v>
      </c>
      <c r="V223" s="14" t="s">
        <v>73</v>
      </c>
      <c r="W223" s="14" t="s">
        <v>74</v>
      </c>
      <c r="X223" s="15">
        <v>0.08333333333575865</v>
      </c>
      <c r="Y223" s="14">
        <v>30.0</v>
      </c>
      <c r="Z223" s="15">
        <v>0.27083333333575865</v>
      </c>
      <c r="AA223" s="14">
        <v>4.0</v>
      </c>
      <c r="AB223" s="14" t="s">
        <v>78</v>
      </c>
      <c r="AC223" s="14" t="s">
        <v>78</v>
      </c>
      <c r="AD223" s="14" t="s">
        <v>78</v>
      </c>
      <c r="AE223" s="14" t="s">
        <v>77</v>
      </c>
      <c r="AF223" s="14" t="s">
        <v>125</v>
      </c>
      <c r="AG223" s="14" t="s">
        <v>78</v>
      </c>
      <c r="AH223" s="14" t="s">
        <v>78</v>
      </c>
      <c r="AI223" s="14" t="s">
        <v>78</v>
      </c>
      <c r="AJ223" s="14" t="s">
        <v>77</v>
      </c>
      <c r="AK223" s="14" t="s">
        <v>184</v>
      </c>
      <c r="AL223" s="14" t="s">
        <v>79</v>
      </c>
      <c r="AM223" s="14" t="s">
        <v>101</v>
      </c>
      <c r="AN223" s="14" t="s">
        <v>79</v>
      </c>
      <c r="AO223" s="14" t="s">
        <v>77</v>
      </c>
      <c r="AP223" s="14" t="s">
        <v>102</v>
      </c>
      <c r="AX223" s="14">
        <v>0.0</v>
      </c>
      <c r="AY223" s="14">
        <v>0.0</v>
      </c>
      <c r="AZ223" s="14">
        <v>0.0</v>
      </c>
      <c r="BA223" s="14">
        <v>0.0</v>
      </c>
      <c r="BB223" s="14">
        <v>0.0</v>
      </c>
      <c r="BC223" s="14">
        <v>0.0</v>
      </c>
      <c r="BD223" s="14" t="s">
        <v>173</v>
      </c>
      <c r="BE223" s="14" t="s">
        <v>264</v>
      </c>
      <c r="BF223" s="16" t="s">
        <v>140</v>
      </c>
    </row>
    <row r="224">
      <c r="A224" s="10">
        <v>45832.55680798611</v>
      </c>
      <c r="B224" s="11" t="s">
        <v>58</v>
      </c>
      <c r="C224" s="11">
        <v>23.0</v>
      </c>
      <c r="D224" s="11" t="s">
        <v>59</v>
      </c>
      <c r="E224" s="11" t="s">
        <v>60</v>
      </c>
      <c r="F224" s="11" t="s">
        <v>61</v>
      </c>
      <c r="G224" s="11" t="s">
        <v>962</v>
      </c>
      <c r="H224" s="11" t="s">
        <v>175</v>
      </c>
      <c r="I224" s="11" t="s">
        <v>963</v>
      </c>
      <c r="J224" s="11" t="s">
        <v>105</v>
      </c>
      <c r="K224" s="11" t="s">
        <v>964</v>
      </c>
      <c r="L224" s="11" t="s">
        <v>66</v>
      </c>
      <c r="M224" s="11" t="s">
        <v>67</v>
      </c>
      <c r="N224" s="11" t="s">
        <v>68</v>
      </c>
      <c r="O224" s="11" t="s">
        <v>66</v>
      </c>
      <c r="P224" s="11" t="s">
        <v>94</v>
      </c>
      <c r="Q224" s="11" t="s">
        <v>94</v>
      </c>
      <c r="R224" s="11" t="s">
        <v>196</v>
      </c>
      <c r="S224" s="11" t="s">
        <v>134</v>
      </c>
      <c r="T224" s="11" t="s">
        <v>135</v>
      </c>
      <c r="U224" s="11" t="s">
        <v>72</v>
      </c>
      <c r="V224" s="11" t="s">
        <v>73</v>
      </c>
      <c r="W224" s="11" t="s">
        <v>74</v>
      </c>
      <c r="X224" s="12">
        <v>0.04166666666424135</v>
      </c>
      <c r="Y224" s="11">
        <v>30.0</v>
      </c>
      <c r="Z224" s="12">
        <v>0.3125</v>
      </c>
      <c r="AA224" s="11" t="s">
        <v>191</v>
      </c>
      <c r="AB224" s="11" t="s">
        <v>78</v>
      </c>
      <c r="AC224" s="11" t="s">
        <v>79</v>
      </c>
      <c r="AD224" s="11" t="s">
        <v>79</v>
      </c>
      <c r="AE224" s="11" t="s">
        <v>79</v>
      </c>
      <c r="AF224" s="11" t="s">
        <v>79</v>
      </c>
      <c r="AG224" s="11" t="s">
        <v>79</v>
      </c>
      <c r="AH224" s="11" t="s">
        <v>79</v>
      </c>
      <c r="AI224" s="11" t="s">
        <v>77</v>
      </c>
      <c r="AJ224" s="11" t="s">
        <v>79</v>
      </c>
      <c r="AL224" s="11" t="s">
        <v>79</v>
      </c>
      <c r="AM224" s="11" t="s">
        <v>80</v>
      </c>
      <c r="AN224" s="11" t="s">
        <v>79</v>
      </c>
      <c r="AO224" s="11" t="s">
        <v>78</v>
      </c>
      <c r="AP224" s="11" t="s">
        <v>102</v>
      </c>
      <c r="AX224" s="11" t="s">
        <v>460</v>
      </c>
      <c r="AY224" s="11" t="s">
        <v>263</v>
      </c>
      <c r="AZ224" s="11">
        <v>7.0</v>
      </c>
      <c r="BA224" s="11" t="s">
        <v>965</v>
      </c>
      <c r="BB224" s="11">
        <v>7.0</v>
      </c>
      <c r="BC224" s="11" t="s">
        <v>253</v>
      </c>
      <c r="BD224" s="11" t="s">
        <v>434</v>
      </c>
      <c r="BE224" s="11" t="s">
        <v>110</v>
      </c>
      <c r="BF224" s="13" t="s">
        <v>87</v>
      </c>
    </row>
    <row r="225">
      <c r="A225" s="9">
        <v>45832.55800611111</v>
      </c>
      <c r="B225" s="14" t="s">
        <v>58</v>
      </c>
      <c r="C225" s="14">
        <v>31.0</v>
      </c>
      <c r="D225" s="14" t="s">
        <v>59</v>
      </c>
      <c r="E225" s="14" t="s">
        <v>164</v>
      </c>
      <c r="F225" s="14" t="s">
        <v>61</v>
      </c>
      <c r="G225" s="14" t="s">
        <v>184</v>
      </c>
      <c r="H225" s="14" t="s">
        <v>91</v>
      </c>
      <c r="I225" s="14" t="s">
        <v>204</v>
      </c>
      <c r="J225" s="14" t="s">
        <v>65</v>
      </c>
      <c r="L225" s="14" t="s">
        <v>66</v>
      </c>
      <c r="M225" s="14" t="s">
        <v>66</v>
      </c>
      <c r="N225" s="14" t="s">
        <v>93</v>
      </c>
      <c r="O225" s="14" t="s">
        <v>94</v>
      </c>
      <c r="P225" s="14" t="s">
        <v>94</v>
      </c>
      <c r="Q225" s="14" t="s">
        <v>94</v>
      </c>
      <c r="R225" s="14" t="s">
        <v>95</v>
      </c>
      <c r="S225" s="14" t="s">
        <v>70</v>
      </c>
      <c r="T225" s="14" t="s">
        <v>73</v>
      </c>
      <c r="U225" s="14" t="s">
        <v>98</v>
      </c>
      <c r="V225" s="14" t="s">
        <v>97</v>
      </c>
      <c r="W225" s="14" t="s">
        <v>74</v>
      </c>
      <c r="X225" s="15">
        <v>0.8958333333357587</v>
      </c>
      <c r="Y225" s="14">
        <v>20.0</v>
      </c>
      <c r="Z225" s="15">
        <v>0.20833333333575865</v>
      </c>
      <c r="AA225" s="14">
        <v>7.0</v>
      </c>
      <c r="AB225" s="14" t="s">
        <v>78</v>
      </c>
      <c r="AC225" s="14" t="s">
        <v>77</v>
      </c>
      <c r="AD225" s="14" t="s">
        <v>79</v>
      </c>
      <c r="AE225" s="14" t="s">
        <v>79</v>
      </c>
      <c r="AF225" s="14" t="s">
        <v>77</v>
      </c>
      <c r="AG225" s="14" t="s">
        <v>77</v>
      </c>
      <c r="AH225" s="14" t="s">
        <v>79</v>
      </c>
      <c r="AI225" s="14" t="s">
        <v>79</v>
      </c>
      <c r="AJ225" s="14" t="s">
        <v>77</v>
      </c>
      <c r="AK225" s="14" t="s">
        <v>282</v>
      </c>
      <c r="AL225" s="14" t="s">
        <v>78</v>
      </c>
      <c r="AM225" s="14" t="s">
        <v>101</v>
      </c>
      <c r="AN225" s="14" t="s">
        <v>79</v>
      </c>
      <c r="AO225" s="14" t="s">
        <v>78</v>
      </c>
      <c r="AP225" s="14" t="s">
        <v>102</v>
      </c>
      <c r="AX225" s="14">
        <v>5.0</v>
      </c>
      <c r="AY225" s="14">
        <v>30.0</v>
      </c>
      <c r="AZ225" s="14">
        <v>3.0</v>
      </c>
      <c r="BA225" s="14" t="s">
        <v>684</v>
      </c>
      <c r="BB225" s="14">
        <v>2.0</v>
      </c>
      <c r="BC225" s="14">
        <v>15.0</v>
      </c>
      <c r="BD225" s="14" t="s">
        <v>316</v>
      </c>
      <c r="BE225" s="14" t="s">
        <v>564</v>
      </c>
      <c r="BF225" s="16" t="s">
        <v>87</v>
      </c>
    </row>
    <row r="226">
      <c r="A226" s="10">
        <v>45832.55806988426</v>
      </c>
      <c r="B226" s="11" t="s">
        <v>58</v>
      </c>
      <c r="C226" s="11">
        <v>24.0</v>
      </c>
      <c r="D226" s="11" t="s">
        <v>59</v>
      </c>
      <c r="E226" s="11" t="s">
        <v>60</v>
      </c>
      <c r="F226" s="11" t="s">
        <v>61</v>
      </c>
      <c r="G226" s="11" t="s">
        <v>184</v>
      </c>
      <c r="H226" s="11" t="s">
        <v>91</v>
      </c>
      <c r="I226" s="11" t="s">
        <v>142</v>
      </c>
      <c r="J226" s="11" t="s">
        <v>65</v>
      </c>
      <c r="L226" s="11" t="s">
        <v>66</v>
      </c>
      <c r="M226" s="11" t="s">
        <v>68</v>
      </c>
      <c r="N226" s="11" t="s">
        <v>68</v>
      </c>
      <c r="O226" s="11" t="s">
        <v>67</v>
      </c>
      <c r="P226" s="11" t="s">
        <v>66</v>
      </c>
      <c r="Q226" s="11" t="s">
        <v>68</v>
      </c>
      <c r="R226" s="11" t="s">
        <v>95</v>
      </c>
      <c r="S226" s="11" t="s">
        <v>96</v>
      </c>
      <c r="T226" s="11" t="s">
        <v>73</v>
      </c>
      <c r="U226" s="11" t="s">
        <v>72</v>
      </c>
      <c r="V226" s="11" t="s">
        <v>73</v>
      </c>
      <c r="W226" s="11" t="s">
        <v>74</v>
      </c>
      <c r="X226" s="12">
        <v>0.9375</v>
      </c>
      <c r="Y226" s="11" t="s">
        <v>966</v>
      </c>
      <c r="Z226" s="12">
        <v>0.22916666666424135</v>
      </c>
      <c r="AA226" s="11" t="s">
        <v>242</v>
      </c>
      <c r="AB226" s="11" t="s">
        <v>78</v>
      </c>
      <c r="AC226" s="11" t="s">
        <v>78</v>
      </c>
      <c r="AD226" s="11" t="s">
        <v>78</v>
      </c>
      <c r="AE226" s="11" t="s">
        <v>77</v>
      </c>
      <c r="AF226" s="11" t="s">
        <v>79</v>
      </c>
      <c r="AG226" s="11" t="s">
        <v>78</v>
      </c>
      <c r="AH226" s="11" t="s">
        <v>77</v>
      </c>
      <c r="AI226" s="11" t="s">
        <v>78</v>
      </c>
      <c r="AJ226" s="11" t="s">
        <v>77</v>
      </c>
      <c r="AL226" s="11" t="s">
        <v>78</v>
      </c>
      <c r="AM226" s="11" t="s">
        <v>101</v>
      </c>
      <c r="AN226" s="11" t="s">
        <v>79</v>
      </c>
      <c r="AO226" s="11" t="s">
        <v>79</v>
      </c>
      <c r="AP226" s="11" t="s">
        <v>138</v>
      </c>
      <c r="AX226" s="11" t="s">
        <v>299</v>
      </c>
      <c r="AY226" s="11">
        <v>0.0</v>
      </c>
      <c r="AZ226" s="11" t="s">
        <v>116</v>
      </c>
      <c r="BA226" s="11">
        <v>0.0</v>
      </c>
      <c r="BB226" s="11" t="s">
        <v>116</v>
      </c>
      <c r="BC226" s="11">
        <v>0.0</v>
      </c>
      <c r="BD226" s="11" t="s">
        <v>313</v>
      </c>
      <c r="BE226" s="11" t="s">
        <v>191</v>
      </c>
      <c r="BF226" s="13" t="s">
        <v>87</v>
      </c>
    </row>
    <row r="227">
      <c r="A227" s="9">
        <v>45832.5584002199</v>
      </c>
      <c r="B227" s="14" t="s">
        <v>58</v>
      </c>
      <c r="C227" s="14">
        <v>20.0</v>
      </c>
      <c r="D227" s="14" t="s">
        <v>88</v>
      </c>
      <c r="E227" s="14" t="s">
        <v>60</v>
      </c>
      <c r="F227" s="14" t="s">
        <v>61</v>
      </c>
      <c r="G227" s="14" t="s">
        <v>65</v>
      </c>
      <c r="H227" s="14" t="s">
        <v>175</v>
      </c>
      <c r="I227" s="14" t="s">
        <v>119</v>
      </c>
      <c r="J227" s="14" t="s">
        <v>65</v>
      </c>
      <c r="L227" s="14" t="s">
        <v>68</v>
      </c>
      <c r="M227" s="14" t="s">
        <v>93</v>
      </c>
      <c r="N227" s="14" t="s">
        <v>93</v>
      </c>
      <c r="O227" s="14" t="s">
        <v>68</v>
      </c>
      <c r="P227" s="14" t="s">
        <v>94</v>
      </c>
      <c r="Q227" s="14" t="s">
        <v>94</v>
      </c>
      <c r="R227" s="14" t="s">
        <v>144</v>
      </c>
      <c r="S227" s="14" t="s">
        <v>121</v>
      </c>
      <c r="T227" s="14" t="s">
        <v>73</v>
      </c>
      <c r="U227" s="14" t="s">
        <v>72</v>
      </c>
      <c r="V227" s="14" t="s">
        <v>73</v>
      </c>
      <c r="W227" s="14" t="s">
        <v>108</v>
      </c>
      <c r="X227" s="15">
        <v>0.9583333333357587</v>
      </c>
      <c r="Y227" s="14" t="s">
        <v>659</v>
      </c>
      <c r="Z227" s="15">
        <v>0.29166666666424135</v>
      </c>
      <c r="AA227" s="14" t="s">
        <v>967</v>
      </c>
      <c r="AB227" s="14" t="s">
        <v>125</v>
      </c>
      <c r="AC227" s="14" t="s">
        <v>125</v>
      </c>
      <c r="AD227" s="14" t="s">
        <v>79</v>
      </c>
      <c r="AE227" s="14" t="s">
        <v>79</v>
      </c>
      <c r="AF227" s="14" t="s">
        <v>79</v>
      </c>
      <c r="AG227" s="14" t="s">
        <v>79</v>
      </c>
      <c r="AH227" s="14" t="s">
        <v>79</v>
      </c>
      <c r="AI227" s="14" t="s">
        <v>79</v>
      </c>
      <c r="AJ227" s="14" t="s">
        <v>79</v>
      </c>
      <c r="AL227" s="14" t="s">
        <v>79</v>
      </c>
      <c r="AM227" s="14" t="s">
        <v>80</v>
      </c>
      <c r="AN227" s="14" t="s">
        <v>79</v>
      </c>
      <c r="AO227" s="14" t="s">
        <v>79</v>
      </c>
      <c r="AP227" s="14" t="s">
        <v>138</v>
      </c>
      <c r="AX227" s="14" t="s">
        <v>65</v>
      </c>
      <c r="AY227" s="14" t="s">
        <v>968</v>
      </c>
      <c r="AZ227" s="14" t="s">
        <v>968</v>
      </c>
      <c r="BA227" s="14" t="s">
        <v>968</v>
      </c>
      <c r="BB227" s="14" t="s">
        <v>968</v>
      </c>
      <c r="BC227" s="14" t="s">
        <v>968</v>
      </c>
      <c r="BD227" s="14" t="s">
        <v>661</v>
      </c>
      <c r="BE227" s="14" t="s">
        <v>391</v>
      </c>
      <c r="BF227" s="16" t="s">
        <v>87</v>
      </c>
    </row>
    <row r="228">
      <c r="A228" s="10">
        <v>45832.559856203705</v>
      </c>
      <c r="B228" s="11" t="s">
        <v>58</v>
      </c>
      <c r="C228" s="11">
        <v>27.0</v>
      </c>
      <c r="D228" s="11" t="s">
        <v>59</v>
      </c>
      <c r="E228" s="11" t="s">
        <v>60</v>
      </c>
      <c r="F228" s="11" t="s">
        <v>61</v>
      </c>
      <c r="G228" s="11" t="s">
        <v>969</v>
      </c>
      <c r="H228" s="11" t="s">
        <v>175</v>
      </c>
      <c r="I228" s="11" t="s">
        <v>176</v>
      </c>
      <c r="J228" s="11" t="s">
        <v>65</v>
      </c>
      <c r="L228" s="11" t="s">
        <v>67</v>
      </c>
      <c r="M228" s="11" t="s">
        <v>67</v>
      </c>
      <c r="N228" s="11" t="s">
        <v>66</v>
      </c>
      <c r="O228" s="11" t="s">
        <v>67</v>
      </c>
      <c r="P228" s="11" t="s">
        <v>67</v>
      </c>
      <c r="Q228" s="11" t="s">
        <v>66</v>
      </c>
      <c r="R228" s="11" t="s">
        <v>95</v>
      </c>
      <c r="S228" s="11" t="s">
        <v>70</v>
      </c>
      <c r="T228" s="11" t="s">
        <v>73</v>
      </c>
      <c r="U228" s="11" t="s">
        <v>98</v>
      </c>
      <c r="V228" s="11" t="s">
        <v>970</v>
      </c>
      <c r="W228" s="11" t="s">
        <v>108</v>
      </c>
      <c r="X228" s="12">
        <v>0.9583333333357587</v>
      </c>
      <c r="Y228" s="11" t="s">
        <v>394</v>
      </c>
      <c r="Z228" s="12">
        <v>0.33333333333575865</v>
      </c>
      <c r="AA228" s="11" t="s">
        <v>971</v>
      </c>
      <c r="AB228" s="11" t="s">
        <v>125</v>
      </c>
      <c r="AC228" s="11" t="s">
        <v>77</v>
      </c>
      <c r="AD228" s="11" t="s">
        <v>79</v>
      </c>
      <c r="AE228" s="11" t="s">
        <v>79</v>
      </c>
      <c r="AF228" s="11" t="s">
        <v>79</v>
      </c>
      <c r="AG228" s="11" t="s">
        <v>77</v>
      </c>
      <c r="AH228" s="11" t="s">
        <v>79</v>
      </c>
      <c r="AI228" s="11" t="s">
        <v>78</v>
      </c>
      <c r="AJ228" s="11" t="s">
        <v>79</v>
      </c>
      <c r="AL228" s="11" t="s">
        <v>79</v>
      </c>
      <c r="AM228" s="11" t="s">
        <v>80</v>
      </c>
      <c r="AN228" s="11" t="s">
        <v>79</v>
      </c>
      <c r="AO228" s="11" t="s">
        <v>77</v>
      </c>
      <c r="AP228" s="11" t="s">
        <v>102</v>
      </c>
      <c r="AX228" s="11" t="s">
        <v>972</v>
      </c>
      <c r="AY228" s="11" t="s">
        <v>973</v>
      </c>
      <c r="AZ228" s="11" t="s">
        <v>207</v>
      </c>
      <c r="BA228" s="11" t="s">
        <v>974</v>
      </c>
      <c r="BB228" s="11" t="s">
        <v>207</v>
      </c>
      <c r="BC228" s="11" t="s">
        <v>974</v>
      </c>
      <c r="BD228" s="11" t="s">
        <v>509</v>
      </c>
      <c r="BE228" s="11" t="s">
        <v>975</v>
      </c>
      <c r="BF228" s="13" t="s">
        <v>87</v>
      </c>
    </row>
    <row r="229">
      <c r="A229" s="9">
        <v>45832.56088828704</v>
      </c>
      <c r="B229" s="14" t="s">
        <v>58</v>
      </c>
      <c r="C229" s="14">
        <v>22.0</v>
      </c>
      <c r="D229" s="14" t="s">
        <v>59</v>
      </c>
      <c r="E229" s="14" t="s">
        <v>89</v>
      </c>
      <c r="F229" s="14" t="s">
        <v>61</v>
      </c>
      <c r="G229" s="14" t="s">
        <v>327</v>
      </c>
      <c r="H229" s="14" t="s">
        <v>175</v>
      </c>
      <c r="I229" s="14" t="s">
        <v>475</v>
      </c>
      <c r="J229" s="14" t="s">
        <v>65</v>
      </c>
      <c r="L229" s="14" t="s">
        <v>66</v>
      </c>
      <c r="M229" s="14" t="s">
        <v>68</v>
      </c>
      <c r="N229" s="14" t="s">
        <v>68</v>
      </c>
      <c r="O229" s="14" t="s">
        <v>66</v>
      </c>
      <c r="P229" s="14" t="s">
        <v>94</v>
      </c>
      <c r="Q229" s="14" t="s">
        <v>94</v>
      </c>
      <c r="R229" s="14" t="s">
        <v>95</v>
      </c>
      <c r="S229" s="14" t="s">
        <v>186</v>
      </c>
      <c r="T229" s="14" t="s">
        <v>187</v>
      </c>
      <c r="U229" s="14" t="s">
        <v>72</v>
      </c>
      <c r="V229" s="14" t="s">
        <v>73</v>
      </c>
      <c r="W229" s="14" t="s">
        <v>331</v>
      </c>
      <c r="X229" s="15">
        <v>0.9375</v>
      </c>
      <c r="Y229" s="14" t="s">
        <v>263</v>
      </c>
      <c r="Z229" s="15">
        <v>0.3125</v>
      </c>
      <c r="AA229" s="14">
        <v>8.0</v>
      </c>
      <c r="AB229" s="14" t="s">
        <v>125</v>
      </c>
      <c r="AC229" s="14" t="s">
        <v>125</v>
      </c>
      <c r="AD229" s="14" t="s">
        <v>125</v>
      </c>
      <c r="AE229" s="14" t="s">
        <v>78</v>
      </c>
      <c r="AF229" s="14" t="s">
        <v>77</v>
      </c>
      <c r="AG229" s="14" t="s">
        <v>77</v>
      </c>
      <c r="AH229" s="14" t="s">
        <v>79</v>
      </c>
      <c r="AI229" s="14" t="s">
        <v>79</v>
      </c>
      <c r="AJ229" s="14" t="s">
        <v>79</v>
      </c>
      <c r="AK229" s="14" t="s">
        <v>282</v>
      </c>
      <c r="AL229" s="14" t="s">
        <v>78</v>
      </c>
      <c r="AM229" s="14" t="s">
        <v>101</v>
      </c>
      <c r="AN229" s="14" t="s">
        <v>77</v>
      </c>
      <c r="AO229" s="14" t="s">
        <v>79</v>
      </c>
      <c r="AP229" s="14" t="s">
        <v>102</v>
      </c>
      <c r="AX229" s="14">
        <v>5.0</v>
      </c>
      <c r="AY229" s="14">
        <v>15.0</v>
      </c>
      <c r="AZ229" s="14">
        <v>4.0</v>
      </c>
      <c r="BA229" s="14" t="s">
        <v>976</v>
      </c>
      <c r="BB229" s="14">
        <v>0.0</v>
      </c>
      <c r="BC229" s="14">
        <v>0.0</v>
      </c>
      <c r="BD229" s="14">
        <v>12.0</v>
      </c>
      <c r="BE229" s="14" t="s">
        <v>320</v>
      </c>
      <c r="BF229" s="16" t="s">
        <v>87</v>
      </c>
    </row>
    <row r="230">
      <c r="A230" s="10">
        <v>45832.56288408565</v>
      </c>
      <c r="B230" s="11" t="s">
        <v>58</v>
      </c>
      <c r="C230" s="11" t="s">
        <v>638</v>
      </c>
      <c r="D230" s="11" t="s">
        <v>88</v>
      </c>
      <c r="E230" s="11" t="s">
        <v>60</v>
      </c>
      <c r="F230" s="11" t="s">
        <v>61</v>
      </c>
      <c r="G230" s="11" t="s">
        <v>977</v>
      </c>
      <c r="H230" s="11" t="s">
        <v>63</v>
      </c>
      <c r="I230" s="11" t="s">
        <v>204</v>
      </c>
      <c r="J230" s="11" t="s">
        <v>65</v>
      </c>
      <c r="L230" s="11" t="s">
        <v>68</v>
      </c>
      <c r="M230" s="11" t="s">
        <v>68</v>
      </c>
      <c r="N230" s="11" t="s">
        <v>68</v>
      </c>
      <c r="O230" s="11" t="s">
        <v>94</v>
      </c>
      <c r="P230" s="11" t="s">
        <v>94</v>
      </c>
      <c r="Q230" s="11" t="s">
        <v>94</v>
      </c>
      <c r="R230" s="11" t="s">
        <v>95</v>
      </c>
      <c r="S230" s="11" t="s">
        <v>121</v>
      </c>
      <c r="T230" s="11" t="s">
        <v>73</v>
      </c>
      <c r="U230" s="11" t="s">
        <v>72</v>
      </c>
      <c r="V230" s="11" t="s">
        <v>73</v>
      </c>
      <c r="W230" s="11" t="s">
        <v>331</v>
      </c>
      <c r="X230" s="12">
        <v>0.9375</v>
      </c>
      <c r="Y230" s="11" t="s">
        <v>502</v>
      </c>
      <c r="Z230" s="12">
        <v>0.24305555555474712</v>
      </c>
      <c r="AA230" s="11" t="s">
        <v>978</v>
      </c>
      <c r="AB230" s="11" t="s">
        <v>125</v>
      </c>
      <c r="AC230" s="11" t="s">
        <v>125</v>
      </c>
      <c r="AD230" s="11" t="s">
        <v>79</v>
      </c>
      <c r="AE230" s="11" t="s">
        <v>79</v>
      </c>
      <c r="AF230" s="11" t="s">
        <v>79</v>
      </c>
      <c r="AG230" s="11" t="s">
        <v>77</v>
      </c>
      <c r="AH230" s="11" t="s">
        <v>78</v>
      </c>
      <c r="AI230" s="11" t="s">
        <v>77</v>
      </c>
      <c r="AJ230" s="11" t="s">
        <v>79</v>
      </c>
      <c r="AK230" s="11" t="s">
        <v>282</v>
      </c>
      <c r="AL230" s="11" t="s">
        <v>125</v>
      </c>
      <c r="AM230" s="11" t="s">
        <v>80</v>
      </c>
      <c r="AN230" s="11" t="s">
        <v>79</v>
      </c>
      <c r="AO230" s="11" t="s">
        <v>78</v>
      </c>
      <c r="AP230" s="11" t="s">
        <v>216</v>
      </c>
      <c r="AX230" s="11" t="s">
        <v>84</v>
      </c>
      <c r="AY230" s="11" t="s">
        <v>126</v>
      </c>
      <c r="AZ230" s="11" t="s">
        <v>579</v>
      </c>
      <c r="BA230" s="11" t="s">
        <v>506</v>
      </c>
      <c r="BB230" s="11" t="s">
        <v>629</v>
      </c>
      <c r="BC230" s="11" t="s">
        <v>506</v>
      </c>
      <c r="BD230" s="11" t="s">
        <v>979</v>
      </c>
      <c r="BE230" s="11" t="s">
        <v>980</v>
      </c>
      <c r="BF230" s="13" t="s">
        <v>87</v>
      </c>
    </row>
    <row r="231">
      <c r="A231" s="9">
        <v>45832.56519125</v>
      </c>
      <c r="B231" s="14" t="s">
        <v>58</v>
      </c>
      <c r="C231" s="14">
        <v>19.0</v>
      </c>
      <c r="D231" s="14" t="s">
        <v>88</v>
      </c>
      <c r="E231" s="14" t="s">
        <v>252</v>
      </c>
      <c r="F231" s="14" t="s">
        <v>61</v>
      </c>
      <c r="G231" s="14" t="s">
        <v>87</v>
      </c>
      <c r="H231" s="14" t="s">
        <v>91</v>
      </c>
      <c r="I231" s="14" t="s">
        <v>557</v>
      </c>
      <c r="J231" s="14" t="s">
        <v>65</v>
      </c>
      <c r="L231" s="14" t="s">
        <v>67</v>
      </c>
      <c r="M231" s="14" t="s">
        <v>66</v>
      </c>
      <c r="N231" s="14" t="s">
        <v>68</v>
      </c>
      <c r="O231" s="14" t="s">
        <v>94</v>
      </c>
      <c r="P231" s="14" t="s">
        <v>94</v>
      </c>
      <c r="Q231" s="14" t="s">
        <v>94</v>
      </c>
      <c r="R231" s="14" t="s">
        <v>196</v>
      </c>
      <c r="S231" s="14" t="s">
        <v>134</v>
      </c>
      <c r="T231" s="14" t="s">
        <v>71</v>
      </c>
      <c r="U231" s="14" t="s">
        <v>72</v>
      </c>
      <c r="V231" s="14" t="s">
        <v>73</v>
      </c>
      <c r="W231" s="14" t="s">
        <v>166</v>
      </c>
      <c r="X231" s="15">
        <v>0.0</v>
      </c>
      <c r="Y231" s="14">
        <v>20.0</v>
      </c>
      <c r="Z231" s="15">
        <v>0.25</v>
      </c>
      <c r="AA231" s="14">
        <v>5.0</v>
      </c>
      <c r="AB231" s="14" t="s">
        <v>79</v>
      </c>
      <c r="AC231" s="14" t="s">
        <v>79</v>
      </c>
      <c r="AD231" s="14" t="s">
        <v>79</v>
      </c>
      <c r="AE231" s="14" t="s">
        <v>77</v>
      </c>
      <c r="AF231" s="14" t="s">
        <v>79</v>
      </c>
      <c r="AG231" s="14" t="s">
        <v>78</v>
      </c>
      <c r="AH231" s="14" t="s">
        <v>77</v>
      </c>
      <c r="AI231" s="14" t="s">
        <v>79</v>
      </c>
      <c r="AJ231" s="14" t="s">
        <v>79</v>
      </c>
      <c r="AL231" s="14" t="s">
        <v>111</v>
      </c>
      <c r="AM231" s="14" t="s">
        <v>147</v>
      </c>
      <c r="AN231" s="14" t="s">
        <v>79</v>
      </c>
      <c r="AO231" s="14" t="s">
        <v>125</v>
      </c>
      <c r="AP231" s="14" t="s">
        <v>81</v>
      </c>
      <c r="AX231" s="14">
        <v>2.0</v>
      </c>
      <c r="AY231" s="14">
        <v>10.0</v>
      </c>
      <c r="AZ231" s="14">
        <v>2.0</v>
      </c>
      <c r="BA231" s="14" t="s">
        <v>543</v>
      </c>
      <c r="BB231" s="14">
        <v>2.0</v>
      </c>
      <c r="BC231" s="14" t="s">
        <v>543</v>
      </c>
      <c r="BD231" s="14" t="s">
        <v>146</v>
      </c>
      <c r="BE231" s="14" t="s">
        <v>146</v>
      </c>
      <c r="BF231" s="16" t="s">
        <v>87</v>
      </c>
    </row>
    <row r="232">
      <c r="A232" s="10">
        <v>45832.56558174768</v>
      </c>
      <c r="B232" s="11" t="s">
        <v>58</v>
      </c>
      <c r="C232" s="11">
        <v>24.0</v>
      </c>
      <c r="D232" s="11" t="s">
        <v>59</v>
      </c>
      <c r="E232" s="11" t="s">
        <v>60</v>
      </c>
      <c r="F232" s="11" t="s">
        <v>61</v>
      </c>
      <c r="G232" s="11" t="s">
        <v>184</v>
      </c>
      <c r="H232" s="11" t="s">
        <v>175</v>
      </c>
      <c r="I232" s="11" t="s">
        <v>400</v>
      </c>
      <c r="J232" s="11" t="s">
        <v>65</v>
      </c>
      <c r="L232" s="11" t="s">
        <v>68</v>
      </c>
      <c r="M232" s="11" t="s">
        <v>68</v>
      </c>
      <c r="N232" s="11" t="s">
        <v>93</v>
      </c>
      <c r="O232" s="11" t="s">
        <v>94</v>
      </c>
      <c r="P232" s="11" t="s">
        <v>94</v>
      </c>
      <c r="Q232" s="11" t="s">
        <v>94</v>
      </c>
      <c r="R232" s="11" t="s">
        <v>95</v>
      </c>
      <c r="S232" s="11" t="s">
        <v>121</v>
      </c>
      <c r="T232" s="11" t="s">
        <v>73</v>
      </c>
      <c r="U232" s="11" t="s">
        <v>98</v>
      </c>
      <c r="V232" s="11" t="s">
        <v>71</v>
      </c>
      <c r="W232" s="11" t="s">
        <v>108</v>
      </c>
      <c r="X232" s="12">
        <v>0.875</v>
      </c>
      <c r="Y232" s="11" t="s">
        <v>215</v>
      </c>
      <c r="Z232" s="12">
        <v>0.25</v>
      </c>
      <c r="AA232" s="11" t="s">
        <v>434</v>
      </c>
      <c r="AB232" s="11" t="s">
        <v>79</v>
      </c>
      <c r="AC232" s="11" t="s">
        <v>79</v>
      </c>
      <c r="AD232" s="11" t="s">
        <v>77</v>
      </c>
      <c r="AE232" s="11" t="s">
        <v>79</v>
      </c>
      <c r="AF232" s="11" t="s">
        <v>79</v>
      </c>
      <c r="AG232" s="11" t="s">
        <v>79</v>
      </c>
      <c r="AH232" s="11" t="s">
        <v>79</v>
      </c>
      <c r="AI232" s="11" t="s">
        <v>77</v>
      </c>
      <c r="AJ232" s="11" t="s">
        <v>79</v>
      </c>
      <c r="AL232" s="11" t="s">
        <v>111</v>
      </c>
      <c r="AM232" s="11" t="s">
        <v>157</v>
      </c>
      <c r="AN232" s="11" t="s">
        <v>79</v>
      </c>
      <c r="AO232" s="11" t="s">
        <v>77</v>
      </c>
      <c r="AP232" s="11" t="s">
        <v>81</v>
      </c>
      <c r="AX232" s="11">
        <v>2.0</v>
      </c>
      <c r="AY232" s="11" t="s">
        <v>543</v>
      </c>
      <c r="AZ232" s="11">
        <v>0.0</v>
      </c>
      <c r="BA232" s="11">
        <v>0.0</v>
      </c>
      <c r="BB232" s="11">
        <v>0.0</v>
      </c>
      <c r="BC232" s="11">
        <v>0.0</v>
      </c>
      <c r="BD232" s="11" t="s">
        <v>981</v>
      </c>
      <c r="BE232" s="11" t="s">
        <v>511</v>
      </c>
      <c r="BF232" s="13" t="s">
        <v>87</v>
      </c>
    </row>
    <row r="233">
      <c r="A233" s="9">
        <v>45832.5667369213</v>
      </c>
      <c r="B233" s="14" t="s">
        <v>58</v>
      </c>
      <c r="C233" s="14">
        <v>25.0</v>
      </c>
      <c r="D233" s="14" t="s">
        <v>59</v>
      </c>
      <c r="E233" s="14" t="s">
        <v>252</v>
      </c>
      <c r="F233" s="14" t="s">
        <v>61</v>
      </c>
      <c r="G233" s="14" t="s">
        <v>184</v>
      </c>
      <c r="H233" s="14" t="s">
        <v>91</v>
      </c>
      <c r="I233" s="14" t="s">
        <v>309</v>
      </c>
      <c r="J233" s="14" t="s">
        <v>65</v>
      </c>
      <c r="L233" s="14" t="s">
        <v>66</v>
      </c>
      <c r="M233" s="14" t="s">
        <v>66</v>
      </c>
      <c r="N233" s="14" t="s">
        <v>67</v>
      </c>
      <c r="O233" s="14" t="s">
        <v>195</v>
      </c>
      <c r="P233" s="14" t="s">
        <v>195</v>
      </c>
      <c r="Q233" s="14" t="s">
        <v>66</v>
      </c>
      <c r="R233" s="14" t="s">
        <v>196</v>
      </c>
      <c r="S233" s="14" t="s">
        <v>121</v>
      </c>
      <c r="T233" s="14" t="s">
        <v>73</v>
      </c>
      <c r="U233" s="14" t="s">
        <v>98</v>
      </c>
      <c r="V233" s="14" t="s">
        <v>73</v>
      </c>
      <c r="W233" s="14" t="s">
        <v>166</v>
      </c>
      <c r="X233" s="15">
        <v>0.9791666666642413</v>
      </c>
      <c r="Y233" s="14" t="s">
        <v>889</v>
      </c>
      <c r="Z233" s="15">
        <v>0.27083333333575865</v>
      </c>
      <c r="AA233" s="14" t="s">
        <v>553</v>
      </c>
      <c r="AB233" s="14" t="s">
        <v>79</v>
      </c>
      <c r="AC233" s="14" t="s">
        <v>79</v>
      </c>
      <c r="AD233" s="14" t="s">
        <v>79</v>
      </c>
      <c r="AE233" s="14" t="s">
        <v>79</v>
      </c>
      <c r="AF233" s="14" t="s">
        <v>79</v>
      </c>
      <c r="AG233" s="14" t="s">
        <v>79</v>
      </c>
      <c r="AH233" s="14" t="s">
        <v>79</v>
      </c>
      <c r="AI233" s="14" t="s">
        <v>79</v>
      </c>
      <c r="AJ233" s="14" t="s">
        <v>79</v>
      </c>
      <c r="AL233" s="14" t="s">
        <v>111</v>
      </c>
      <c r="AM233" s="14" t="s">
        <v>101</v>
      </c>
      <c r="AN233" s="14" t="s">
        <v>79</v>
      </c>
      <c r="AO233" s="14" t="s">
        <v>77</v>
      </c>
      <c r="AP233" s="14" t="s">
        <v>81</v>
      </c>
      <c r="AX233" s="14">
        <v>0.0</v>
      </c>
      <c r="AY233" s="14">
        <v>0.0</v>
      </c>
      <c r="AZ233" s="14">
        <v>0.0</v>
      </c>
      <c r="BA233" s="14">
        <v>0.0</v>
      </c>
      <c r="BB233" s="14" t="s">
        <v>149</v>
      </c>
      <c r="BC233" s="14" t="s">
        <v>161</v>
      </c>
      <c r="BD233" s="14" t="s">
        <v>468</v>
      </c>
      <c r="BE233" s="14" t="s">
        <v>468</v>
      </c>
      <c r="BF233" s="16" t="s">
        <v>87</v>
      </c>
    </row>
    <row r="234">
      <c r="A234" s="10">
        <v>45832.570352939816</v>
      </c>
      <c r="B234" s="11" t="s">
        <v>58</v>
      </c>
      <c r="C234" s="11">
        <v>22.0</v>
      </c>
      <c r="D234" s="11" t="s">
        <v>88</v>
      </c>
      <c r="E234" s="11" t="s">
        <v>60</v>
      </c>
      <c r="F234" s="11" t="s">
        <v>61</v>
      </c>
      <c r="G234" s="11" t="s">
        <v>283</v>
      </c>
      <c r="H234" s="11" t="s">
        <v>175</v>
      </c>
      <c r="I234" s="11" t="s">
        <v>142</v>
      </c>
      <c r="J234" s="11" t="s">
        <v>65</v>
      </c>
      <c r="L234" s="11" t="s">
        <v>66</v>
      </c>
      <c r="M234" s="11" t="s">
        <v>68</v>
      </c>
      <c r="N234" s="11" t="s">
        <v>68</v>
      </c>
      <c r="O234" s="11" t="s">
        <v>66</v>
      </c>
      <c r="P234" s="11" t="s">
        <v>68</v>
      </c>
      <c r="Q234" s="11" t="s">
        <v>68</v>
      </c>
      <c r="R234" s="11" t="s">
        <v>95</v>
      </c>
      <c r="S234" s="11" t="s">
        <v>186</v>
      </c>
      <c r="T234" s="11" t="s">
        <v>187</v>
      </c>
      <c r="U234" s="11" t="s">
        <v>72</v>
      </c>
      <c r="V234" s="11" t="s">
        <v>73</v>
      </c>
      <c r="W234" s="11" t="s">
        <v>108</v>
      </c>
      <c r="X234" s="12">
        <v>0.0625</v>
      </c>
      <c r="Y234" s="11" t="s">
        <v>267</v>
      </c>
      <c r="Z234" s="12">
        <v>0.3125</v>
      </c>
      <c r="AA234" s="18" t="s">
        <v>982</v>
      </c>
      <c r="AB234" s="11" t="s">
        <v>78</v>
      </c>
      <c r="AC234" s="11" t="s">
        <v>125</v>
      </c>
      <c r="AD234" s="11" t="s">
        <v>78</v>
      </c>
      <c r="AE234" s="11" t="s">
        <v>77</v>
      </c>
      <c r="AF234" s="11" t="s">
        <v>77</v>
      </c>
      <c r="AG234" s="11" t="s">
        <v>79</v>
      </c>
      <c r="AH234" s="11" t="s">
        <v>79</v>
      </c>
      <c r="AI234" s="11" t="s">
        <v>77</v>
      </c>
      <c r="AJ234" s="11" t="s">
        <v>79</v>
      </c>
      <c r="AK234" s="11" t="s">
        <v>983</v>
      </c>
      <c r="AL234" s="11" t="s">
        <v>125</v>
      </c>
      <c r="AM234" s="11" t="s">
        <v>80</v>
      </c>
      <c r="AN234" s="11" t="s">
        <v>77</v>
      </c>
      <c r="AO234" s="11" t="s">
        <v>78</v>
      </c>
      <c r="AP234" s="11" t="s">
        <v>81</v>
      </c>
      <c r="AX234" s="11">
        <v>2.0</v>
      </c>
      <c r="AY234" s="11">
        <v>20.0</v>
      </c>
      <c r="AZ234" s="11">
        <v>1.0</v>
      </c>
      <c r="BA234" s="11">
        <v>30.0</v>
      </c>
      <c r="BB234" s="11">
        <v>1.0</v>
      </c>
      <c r="BC234" s="11">
        <v>60.0</v>
      </c>
      <c r="BD234" s="11">
        <v>6.0</v>
      </c>
      <c r="BE234" s="11">
        <v>4.0</v>
      </c>
      <c r="BF234" s="13" t="s">
        <v>87</v>
      </c>
    </row>
    <row r="235">
      <c r="A235" s="9">
        <v>45832.57080070602</v>
      </c>
      <c r="B235" s="14" t="s">
        <v>58</v>
      </c>
      <c r="C235" s="14">
        <v>18.0</v>
      </c>
      <c r="D235" s="14" t="s">
        <v>59</v>
      </c>
      <c r="E235" s="14" t="s">
        <v>193</v>
      </c>
      <c r="F235" s="14" t="s">
        <v>61</v>
      </c>
      <c r="G235" s="14" t="s">
        <v>984</v>
      </c>
      <c r="H235" s="14" t="s">
        <v>175</v>
      </c>
      <c r="I235" s="14" t="s">
        <v>204</v>
      </c>
      <c r="J235" s="14" t="s">
        <v>105</v>
      </c>
      <c r="K235" s="14" t="s">
        <v>985</v>
      </c>
      <c r="L235" s="14" t="s">
        <v>66</v>
      </c>
      <c r="M235" s="14" t="s">
        <v>68</v>
      </c>
      <c r="N235" s="14" t="s">
        <v>68</v>
      </c>
      <c r="O235" s="14" t="s">
        <v>66</v>
      </c>
      <c r="P235" s="14" t="s">
        <v>68</v>
      </c>
      <c r="Q235" s="14" t="s">
        <v>66</v>
      </c>
      <c r="R235" s="14" t="s">
        <v>95</v>
      </c>
      <c r="S235" s="14" t="s">
        <v>121</v>
      </c>
      <c r="T235" s="14" t="s">
        <v>73</v>
      </c>
      <c r="U235" s="14" t="s">
        <v>98</v>
      </c>
      <c r="V235" s="14" t="s">
        <v>97</v>
      </c>
      <c r="W235" s="14" t="s">
        <v>74</v>
      </c>
      <c r="X235" s="15">
        <v>0.9583333333357587</v>
      </c>
      <c r="Y235" s="14" t="s">
        <v>916</v>
      </c>
      <c r="Z235" s="15">
        <v>0.28472222221898846</v>
      </c>
      <c r="AA235" s="14" t="s">
        <v>986</v>
      </c>
      <c r="AB235" s="14" t="s">
        <v>78</v>
      </c>
      <c r="AC235" s="14" t="s">
        <v>79</v>
      </c>
      <c r="AD235" s="14" t="s">
        <v>79</v>
      </c>
      <c r="AE235" s="14" t="s">
        <v>79</v>
      </c>
      <c r="AF235" s="14" t="s">
        <v>79</v>
      </c>
      <c r="AG235" s="14" t="s">
        <v>77</v>
      </c>
      <c r="AH235" s="14" t="s">
        <v>79</v>
      </c>
      <c r="AI235" s="14" t="s">
        <v>77</v>
      </c>
      <c r="AJ235" s="14" t="s">
        <v>78</v>
      </c>
      <c r="AL235" s="14" t="s">
        <v>111</v>
      </c>
      <c r="AM235" s="14" t="s">
        <v>101</v>
      </c>
      <c r="AN235" s="14" t="s">
        <v>79</v>
      </c>
      <c r="AO235" s="14" t="s">
        <v>78</v>
      </c>
      <c r="AP235" s="14" t="s">
        <v>102</v>
      </c>
      <c r="AX235" s="14" t="s">
        <v>987</v>
      </c>
      <c r="AY235" s="14" t="s">
        <v>988</v>
      </c>
      <c r="AZ235" s="14" t="s">
        <v>989</v>
      </c>
      <c r="BA235" s="14" t="s">
        <v>988</v>
      </c>
      <c r="BB235" s="14" t="s">
        <v>990</v>
      </c>
      <c r="BC235" s="14" t="s">
        <v>991</v>
      </c>
      <c r="BD235" s="14" t="s">
        <v>183</v>
      </c>
      <c r="BE235" s="14" t="s">
        <v>992</v>
      </c>
      <c r="BF235" s="16" t="s">
        <v>202</v>
      </c>
    </row>
    <row r="236">
      <c r="A236" s="10">
        <v>45832.57140291667</v>
      </c>
      <c r="B236" s="11" t="s">
        <v>58</v>
      </c>
      <c r="C236" s="11">
        <v>23.0</v>
      </c>
      <c r="D236" s="11" t="s">
        <v>59</v>
      </c>
      <c r="E236" s="11" t="s">
        <v>89</v>
      </c>
      <c r="F236" s="11" t="s">
        <v>61</v>
      </c>
      <c r="G236" s="11" t="s">
        <v>184</v>
      </c>
      <c r="H236" s="11" t="s">
        <v>63</v>
      </c>
      <c r="I236" s="11" t="s">
        <v>993</v>
      </c>
      <c r="J236" s="11" t="s">
        <v>65</v>
      </c>
      <c r="L236" s="11" t="s">
        <v>66</v>
      </c>
      <c r="M236" s="11" t="s">
        <v>66</v>
      </c>
      <c r="N236" s="11" t="s">
        <v>66</v>
      </c>
      <c r="O236" s="11" t="s">
        <v>94</v>
      </c>
      <c r="P236" s="11" t="s">
        <v>94</v>
      </c>
      <c r="Q236" s="11" t="s">
        <v>94</v>
      </c>
      <c r="R236" s="11" t="s">
        <v>95</v>
      </c>
      <c r="S236" s="11" t="s">
        <v>70</v>
      </c>
      <c r="T236" s="11" t="s">
        <v>73</v>
      </c>
      <c r="U236" s="11" t="s">
        <v>72</v>
      </c>
      <c r="V236" s="11" t="s">
        <v>287</v>
      </c>
      <c r="W236" s="11" t="s">
        <v>108</v>
      </c>
      <c r="X236" s="12">
        <v>0.9166666666642413</v>
      </c>
      <c r="Y236" s="11" t="s">
        <v>267</v>
      </c>
      <c r="Z236" s="12">
        <v>0.23611111110949423</v>
      </c>
      <c r="AA236" s="11" t="s">
        <v>994</v>
      </c>
      <c r="AB236" s="11" t="s">
        <v>78</v>
      </c>
      <c r="AC236" s="11" t="s">
        <v>78</v>
      </c>
      <c r="AD236" s="11" t="s">
        <v>79</v>
      </c>
      <c r="AE236" s="11" t="s">
        <v>79</v>
      </c>
      <c r="AF236" s="11" t="s">
        <v>79</v>
      </c>
      <c r="AG236" s="11" t="s">
        <v>79</v>
      </c>
      <c r="AH236" s="11" t="s">
        <v>79</v>
      </c>
      <c r="AI236" s="11" t="s">
        <v>78</v>
      </c>
      <c r="AJ236" s="11" t="s">
        <v>77</v>
      </c>
      <c r="AK236" s="11" t="s">
        <v>995</v>
      </c>
      <c r="AL236" s="11" t="s">
        <v>78</v>
      </c>
      <c r="AM236" s="11" t="s">
        <v>101</v>
      </c>
      <c r="AN236" s="11" t="s">
        <v>125</v>
      </c>
      <c r="AO236" s="11" t="s">
        <v>77</v>
      </c>
      <c r="AP236" s="11" t="s">
        <v>102</v>
      </c>
      <c r="AX236" s="11" t="s">
        <v>996</v>
      </c>
      <c r="AY236" s="11" t="s">
        <v>495</v>
      </c>
      <c r="AZ236" s="11" t="s">
        <v>246</v>
      </c>
      <c r="BA236" s="11" t="s">
        <v>997</v>
      </c>
      <c r="BB236" s="11" t="s">
        <v>246</v>
      </c>
      <c r="BC236" s="11" t="s">
        <v>778</v>
      </c>
      <c r="BD236" s="11" t="s">
        <v>998</v>
      </c>
      <c r="BE236" s="11" t="s">
        <v>999</v>
      </c>
      <c r="BF236" s="13" t="s">
        <v>131</v>
      </c>
    </row>
    <row r="237">
      <c r="A237" s="9">
        <v>45832.57195655092</v>
      </c>
      <c r="B237" s="14" t="s">
        <v>58</v>
      </c>
      <c r="C237" s="14">
        <v>21.0</v>
      </c>
      <c r="D237" s="14" t="s">
        <v>59</v>
      </c>
      <c r="E237" s="14" t="s">
        <v>252</v>
      </c>
      <c r="F237" s="14" t="s">
        <v>61</v>
      </c>
      <c r="G237" s="14" t="s">
        <v>1000</v>
      </c>
      <c r="H237" s="14" t="s">
        <v>91</v>
      </c>
      <c r="I237" s="14" t="s">
        <v>104</v>
      </c>
      <c r="J237" s="14" t="s">
        <v>105</v>
      </c>
      <c r="K237" s="14" t="s">
        <v>1001</v>
      </c>
      <c r="L237" s="14" t="s">
        <v>67</v>
      </c>
      <c r="M237" s="14" t="s">
        <v>67</v>
      </c>
      <c r="N237" s="14" t="s">
        <v>67</v>
      </c>
      <c r="O237" s="14" t="s">
        <v>66</v>
      </c>
      <c r="P237" s="14" t="s">
        <v>66</v>
      </c>
      <c r="Q237" s="14" t="s">
        <v>66</v>
      </c>
      <c r="R237" s="14" t="s">
        <v>95</v>
      </c>
      <c r="S237" s="14" t="s">
        <v>70</v>
      </c>
      <c r="T237" s="14" t="s">
        <v>71</v>
      </c>
      <c r="U237" s="14" t="s">
        <v>98</v>
      </c>
      <c r="V237" s="14" t="s">
        <v>97</v>
      </c>
      <c r="W237" s="14" t="s">
        <v>74</v>
      </c>
      <c r="X237" s="15">
        <v>0.9166666666642413</v>
      </c>
      <c r="Y237" s="14" t="s">
        <v>1002</v>
      </c>
      <c r="Z237" s="15">
        <v>0.27083333333575865</v>
      </c>
      <c r="AA237" s="14" t="s">
        <v>1003</v>
      </c>
      <c r="AB237" s="14" t="s">
        <v>78</v>
      </c>
      <c r="AC237" s="14" t="s">
        <v>77</v>
      </c>
      <c r="AD237" s="14" t="s">
        <v>79</v>
      </c>
      <c r="AE237" s="14" t="s">
        <v>77</v>
      </c>
      <c r="AF237" s="14" t="s">
        <v>78</v>
      </c>
      <c r="AG237" s="14" t="s">
        <v>77</v>
      </c>
      <c r="AH237" s="14" t="s">
        <v>77</v>
      </c>
      <c r="AI237" s="14" t="s">
        <v>79</v>
      </c>
      <c r="AJ237" s="14" t="s">
        <v>77</v>
      </c>
      <c r="AK237" s="14" t="s">
        <v>1004</v>
      </c>
      <c r="AL237" s="14" t="s">
        <v>78</v>
      </c>
      <c r="AM237" s="14" t="s">
        <v>101</v>
      </c>
      <c r="AN237" s="14" t="s">
        <v>79</v>
      </c>
      <c r="AO237" s="14" t="s">
        <v>79</v>
      </c>
      <c r="AP237" s="14" t="s">
        <v>81</v>
      </c>
      <c r="AX237" s="14" t="s">
        <v>1005</v>
      </c>
      <c r="AY237" s="14" t="s">
        <v>1006</v>
      </c>
      <c r="AZ237" s="14" t="s">
        <v>1007</v>
      </c>
      <c r="BA237" s="14" t="s">
        <v>1008</v>
      </c>
      <c r="BB237" s="14" t="s">
        <v>1009</v>
      </c>
      <c r="BC237" s="14" t="s">
        <v>241</v>
      </c>
      <c r="BD237" s="14" t="s">
        <v>1010</v>
      </c>
      <c r="BE237" s="14" t="s">
        <v>1011</v>
      </c>
      <c r="BF237" s="16" t="s">
        <v>87</v>
      </c>
    </row>
    <row r="238">
      <c r="A238" s="10">
        <v>45832.57239981482</v>
      </c>
      <c r="B238" s="11" t="s">
        <v>58</v>
      </c>
      <c r="C238" s="11">
        <v>26.0</v>
      </c>
      <c r="D238" s="11" t="s">
        <v>59</v>
      </c>
      <c r="E238" s="11" t="s">
        <v>164</v>
      </c>
      <c r="F238" s="11" t="s">
        <v>61</v>
      </c>
      <c r="G238" s="11" t="s">
        <v>1012</v>
      </c>
      <c r="H238" s="11" t="s">
        <v>175</v>
      </c>
      <c r="I238" s="11" t="s">
        <v>104</v>
      </c>
      <c r="J238" s="11" t="s">
        <v>65</v>
      </c>
      <c r="L238" s="11" t="s">
        <v>66</v>
      </c>
      <c r="M238" s="11" t="s">
        <v>143</v>
      </c>
      <c r="N238" s="11" t="s">
        <v>93</v>
      </c>
      <c r="O238" s="11" t="s">
        <v>94</v>
      </c>
      <c r="P238" s="11" t="s">
        <v>94</v>
      </c>
      <c r="Q238" s="11" t="s">
        <v>94</v>
      </c>
      <c r="R238" s="11" t="s">
        <v>144</v>
      </c>
      <c r="S238" s="11" t="s">
        <v>134</v>
      </c>
      <c r="T238" s="11" t="s">
        <v>73</v>
      </c>
      <c r="U238" s="11" t="s">
        <v>72</v>
      </c>
      <c r="V238" s="11" t="s">
        <v>71</v>
      </c>
      <c r="W238" s="11" t="s">
        <v>166</v>
      </c>
      <c r="X238" s="12">
        <v>0.0</v>
      </c>
      <c r="Y238" s="11" t="s">
        <v>179</v>
      </c>
      <c r="Z238" s="12">
        <v>0.33333333333575865</v>
      </c>
      <c r="AA238" s="11">
        <v>7.0</v>
      </c>
      <c r="AB238" s="11" t="s">
        <v>78</v>
      </c>
      <c r="AC238" s="11" t="s">
        <v>125</v>
      </c>
      <c r="AD238" s="11" t="s">
        <v>77</v>
      </c>
      <c r="AE238" s="11" t="s">
        <v>78</v>
      </c>
      <c r="AF238" s="11" t="s">
        <v>78</v>
      </c>
      <c r="AG238" s="11" t="s">
        <v>78</v>
      </c>
      <c r="AH238" s="11" t="s">
        <v>79</v>
      </c>
      <c r="AI238" s="11" t="s">
        <v>77</v>
      </c>
      <c r="AJ238" s="11" t="s">
        <v>77</v>
      </c>
      <c r="AK238" s="11" t="s">
        <v>903</v>
      </c>
      <c r="AL238" s="11" t="s">
        <v>78</v>
      </c>
      <c r="AM238" s="11" t="s">
        <v>80</v>
      </c>
      <c r="AN238" s="11" t="s">
        <v>79</v>
      </c>
      <c r="AO238" s="11" t="s">
        <v>125</v>
      </c>
      <c r="AP238" s="11" t="s">
        <v>81</v>
      </c>
      <c r="AX238" s="11">
        <v>2.0</v>
      </c>
      <c r="AY238" s="11" t="s">
        <v>190</v>
      </c>
      <c r="AZ238" s="11">
        <v>3.0</v>
      </c>
      <c r="BA238" s="11" t="s">
        <v>241</v>
      </c>
      <c r="BB238" s="11">
        <v>1.0</v>
      </c>
      <c r="BC238" s="11" t="s">
        <v>241</v>
      </c>
      <c r="BD238" s="11" t="s">
        <v>1013</v>
      </c>
      <c r="BE238" s="11" t="s">
        <v>167</v>
      </c>
      <c r="BF238" s="13" t="s">
        <v>87</v>
      </c>
    </row>
    <row r="239">
      <c r="A239" s="9">
        <v>45832.573440671295</v>
      </c>
      <c r="B239" s="14" t="s">
        <v>58</v>
      </c>
      <c r="C239" s="14">
        <v>25.0</v>
      </c>
      <c r="D239" s="14" t="s">
        <v>59</v>
      </c>
      <c r="E239" s="14" t="s">
        <v>164</v>
      </c>
      <c r="F239" s="14" t="s">
        <v>61</v>
      </c>
      <c r="G239" s="14" t="s">
        <v>184</v>
      </c>
      <c r="H239" s="14" t="s">
        <v>91</v>
      </c>
      <c r="I239" s="14" t="s">
        <v>204</v>
      </c>
      <c r="J239" s="14" t="s">
        <v>105</v>
      </c>
      <c r="K239" s="14" t="s">
        <v>1014</v>
      </c>
      <c r="L239" s="14" t="s">
        <v>143</v>
      </c>
      <c r="M239" s="14" t="s">
        <v>143</v>
      </c>
      <c r="N239" s="14" t="s">
        <v>143</v>
      </c>
      <c r="O239" s="14" t="s">
        <v>68</v>
      </c>
      <c r="P239" s="14" t="s">
        <v>68</v>
      </c>
      <c r="Q239" s="14" t="s">
        <v>68</v>
      </c>
      <c r="R239" s="14" t="s">
        <v>95</v>
      </c>
      <c r="S239" s="14" t="s">
        <v>134</v>
      </c>
      <c r="T239" s="14" t="s">
        <v>73</v>
      </c>
      <c r="U239" s="14" t="s">
        <v>136</v>
      </c>
      <c r="V239" s="14" t="s">
        <v>287</v>
      </c>
      <c r="W239" s="14" t="s">
        <v>166</v>
      </c>
      <c r="X239" s="15">
        <v>0.875</v>
      </c>
      <c r="Y239" s="14">
        <v>20.0</v>
      </c>
      <c r="Z239" s="15">
        <v>0.20833333333575865</v>
      </c>
      <c r="AA239" s="14" t="s">
        <v>734</v>
      </c>
      <c r="AB239" s="14" t="s">
        <v>77</v>
      </c>
      <c r="AC239" s="14" t="s">
        <v>125</v>
      </c>
      <c r="AD239" s="14" t="s">
        <v>79</v>
      </c>
      <c r="AE239" s="14" t="s">
        <v>78</v>
      </c>
      <c r="AF239" s="14" t="s">
        <v>79</v>
      </c>
      <c r="AG239" s="14" t="s">
        <v>77</v>
      </c>
      <c r="AH239" s="14" t="s">
        <v>79</v>
      </c>
      <c r="AI239" s="14" t="s">
        <v>77</v>
      </c>
      <c r="AJ239" s="14" t="s">
        <v>79</v>
      </c>
      <c r="AL239" s="14" t="s">
        <v>111</v>
      </c>
      <c r="AM239" s="14" t="s">
        <v>101</v>
      </c>
      <c r="AN239" s="14" t="s">
        <v>78</v>
      </c>
      <c r="AO239" s="14" t="s">
        <v>125</v>
      </c>
      <c r="AP239" s="14" t="s">
        <v>216</v>
      </c>
      <c r="AX239" s="14" t="s">
        <v>82</v>
      </c>
      <c r="AY239" s="14" t="s">
        <v>1015</v>
      </c>
      <c r="AZ239" s="14" t="s">
        <v>1016</v>
      </c>
      <c r="BA239" s="14" t="s">
        <v>1017</v>
      </c>
      <c r="BB239" s="14" t="s">
        <v>1016</v>
      </c>
      <c r="BC239" s="14" t="s">
        <v>241</v>
      </c>
      <c r="BD239" s="14" t="s">
        <v>1018</v>
      </c>
      <c r="BE239" s="14" t="s">
        <v>1019</v>
      </c>
      <c r="BF239" s="16" t="s">
        <v>87</v>
      </c>
    </row>
    <row r="240">
      <c r="A240" s="10">
        <v>45832.57541640046</v>
      </c>
      <c r="B240" s="11" t="s">
        <v>58</v>
      </c>
      <c r="C240" s="11">
        <v>18.0</v>
      </c>
      <c r="D240" s="11" t="s">
        <v>88</v>
      </c>
      <c r="E240" s="11" t="s">
        <v>193</v>
      </c>
      <c r="F240" s="11" t="s">
        <v>61</v>
      </c>
      <c r="G240" s="11" t="s">
        <v>184</v>
      </c>
      <c r="H240" s="11" t="s">
        <v>91</v>
      </c>
      <c r="I240" s="11" t="s">
        <v>194</v>
      </c>
      <c r="J240" s="11" t="s">
        <v>65</v>
      </c>
      <c r="L240" s="11" t="s">
        <v>68</v>
      </c>
      <c r="M240" s="11" t="s">
        <v>66</v>
      </c>
      <c r="N240" s="11" t="s">
        <v>93</v>
      </c>
      <c r="O240" s="11" t="s">
        <v>195</v>
      </c>
      <c r="P240" s="11" t="s">
        <v>195</v>
      </c>
      <c r="Q240" s="11" t="s">
        <v>195</v>
      </c>
      <c r="R240" s="11" t="s">
        <v>144</v>
      </c>
      <c r="S240" s="11" t="s">
        <v>70</v>
      </c>
      <c r="T240" s="11" t="s">
        <v>287</v>
      </c>
      <c r="U240" s="11" t="s">
        <v>98</v>
      </c>
      <c r="V240" s="11" t="s">
        <v>73</v>
      </c>
      <c r="W240" s="11" t="s">
        <v>74</v>
      </c>
      <c r="X240" s="12">
        <v>0.9375</v>
      </c>
      <c r="Y240" s="11">
        <v>3.0</v>
      </c>
      <c r="Z240" s="12">
        <v>0.22222222221898846</v>
      </c>
      <c r="AA240" s="18" t="s">
        <v>464</v>
      </c>
      <c r="AB240" s="11" t="s">
        <v>78</v>
      </c>
      <c r="AC240" s="11" t="s">
        <v>78</v>
      </c>
      <c r="AD240" s="11" t="s">
        <v>78</v>
      </c>
      <c r="AE240" s="11" t="s">
        <v>79</v>
      </c>
      <c r="AF240" s="11" t="s">
        <v>79</v>
      </c>
      <c r="AG240" s="11" t="s">
        <v>78</v>
      </c>
      <c r="AH240" s="11" t="s">
        <v>125</v>
      </c>
      <c r="AI240" s="11" t="s">
        <v>78</v>
      </c>
      <c r="AJ240" s="11" t="s">
        <v>79</v>
      </c>
      <c r="AL240" s="11" t="s">
        <v>79</v>
      </c>
      <c r="AM240" s="11" t="s">
        <v>157</v>
      </c>
      <c r="AN240" s="11" t="s">
        <v>79</v>
      </c>
      <c r="AO240" s="11" t="s">
        <v>78</v>
      </c>
      <c r="AP240" s="11" t="s">
        <v>102</v>
      </c>
      <c r="AX240" s="11">
        <v>5.0</v>
      </c>
      <c r="AY240" s="11">
        <v>30.0</v>
      </c>
      <c r="AZ240" s="11">
        <v>4.0</v>
      </c>
      <c r="BA240" s="11" t="s">
        <v>1020</v>
      </c>
      <c r="BB240" s="11">
        <v>3.0</v>
      </c>
      <c r="BC240" s="11">
        <v>45.0</v>
      </c>
      <c r="BD240" s="11" t="s">
        <v>305</v>
      </c>
      <c r="BE240" s="11" t="s">
        <v>369</v>
      </c>
      <c r="BF240" s="13" t="s">
        <v>131</v>
      </c>
    </row>
    <row r="241">
      <c r="A241" s="9">
        <v>45832.576255520835</v>
      </c>
      <c r="B241" s="14" t="s">
        <v>58</v>
      </c>
      <c r="C241" s="14">
        <v>22.0</v>
      </c>
      <c r="D241" s="14" t="s">
        <v>59</v>
      </c>
      <c r="E241" s="14" t="s">
        <v>89</v>
      </c>
      <c r="F241" s="14" t="s">
        <v>61</v>
      </c>
      <c r="G241" s="14" t="s">
        <v>1021</v>
      </c>
      <c r="H241" s="14" t="s">
        <v>175</v>
      </c>
      <c r="I241" s="14" t="s">
        <v>768</v>
      </c>
      <c r="J241" s="14" t="s">
        <v>65</v>
      </c>
      <c r="L241" s="14" t="s">
        <v>66</v>
      </c>
      <c r="M241" s="14" t="s">
        <v>66</v>
      </c>
      <c r="N241" s="14" t="s">
        <v>68</v>
      </c>
      <c r="O241" s="14" t="s">
        <v>66</v>
      </c>
      <c r="P241" s="14" t="s">
        <v>68</v>
      </c>
      <c r="Q241" s="14" t="s">
        <v>68</v>
      </c>
      <c r="R241" s="14" t="s">
        <v>69</v>
      </c>
      <c r="S241" s="14" t="s">
        <v>134</v>
      </c>
      <c r="T241" s="14" t="s">
        <v>73</v>
      </c>
      <c r="U241" s="14" t="s">
        <v>98</v>
      </c>
      <c r="V241" s="14" t="s">
        <v>71</v>
      </c>
      <c r="W241" s="14" t="s">
        <v>74</v>
      </c>
      <c r="X241" s="15">
        <v>0.9166666666642413</v>
      </c>
      <c r="Y241" s="14" t="s">
        <v>267</v>
      </c>
      <c r="Z241" s="15">
        <v>0.29166666666424135</v>
      </c>
      <c r="AA241" s="14" t="s">
        <v>1022</v>
      </c>
      <c r="AB241" s="14" t="s">
        <v>125</v>
      </c>
      <c r="AC241" s="14" t="s">
        <v>79</v>
      </c>
      <c r="AD241" s="14" t="s">
        <v>79</v>
      </c>
      <c r="AE241" s="14" t="s">
        <v>125</v>
      </c>
      <c r="AF241" s="14" t="s">
        <v>77</v>
      </c>
      <c r="AG241" s="14" t="s">
        <v>79</v>
      </c>
      <c r="AH241" s="14" t="s">
        <v>79</v>
      </c>
      <c r="AI241" s="14" t="s">
        <v>79</v>
      </c>
      <c r="AJ241" s="14" t="s">
        <v>79</v>
      </c>
      <c r="AK241" s="14" t="s">
        <v>1023</v>
      </c>
      <c r="AL241" s="14" t="s">
        <v>125</v>
      </c>
      <c r="AM241" s="14" t="s">
        <v>101</v>
      </c>
      <c r="AN241" s="14" t="s">
        <v>79</v>
      </c>
      <c r="AO241" s="14" t="s">
        <v>79</v>
      </c>
      <c r="AP241" s="14" t="s">
        <v>102</v>
      </c>
      <c r="AX241" s="14" t="s">
        <v>116</v>
      </c>
      <c r="AY241" s="14">
        <v>0.0</v>
      </c>
      <c r="AZ241" s="14" t="s">
        <v>200</v>
      </c>
      <c r="BA241" s="14" t="s">
        <v>376</v>
      </c>
      <c r="BB241" s="14">
        <v>0.0</v>
      </c>
      <c r="BC241" s="14">
        <v>0.0</v>
      </c>
      <c r="BD241" s="14" t="s">
        <v>1024</v>
      </c>
      <c r="BE241" s="14" t="s">
        <v>376</v>
      </c>
      <c r="BF241" s="16" t="s">
        <v>87</v>
      </c>
    </row>
    <row r="242">
      <c r="A242" s="10">
        <v>45832.577355381945</v>
      </c>
      <c r="B242" s="11" t="s">
        <v>58</v>
      </c>
      <c r="C242" s="11">
        <v>25.0</v>
      </c>
      <c r="D242" s="11" t="s">
        <v>88</v>
      </c>
      <c r="E242" s="11" t="s">
        <v>228</v>
      </c>
      <c r="F242" s="11" t="s">
        <v>61</v>
      </c>
      <c r="G242" s="11" t="s">
        <v>262</v>
      </c>
      <c r="H242" s="11" t="s">
        <v>63</v>
      </c>
      <c r="I242" s="11" t="s">
        <v>104</v>
      </c>
      <c r="J242" s="11" t="s">
        <v>65</v>
      </c>
      <c r="L242" s="11" t="s">
        <v>143</v>
      </c>
      <c r="M242" s="11" t="s">
        <v>68</v>
      </c>
      <c r="N242" s="11" t="s">
        <v>68</v>
      </c>
      <c r="O242" s="11" t="s">
        <v>94</v>
      </c>
      <c r="P242" s="11" t="s">
        <v>94</v>
      </c>
      <c r="Q242" s="11" t="s">
        <v>94</v>
      </c>
      <c r="R242" s="11" t="s">
        <v>196</v>
      </c>
      <c r="S242" s="11" t="s">
        <v>96</v>
      </c>
      <c r="T242" s="11" t="s">
        <v>73</v>
      </c>
      <c r="U242" s="11" t="s">
        <v>72</v>
      </c>
      <c r="V242" s="11" t="s">
        <v>73</v>
      </c>
      <c r="W242" s="11" t="s">
        <v>108</v>
      </c>
      <c r="X242" s="12">
        <v>0.020833333335758653</v>
      </c>
      <c r="Y242" s="11" t="s">
        <v>502</v>
      </c>
      <c r="Z242" s="12">
        <v>0.25</v>
      </c>
      <c r="AA242" s="11" t="s">
        <v>1025</v>
      </c>
      <c r="AB242" s="11" t="s">
        <v>125</v>
      </c>
      <c r="AC242" s="11" t="s">
        <v>125</v>
      </c>
      <c r="AD242" s="11" t="s">
        <v>77</v>
      </c>
      <c r="AE242" s="11" t="s">
        <v>77</v>
      </c>
      <c r="AF242" s="11" t="s">
        <v>79</v>
      </c>
      <c r="AG242" s="11" t="s">
        <v>79</v>
      </c>
      <c r="AH242" s="11" t="s">
        <v>79</v>
      </c>
      <c r="AI242" s="11" t="s">
        <v>78</v>
      </c>
      <c r="AJ242" s="11" t="s">
        <v>78</v>
      </c>
      <c r="AK242" s="11" t="s">
        <v>1026</v>
      </c>
      <c r="AL242" s="11" t="s">
        <v>125</v>
      </c>
      <c r="AM242" s="11" t="s">
        <v>101</v>
      </c>
      <c r="AN242" s="11" t="s">
        <v>79</v>
      </c>
      <c r="AO242" s="11" t="s">
        <v>79</v>
      </c>
      <c r="AP242" s="11" t="s">
        <v>102</v>
      </c>
      <c r="AX242" s="11" t="s">
        <v>299</v>
      </c>
      <c r="AY242" s="11" t="s">
        <v>83</v>
      </c>
      <c r="AZ242" s="11" t="s">
        <v>116</v>
      </c>
      <c r="BA242" s="11" t="s">
        <v>337</v>
      </c>
      <c r="BB242" s="11" t="s">
        <v>116</v>
      </c>
      <c r="BC242" s="11" t="s">
        <v>299</v>
      </c>
      <c r="BD242" s="11" t="s">
        <v>344</v>
      </c>
      <c r="BE242" s="11" t="s">
        <v>800</v>
      </c>
      <c r="BF242" s="13" t="s">
        <v>140</v>
      </c>
    </row>
    <row r="243">
      <c r="A243" s="9">
        <v>45832.57780341435</v>
      </c>
      <c r="B243" s="14" t="s">
        <v>58</v>
      </c>
      <c r="C243" s="14" t="s">
        <v>1027</v>
      </c>
      <c r="D243" s="14" t="s">
        <v>59</v>
      </c>
      <c r="E243" s="14" t="s">
        <v>60</v>
      </c>
      <c r="F243" s="14" t="s">
        <v>61</v>
      </c>
      <c r="G243" s="14" t="s">
        <v>105</v>
      </c>
      <c r="H243" s="14" t="s">
        <v>175</v>
      </c>
      <c r="I243" s="14" t="s">
        <v>119</v>
      </c>
      <c r="J243" s="14" t="s">
        <v>65</v>
      </c>
      <c r="L243" s="14" t="s">
        <v>68</v>
      </c>
      <c r="M243" s="14" t="s">
        <v>68</v>
      </c>
      <c r="N243" s="14" t="s">
        <v>66</v>
      </c>
      <c r="O243" s="14" t="s">
        <v>68</v>
      </c>
      <c r="P243" s="14" t="s">
        <v>66</v>
      </c>
      <c r="Q243" s="14" t="s">
        <v>66</v>
      </c>
      <c r="R243" s="14" t="s">
        <v>144</v>
      </c>
      <c r="S243" s="14" t="s">
        <v>70</v>
      </c>
      <c r="T243" s="14" t="s">
        <v>73</v>
      </c>
      <c r="U243" s="14" t="s">
        <v>98</v>
      </c>
      <c r="V243" s="14" t="s">
        <v>73</v>
      </c>
      <c r="W243" s="14" t="s">
        <v>74</v>
      </c>
      <c r="X243" s="15">
        <v>0.0</v>
      </c>
      <c r="Y243" s="14" t="s">
        <v>126</v>
      </c>
      <c r="Z243" s="15">
        <v>0.30208333333575865</v>
      </c>
      <c r="AA243" s="14" t="s">
        <v>1028</v>
      </c>
      <c r="AB243" s="14" t="s">
        <v>79</v>
      </c>
      <c r="AC243" s="14" t="s">
        <v>79</v>
      </c>
      <c r="AD243" s="14" t="s">
        <v>77</v>
      </c>
      <c r="AE243" s="14" t="s">
        <v>79</v>
      </c>
      <c r="AF243" s="14" t="s">
        <v>79</v>
      </c>
      <c r="AG243" s="14" t="s">
        <v>79</v>
      </c>
      <c r="AH243" s="14" t="s">
        <v>79</v>
      </c>
      <c r="AI243" s="14" t="s">
        <v>79</v>
      </c>
      <c r="AJ243" s="14" t="s">
        <v>79</v>
      </c>
      <c r="AL243" s="14" t="s">
        <v>111</v>
      </c>
      <c r="AM243" s="14" t="s">
        <v>157</v>
      </c>
      <c r="AN243" s="14" t="s">
        <v>125</v>
      </c>
      <c r="AO243" s="14" t="s">
        <v>78</v>
      </c>
      <c r="AP243" s="14" t="s">
        <v>102</v>
      </c>
      <c r="AX243" s="14" t="s">
        <v>1029</v>
      </c>
      <c r="AY243" s="14" t="s">
        <v>1030</v>
      </c>
      <c r="AZ243" s="14" t="s">
        <v>384</v>
      </c>
      <c r="BA243" s="14" t="s">
        <v>1031</v>
      </c>
      <c r="BB243" s="14" t="s">
        <v>384</v>
      </c>
      <c r="BC243" s="14" t="s">
        <v>180</v>
      </c>
      <c r="BD243" s="14" t="s">
        <v>1032</v>
      </c>
      <c r="BE243" s="14" t="s">
        <v>191</v>
      </c>
      <c r="BF243" s="16" t="s">
        <v>202</v>
      </c>
    </row>
    <row r="244">
      <c r="A244" s="10">
        <v>45832.57828923611</v>
      </c>
      <c r="B244" s="11" t="s">
        <v>58</v>
      </c>
      <c r="C244" s="11" t="s">
        <v>573</v>
      </c>
      <c r="D244" s="11" t="s">
        <v>88</v>
      </c>
      <c r="E244" s="11" t="s">
        <v>252</v>
      </c>
      <c r="F244" s="11" t="s">
        <v>61</v>
      </c>
      <c r="G244" s="11" t="s">
        <v>87</v>
      </c>
      <c r="H244" s="11" t="s">
        <v>91</v>
      </c>
      <c r="I244" s="11" t="s">
        <v>204</v>
      </c>
      <c r="J244" s="11" t="s">
        <v>65</v>
      </c>
      <c r="L244" s="11" t="s">
        <v>66</v>
      </c>
      <c r="M244" s="11" t="s">
        <v>67</v>
      </c>
      <c r="N244" s="11" t="s">
        <v>67</v>
      </c>
      <c r="O244" s="11" t="s">
        <v>68</v>
      </c>
      <c r="P244" s="11" t="s">
        <v>68</v>
      </c>
      <c r="Q244" s="11" t="s">
        <v>66</v>
      </c>
      <c r="R244" s="11" t="s">
        <v>95</v>
      </c>
      <c r="S244" s="11" t="s">
        <v>70</v>
      </c>
      <c r="T244" s="11" t="s">
        <v>71</v>
      </c>
      <c r="U244" s="11" t="s">
        <v>136</v>
      </c>
      <c r="V244" s="11" t="s">
        <v>71</v>
      </c>
      <c r="W244" s="11" t="s">
        <v>122</v>
      </c>
      <c r="X244" s="12">
        <v>0.9722222222189885</v>
      </c>
      <c r="Y244" s="11" t="s">
        <v>778</v>
      </c>
      <c r="Z244" s="12">
        <v>0.23958333333575865</v>
      </c>
      <c r="AA244" s="11" t="s">
        <v>146</v>
      </c>
      <c r="AB244" s="11" t="s">
        <v>79</v>
      </c>
      <c r="AC244" s="11" t="s">
        <v>77</v>
      </c>
      <c r="AD244" s="11" t="s">
        <v>77</v>
      </c>
      <c r="AE244" s="11" t="s">
        <v>125</v>
      </c>
      <c r="AF244" s="11" t="s">
        <v>77</v>
      </c>
      <c r="AG244" s="11" t="s">
        <v>79</v>
      </c>
      <c r="AH244" s="11" t="s">
        <v>79</v>
      </c>
      <c r="AI244" s="11" t="s">
        <v>79</v>
      </c>
      <c r="AJ244" s="11" t="s">
        <v>79</v>
      </c>
      <c r="AK244" s="11" t="s">
        <v>87</v>
      </c>
      <c r="AL244" s="11" t="s">
        <v>111</v>
      </c>
      <c r="AM244" s="11" t="s">
        <v>80</v>
      </c>
      <c r="AN244" s="11" t="s">
        <v>79</v>
      </c>
      <c r="AO244" s="11" t="s">
        <v>125</v>
      </c>
      <c r="AP244" s="11" t="s">
        <v>216</v>
      </c>
      <c r="AX244" s="11" t="s">
        <v>629</v>
      </c>
      <c r="AY244" s="11" t="s">
        <v>86</v>
      </c>
      <c r="AZ244" s="11" t="s">
        <v>207</v>
      </c>
      <c r="BA244" s="11" t="s">
        <v>1033</v>
      </c>
      <c r="BB244" s="11" t="s">
        <v>116</v>
      </c>
      <c r="BC244" s="11" t="s">
        <v>86</v>
      </c>
      <c r="BD244" s="11" t="s">
        <v>146</v>
      </c>
      <c r="BE244" s="11" t="s">
        <v>163</v>
      </c>
      <c r="BF244" s="13" t="s">
        <v>87</v>
      </c>
    </row>
    <row r="245">
      <c r="A245" s="9">
        <v>45832.578572060185</v>
      </c>
      <c r="B245" s="14" t="s">
        <v>58</v>
      </c>
      <c r="C245" s="14" t="s">
        <v>294</v>
      </c>
      <c r="D245" s="14" t="s">
        <v>59</v>
      </c>
      <c r="E245" s="14" t="s">
        <v>228</v>
      </c>
      <c r="F245" s="14" t="s">
        <v>61</v>
      </c>
      <c r="G245" s="14" t="s">
        <v>283</v>
      </c>
      <c r="H245" s="14" t="s">
        <v>63</v>
      </c>
      <c r="I245" s="14" t="s">
        <v>185</v>
      </c>
      <c r="J245" s="14" t="s">
        <v>105</v>
      </c>
      <c r="K245" s="14" t="s">
        <v>1034</v>
      </c>
      <c r="L245" s="14" t="s">
        <v>66</v>
      </c>
      <c r="M245" s="14" t="s">
        <v>66</v>
      </c>
      <c r="N245" s="14" t="s">
        <v>66</v>
      </c>
      <c r="O245" s="14" t="s">
        <v>68</v>
      </c>
      <c r="P245" s="14" t="s">
        <v>94</v>
      </c>
      <c r="Q245" s="14" t="s">
        <v>94</v>
      </c>
      <c r="R245" s="14" t="s">
        <v>144</v>
      </c>
      <c r="S245" s="14" t="s">
        <v>134</v>
      </c>
      <c r="T245" s="14" t="s">
        <v>71</v>
      </c>
      <c r="U245" s="14" t="s">
        <v>272</v>
      </c>
      <c r="V245" s="14" t="s">
        <v>97</v>
      </c>
      <c r="W245" s="14" t="s">
        <v>74</v>
      </c>
      <c r="X245" s="15">
        <v>0.9166666666642413</v>
      </c>
      <c r="Y245" s="14" t="s">
        <v>411</v>
      </c>
      <c r="Z245" s="15">
        <v>0.20833333333575865</v>
      </c>
      <c r="AA245" s="14" t="s">
        <v>146</v>
      </c>
      <c r="AB245" s="14" t="s">
        <v>78</v>
      </c>
      <c r="AC245" s="14" t="s">
        <v>79</v>
      </c>
      <c r="AD245" s="14" t="s">
        <v>78</v>
      </c>
      <c r="AE245" s="14" t="s">
        <v>79</v>
      </c>
      <c r="AF245" s="14" t="s">
        <v>79</v>
      </c>
      <c r="AG245" s="14" t="s">
        <v>77</v>
      </c>
      <c r="AH245" s="14" t="s">
        <v>79</v>
      </c>
      <c r="AI245" s="14" t="s">
        <v>77</v>
      </c>
      <c r="AJ245" s="14" t="s">
        <v>79</v>
      </c>
      <c r="AL245" s="14" t="s">
        <v>111</v>
      </c>
      <c r="AM245" s="14" t="s">
        <v>101</v>
      </c>
      <c r="AN245" s="14" t="s">
        <v>79</v>
      </c>
      <c r="AO245" s="14" t="s">
        <v>77</v>
      </c>
      <c r="AP245" s="14" t="s">
        <v>102</v>
      </c>
      <c r="AX245" s="14" t="s">
        <v>1035</v>
      </c>
      <c r="AY245" s="14" t="s">
        <v>1036</v>
      </c>
      <c r="AZ245" s="14" t="s">
        <v>563</v>
      </c>
      <c r="BA245" s="14" t="s">
        <v>1037</v>
      </c>
      <c r="BB245" s="14" t="s">
        <v>1038</v>
      </c>
      <c r="BC245" s="14" t="s">
        <v>508</v>
      </c>
      <c r="BD245" s="14" t="s">
        <v>313</v>
      </c>
      <c r="BE245" s="14" t="s">
        <v>173</v>
      </c>
      <c r="BF245" s="16" t="s">
        <v>87</v>
      </c>
    </row>
    <row r="246">
      <c r="A246" s="10">
        <v>45832.57940966435</v>
      </c>
      <c r="B246" s="11" t="s">
        <v>58</v>
      </c>
      <c r="C246" s="11">
        <v>21.0</v>
      </c>
      <c r="D246" s="11" t="s">
        <v>88</v>
      </c>
      <c r="E246" s="11" t="s">
        <v>228</v>
      </c>
      <c r="F246" s="11" t="s">
        <v>61</v>
      </c>
      <c r="G246" s="11" t="s">
        <v>283</v>
      </c>
      <c r="H246" s="11" t="s">
        <v>63</v>
      </c>
      <c r="I246" s="11" t="s">
        <v>104</v>
      </c>
      <c r="J246" s="11" t="s">
        <v>65</v>
      </c>
      <c r="L246" s="11" t="s">
        <v>143</v>
      </c>
      <c r="M246" s="11" t="s">
        <v>143</v>
      </c>
      <c r="N246" s="11" t="s">
        <v>143</v>
      </c>
      <c r="O246" s="11" t="s">
        <v>66</v>
      </c>
      <c r="P246" s="11" t="s">
        <v>94</v>
      </c>
      <c r="Q246" s="11" t="s">
        <v>94</v>
      </c>
      <c r="R246" s="11" t="s">
        <v>95</v>
      </c>
      <c r="S246" s="11" t="s">
        <v>121</v>
      </c>
      <c r="T246" s="11" t="s">
        <v>71</v>
      </c>
      <c r="U246" s="11" t="s">
        <v>72</v>
      </c>
      <c r="V246" s="11" t="s">
        <v>97</v>
      </c>
      <c r="W246" s="11" t="s">
        <v>108</v>
      </c>
      <c r="X246" s="12">
        <v>0.020833333335758653</v>
      </c>
      <c r="Y246" s="11">
        <v>30.0</v>
      </c>
      <c r="Z246" s="12">
        <v>0.33333333333575865</v>
      </c>
      <c r="AA246" s="11">
        <v>6.0</v>
      </c>
      <c r="AB246" s="11" t="s">
        <v>77</v>
      </c>
      <c r="AC246" s="11" t="s">
        <v>79</v>
      </c>
      <c r="AD246" s="11" t="s">
        <v>79</v>
      </c>
      <c r="AE246" s="11" t="s">
        <v>79</v>
      </c>
      <c r="AF246" s="11" t="s">
        <v>79</v>
      </c>
      <c r="AG246" s="11" t="s">
        <v>79</v>
      </c>
      <c r="AH246" s="11" t="s">
        <v>79</v>
      </c>
      <c r="AI246" s="11" t="s">
        <v>79</v>
      </c>
      <c r="AJ246" s="11" t="s">
        <v>79</v>
      </c>
      <c r="AL246" s="11" t="s">
        <v>79</v>
      </c>
      <c r="AM246" s="11" t="s">
        <v>101</v>
      </c>
      <c r="AN246" s="11" t="s">
        <v>79</v>
      </c>
      <c r="AO246" s="11" t="s">
        <v>78</v>
      </c>
      <c r="AP246" s="11" t="s">
        <v>216</v>
      </c>
      <c r="AX246" s="11">
        <v>5.0</v>
      </c>
      <c r="AY246" s="11">
        <v>30.0</v>
      </c>
      <c r="AZ246" s="11" t="s">
        <v>688</v>
      </c>
      <c r="BA246" s="11">
        <v>70.0</v>
      </c>
      <c r="BB246" s="11">
        <v>3.0</v>
      </c>
      <c r="BC246" s="11">
        <v>50.0</v>
      </c>
      <c r="BD246" s="11" t="s">
        <v>209</v>
      </c>
      <c r="BE246" s="11" t="s">
        <v>703</v>
      </c>
      <c r="BF246" s="13" t="s">
        <v>87</v>
      </c>
    </row>
    <row r="247">
      <c r="A247" s="9">
        <v>45832.57989591435</v>
      </c>
      <c r="B247" s="14" t="s">
        <v>58</v>
      </c>
      <c r="C247" s="14">
        <v>20.0</v>
      </c>
      <c r="D247" s="14" t="s">
        <v>59</v>
      </c>
      <c r="E247" s="14" t="s">
        <v>193</v>
      </c>
      <c r="F247" s="14" t="s">
        <v>61</v>
      </c>
      <c r="G247" s="14" t="s">
        <v>314</v>
      </c>
      <c r="H247" s="14" t="s">
        <v>175</v>
      </c>
      <c r="I247" s="14" t="s">
        <v>119</v>
      </c>
      <c r="J247" s="14" t="s">
        <v>65</v>
      </c>
      <c r="L247" s="14" t="s">
        <v>93</v>
      </c>
      <c r="M247" s="14" t="s">
        <v>93</v>
      </c>
      <c r="N247" s="14" t="s">
        <v>93</v>
      </c>
      <c r="O247" s="14" t="s">
        <v>195</v>
      </c>
      <c r="P247" s="14" t="s">
        <v>195</v>
      </c>
      <c r="Q247" s="14" t="s">
        <v>195</v>
      </c>
      <c r="R247" s="14" t="s">
        <v>144</v>
      </c>
      <c r="S247" s="14" t="s">
        <v>121</v>
      </c>
      <c r="T247" s="14" t="s">
        <v>73</v>
      </c>
      <c r="U247" s="14" t="s">
        <v>72</v>
      </c>
      <c r="V247" s="14" t="s">
        <v>73</v>
      </c>
      <c r="W247" s="14" t="s">
        <v>166</v>
      </c>
      <c r="X247" s="15">
        <v>0.9583333333357587</v>
      </c>
      <c r="Y247" s="14" t="s">
        <v>1039</v>
      </c>
      <c r="Z247" s="15">
        <v>0.25</v>
      </c>
      <c r="AA247" s="14" t="s">
        <v>1040</v>
      </c>
      <c r="AB247" s="14" t="s">
        <v>125</v>
      </c>
      <c r="AC247" s="14" t="s">
        <v>79</v>
      </c>
      <c r="AD247" s="14" t="s">
        <v>79</v>
      </c>
      <c r="AE247" s="14" t="s">
        <v>79</v>
      </c>
      <c r="AF247" s="14" t="s">
        <v>79</v>
      </c>
      <c r="AG247" s="14" t="s">
        <v>78</v>
      </c>
      <c r="AH247" s="14" t="s">
        <v>79</v>
      </c>
      <c r="AI247" s="14" t="s">
        <v>79</v>
      </c>
      <c r="AJ247" s="14" t="s">
        <v>79</v>
      </c>
      <c r="AK247" s="14" t="s">
        <v>1041</v>
      </c>
      <c r="AL247" s="14" t="s">
        <v>125</v>
      </c>
      <c r="AM247" s="14" t="s">
        <v>147</v>
      </c>
      <c r="AN247" s="14" t="s">
        <v>79</v>
      </c>
      <c r="AO247" s="14" t="s">
        <v>78</v>
      </c>
      <c r="AP247" s="14" t="s">
        <v>102</v>
      </c>
      <c r="AX247" s="14" t="s">
        <v>1042</v>
      </c>
      <c r="AY247" s="14" t="s">
        <v>888</v>
      </c>
      <c r="AZ247" s="14" t="s">
        <v>1043</v>
      </c>
      <c r="BA247" s="14" t="s">
        <v>1044</v>
      </c>
      <c r="BB247" s="14" t="s">
        <v>424</v>
      </c>
      <c r="BC247" s="14" t="s">
        <v>1045</v>
      </c>
      <c r="BD247" s="14" t="s">
        <v>1046</v>
      </c>
      <c r="BE247" s="14" t="s">
        <v>1047</v>
      </c>
      <c r="BF247" s="16" t="s">
        <v>202</v>
      </c>
    </row>
    <row r="248">
      <c r="A248" s="10">
        <v>45832.580616747684</v>
      </c>
      <c r="B248" s="11" t="s">
        <v>58</v>
      </c>
      <c r="C248" s="11">
        <v>39.0</v>
      </c>
      <c r="D248" s="11" t="s">
        <v>88</v>
      </c>
      <c r="E248" s="11" t="s">
        <v>164</v>
      </c>
      <c r="F248" s="11" t="s">
        <v>174</v>
      </c>
      <c r="G248" s="11" t="s">
        <v>597</v>
      </c>
      <c r="H248" s="11" t="s">
        <v>91</v>
      </c>
      <c r="I248" s="11" t="s">
        <v>229</v>
      </c>
      <c r="J248" s="11" t="s">
        <v>105</v>
      </c>
      <c r="K248" s="11" t="s">
        <v>1048</v>
      </c>
      <c r="L248" s="11" t="s">
        <v>66</v>
      </c>
      <c r="M248" s="11" t="s">
        <v>66</v>
      </c>
      <c r="N248" s="11" t="s">
        <v>66</v>
      </c>
      <c r="O248" s="11" t="s">
        <v>67</v>
      </c>
      <c r="P248" s="11" t="s">
        <v>66</v>
      </c>
      <c r="Q248" s="11" t="s">
        <v>66</v>
      </c>
      <c r="R248" s="11" t="s">
        <v>95</v>
      </c>
      <c r="S248" s="11" t="s">
        <v>121</v>
      </c>
      <c r="T248" s="11" t="s">
        <v>73</v>
      </c>
      <c r="U248" s="11" t="s">
        <v>72</v>
      </c>
      <c r="V248" s="11" t="s">
        <v>71</v>
      </c>
      <c r="W248" s="11" t="s">
        <v>447</v>
      </c>
      <c r="X248" s="12">
        <v>0.9166666666642413</v>
      </c>
      <c r="Y248" s="11" t="s">
        <v>1049</v>
      </c>
      <c r="Z248" s="12">
        <v>0.20833333333575865</v>
      </c>
      <c r="AA248" s="11">
        <v>5.0</v>
      </c>
      <c r="AB248" s="11" t="s">
        <v>125</v>
      </c>
      <c r="AC248" s="11" t="s">
        <v>125</v>
      </c>
      <c r="AD248" s="11" t="s">
        <v>125</v>
      </c>
      <c r="AE248" s="11" t="s">
        <v>77</v>
      </c>
      <c r="AF248" s="11" t="s">
        <v>77</v>
      </c>
      <c r="AG248" s="11" t="s">
        <v>77</v>
      </c>
      <c r="AH248" s="11" t="s">
        <v>78</v>
      </c>
      <c r="AI248" s="11" t="s">
        <v>78</v>
      </c>
      <c r="AJ248" s="11" t="s">
        <v>125</v>
      </c>
      <c r="AK248" s="11" t="s">
        <v>1050</v>
      </c>
      <c r="AL248" s="11" t="s">
        <v>125</v>
      </c>
      <c r="AM248" s="11" t="s">
        <v>80</v>
      </c>
      <c r="AN248" s="11" t="s">
        <v>125</v>
      </c>
      <c r="AO248" s="11" t="s">
        <v>78</v>
      </c>
      <c r="AP248" s="11" t="s">
        <v>216</v>
      </c>
      <c r="AX248" s="11" t="s">
        <v>688</v>
      </c>
      <c r="AY248" s="11" t="s">
        <v>1051</v>
      </c>
      <c r="AZ248" s="11">
        <v>2.0</v>
      </c>
      <c r="BA248" s="11" t="s">
        <v>1052</v>
      </c>
      <c r="BB248" s="11">
        <v>2.0</v>
      </c>
      <c r="BC248" s="11">
        <v>6.0</v>
      </c>
      <c r="BD248" s="11" t="s">
        <v>1053</v>
      </c>
      <c r="BE248" s="11" t="s">
        <v>1054</v>
      </c>
      <c r="BF248" s="13" t="s">
        <v>87</v>
      </c>
    </row>
    <row r="249">
      <c r="A249" s="9">
        <v>45832.58116583333</v>
      </c>
      <c r="B249" s="14" t="s">
        <v>58</v>
      </c>
      <c r="C249" s="14">
        <v>26.0</v>
      </c>
      <c r="D249" s="14" t="s">
        <v>59</v>
      </c>
      <c r="E249" s="14" t="s">
        <v>89</v>
      </c>
      <c r="F249" s="14" t="s">
        <v>61</v>
      </c>
      <c r="G249" s="14" t="s">
        <v>87</v>
      </c>
      <c r="H249" s="14" t="s">
        <v>63</v>
      </c>
      <c r="I249" s="14" t="s">
        <v>176</v>
      </c>
      <c r="J249" s="14" t="s">
        <v>65</v>
      </c>
      <c r="L249" s="14" t="s">
        <v>93</v>
      </c>
      <c r="M249" s="14" t="s">
        <v>93</v>
      </c>
      <c r="N249" s="14" t="s">
        <v>68</v>
      </c>
      <c r="O249" s="14" t="s">
        <v>94</v>
      </c>
      <c r="P249" s="14" t="s">
        <v>68</v>
      </c>
      <c r="Q249" s="14" t="s">
        <v>94</v>
      </c>
      <c r="R249" s="14" t="s">
        <v>95</v>
      </c>
      <c r="S249" s="14" t="s">
        <v>121</v>
      </c>
      <c r="T249" s="14" t="s">
        <v>187</v>
      </c>
      <c r="U249" s="14" t="s">
        <v>72</v>
      </c>
      <c r="V249" s="14" t="s">
        <v>73</v>
      </c>
      <c r="W249" s="14" t="s">
        <v>166</v>
      </c>
      <c r="X249" s="15">
        <v>0.08333333333575865</v>
      </c>
      <c r="Y249" s="14">
        <v>120.0</v>
      </c>
      <c r="Z249" s="15">
        <v>0.22916666666424135</v>
      </c>
      <c r="AA249" s="14">
        <v>4.0</v>
      </c>
      <c r="AB249" s="14" t="s">
        <v>125</v>
      </c>
      <c r="AC249" s="14" t="s">
        <v>125</v>
      </c>
      <c r="AD249" s="14" t="s">
        <v>125</v>
      </c>
      <c r="AE249" s="14" t="s">
        <v>125</v>
      </c>
      <c r="AF249" s="14" t="s">
        <v>125</v>
      </c>
      <c r="AG249" s="14" t="s">
        <v>77</v>
      </c>
      <c r="AH249" s="14" t="s">
        <v>79</v>
      </c>
      <c r="AI249" s="14" t="s">
        <v>79</v>
      </c>
      <c r="AJ249" s="14" t="s">
        <v>79</v>
      </c>
      <c r="AK249" s="14" t="s">
        <v>1055</v>
      </c>
      <c r="AL249" s="14" t="s">
        <v>125</v>
      </c>
      <c r="AM249" s="14" t="s">
        <v>80</v>
      </c>
      <c r="AN249" s="14" t="s">
        <v>79</v>
      </c>
      <c r="AO249" s="14" t="s">
        <v>79</v>
      </c>
      <c r="AP249" s="14" t="s">
        <v>102</v>
      </c>
      <c r="AX249" s="14">
        <v>2.0</v>
      </c>
      <c r="AY249" s="14" t="s">
        <v>263</v>
      </c>
      <c r="AZ249" s="14" t="s">
        <v>116</v>
      </c>
      <c r="BA249" s="14">
        <v>0.0</v>
      </c>
      <c r="BB249" s="14" t="s">
        <v>116</v>
      </c>
      <c r="BC249" s="14">
        <v>0.0</v>
      </c>
      <c r="BD249" s="14" t="s">
        <v>368</v>
      </c>
      <c r="BE249" s="14" t="s">
        <v>307</v>
      </c>
      <c r="BF249" s="16" t="s">
        <v>140</v>
      </c>
    </row>
    <row r="250">
      <c r="A250" s="10">
        <v>45832.581664375</v>
      </c>
      <c r="B250" s="11" t="s">
        <v>58</v>
      </c>
      <c r="C250" s="11">
        <v>18.0</v>
      </c>
      <c r="D250" s="11" t="s">
        <v>59</v>
      </c>
      <c r="E250" s="11" t="s">
        <v>252</v>
      </c>
      <c r="F250" s="11" t="s">
        <v>61</v>
      </c>
      <c r="G250" s="11" t="s">
        <v>184</v>
      </c>
      <c r="H250" s="11" t="s">
        <v>63</v>
      </c>
      <c r="I250" s="11" t="s">
        <v>185</v>
      </c>
      <c r="J250" s="11" t="s">
        <v>105</v>
      </c>
      <c r="K250" s="11" t="s">
        <v>1056</v>
      </c>
      <c r="L250" s="11" t="s">
        <v>67</v>
      </c>
      <c r="M250" s="11" t="s">
        <v>67</v>
      </c>
      <c r="N250" s="11" t="s">
        <v>66</v>
      </c>
      <c r="O250" s="11" t="s">
        <v>66</v>
      </c>
      <c r="P250" s="11" t="s">
        <v>67</v>
      </c>
      <c r="Q250" s="11" t="s">
        <v>66</v>
      </c>
      <c r="R250" s="11" t="s">
        <v>95</v>
      </c>
      <c r="S250" s="11" t="s">
        <v>70</v>
      </c>
      <c r="T250" s="11" t="s">
        <v>71</v>
      </c>
      <c r="U250" s="11" t="s">
        <v>136</v>
      </c>
      <c r="V250" s="11" t="s">
        <v>97</v>
      </c>
      <c r="W250" s="11" t="s">
        <v>108</v>
      </c>
      <c r="X250" s="12">
        <v>0.9375</v>
      </c>
      <c r="Y250" s="11" t="s">
        <v>311</v>
      </c>
      <c r="Z250" s="12">
        <v>0.25</v>
      </c>
      <c r="AA250" s="11" t="s">
        <v>242</v>
      </c>
      <c r="AB250" s="11" t="s">
        <v>78</v>
      </c>
      <c r="AC250" s="11" t="s">
        <v>77</v>
      </c>
      <c r="AD250" s="11" t="s">
        <v>77</v>
      </c>
      <c r="AE250" s="11" t="s">
        <v>79</v>
      </c>
      <c r="AF250" s="11" t="s">
        <v>79</v>
      </c>
      <c r="AG250" s="11" t="s">
        <v>77</v>
      </c>
      <c r="AH250" s="11" t="s">
        <v>79</v>
      </c>
      <c r="AI250" s="11" t="s">
        <v>78</v>
      </c>
      <c r="AJ250" s="11" t="s">
        <v>79</v>
      </c>
      <c r="AL250" s="11" t="s">
        <v>79</v>
      </c>
      <c r="AM250" s="11" t="s">
        <v>101</v>
      </c>
      <c r="AN250" s="11" t="s">
        <v>79</v>
      </c>
      <c r="AO250" s="11" t="s">
        <v>78</v>
      </c>
      <c r="AP250" s="11" t="s">
        <v>81</v>
      </c>
      <c r="AX250" s="11">
        <v>5.0</v>
      </c>
      <c r="AY250" s="11" t="s">
        <v>1057</v>
      </c>
      <c r="AZ250" s="11">
        <v>4.0</v>
      </c>
      <c r="BA250" s="11" t="s">
        <v>241</v>
      </c>
      <c r="BB250" s="11">
        <v>2.0</v>
      </c>
      <c r="BC250" s="11" t="s">
        <v>325</v>
      </c>
      <c r="BD250" s="11" t="s">
        <v>168</v>
      </c>
      <c r="BE250" s="11" t="s">
        <v>255</v>
      </c>
      <c r="BF250" s="13" t="s">
        <v>87</v>
      </c>
    </row>
    <row r="251">
      <c r="A251" s="9">
        <v>45832.58671451389</v>
      </c>
      <c r="B251" s="14" t="s">
        <v>58</v>
      </c>
      <c r="C251" s="14">
        <v>20.0</v>
      </c>
      <c r="D251" s="14" t="s">
        <v>88</v>
      </c>
      <c r="E251" s="14" t="s">
        <v>193</v>
      </c>
      <c r="F251" s="14" t="s">
        <v>61</v>
      </c>
      <c r="G251" s="14" t="s">
        <v>1058</v>
      </c>
      <c r="H251" s="14" t="s">
        <v>91</v>
      </c>
      <c r="I251" s="14" t="s">
        <v>194</v>
      </c>
      <c r="J251" s="14" t="s">
        <v>65</v>
      </c>
      <c r="L251" s="14" t="s">
        <v>67</v>
      </c>
      <c r="M251" s="14" t="s">
        <v>67</v>
      </c>
      <c r="N251" s="14" t="s">
        <v>67</v>
      </c>
      <c r="O251" s="14" t="s">
        <v>67</v>
      </c>
      <c r="P251" s="14" t="s">
        <v>67</v>
      </c>
      <c r="Q251" s="14" t="s">
        <v>67</v>
      </c>
      <c r="R251" s="14" t="s">
        <v>196</v>
      </c>
      <c r="S251" s="14" t="s">
        <v>70</v>
      </c>
      <c r="T251" s="14" t="s">
        <v>73</v>
      </c>
      <c r="U251" s="14" t="s">
        <v>136</v>
      </c>
      <c r="V251" s="14" t="s">
        <v>71</v>
      </c>
      <c r="W251" s="14" t="s">
        <v>74</v>
      </c>
      <c r="X251" s="15">
        <v>0.9375</v>
      </c>
      <c r="Y251" s="14" t="s">
        <v>504</v>
      </c>
      <c r="Z251" s="15">
        <v>0.27083333333575865</v>
      </c>
      <c r="AA251" s="14">
        <v>8.0</v>
      </c>
      <c r="AB251" s="14" t="s">
        <v>77</v>
      </c>
      <c r="AC251" s="14" t="s">
        <v>77</v>
      </c>
      <c r="AD251" s="14" t="s">
        <v>77</v>
      </c>
      <c r="AE251" s="14" t="s">
        <v>79</v>
      </c>
      <c r="AF251" s="14" t="s">
        <v>79</v>
      </c>
      <c r="AG251" s="14" t="s">
        <v>78</v>
      </c>
      <c r="AH251" s="14" t="s">
        <v>79</v>
      </c>
      <c r="AI251" s="14" t="s">
        <v>79</v>
      </c>
      <c r="AJ251" s="14" t="s">
        <v>79</v>
      </c>
      <c r="AL251" s="14" t="s">
        <v>111</v>
      </c>
      <c r="AM251" s="14" t="s">
        <v>101</v>
      </c>
      <c r="AN251" s="14" t="s">
        <v>79</v>
      </c>
      <c r="AO251" s="14" t="s">
        <v>79</v>
      </c>
      <c r="AP251" s="14" t="s">
        <v>138</v>
      </c>
      <c r="AX251" s="14">
        <v>5.0</v>
      </c>
      <c r="AY251" s="14" t="s">
        <v>504</v>
      </c>
      <c r="AZ251" s="14">
        <v>0.0</v>
      </c>
      <c r="BA251" s="14">
        <v>0.0</v>
      </c>
      <c r="BB251" s="14">
        <v>2.0</v>
      </c>
      <c r="BC251" s="14" t="s">
        <v>543</v>
      </c>
      <c r="BD251" s="14" t="s">
        <v>209</v>
      </c>
      <c r="BE251" s="14" t="s">
        <v>129</v>
      </c>
      <c r="BF251" s="16" t="s">
        <v>87</v>
      </c>
    </row>
    <row r="252">
      <c r="A252" s="10">
        <v>45832.58781642361</v>
      </c>
      <c r="B252" s="11" t="s">
        <v>58</v>
      </c>
      <c r="C252" s="11">
        <v>24.0</v>
      </c>
      <c r="D252" s="11" t="s">
        <v>59</v>
      </c>
      <c r="E252" s="11" t="s">
        <v>252</v>
      </c>
      <c r="F252" s="11" t="s">
        <v>174</v>
      </c>
      <c r="G252" s="11" t="s">
        <v>87</v>
      </c>
      <c r="H252" s="11" t="s">
        <v>175</v>
      </c>
      <c r="I252" s="11" t="s">
        <v>204</v>
      </c>
      <c r="J252" s="11" t="s">
        <v>65</v>
      </c>
      <c r="L252" s="11" t="s">
        <v>68</v>
      </c>
      <c r="M252" s="11" t="s">
        <v>68</v>
      </c>
      <c r="N252" s="11" t="s">
        <v>66</v>
      </c>
      <c r="O252" s="11" t="s">
        <v>66</v>
      </c>
      <c r="P252" s="11" t="s">
        <v>68</v>
      </c>
      <c r="Q252" s="11" t="s">
        <v>68</v>
      </c>
      <c r="R252" s="11" t="s">
        <v>95</v>
      </c>
      <c r="S252" s="11" t="s">
        <v>121</v>
      </c>
      <c r="T252" s="11" t="s">
        <v>73</v>
      </c>
      <c r="U252" s="11" t="s">
        <v>72</v>
      </c>
      <c r="V252" s="11" t="s">
        <v>73</v>
      </c>
      <c r="W252" s="11" t="s">
        <v>99</v>
      </c>
      <c r="X252" s="12">
        <v>0.0</v>
      </c>
      <c r="Y252" s="11" t="s">
        <v>617</v>
      </c>
      <c r="Z252" s="12">
        <v>0.23958333333575865</v>
      </c>
      <c r="AA252" s="11" t="s">
        <v>1059</v>
      </c>
      <c r="AB252" s="11" t="s">
        <v>77</v>
      </c>
      <c r="AC252" s="11" t="s">
        <v>78</v>
      </c>
      <c r="AD252" s="11" t="s">
        <v>77</v>
      </c>
      <c r="AE252" s="11" t="s">
        <v>77</v>
      </c>
      <c r="AF252" s="11" t="s">
        <v>77</v>
      </c>
      <c r="AG252" s="11" t="s">
        <v>79</v>
      </c>
      <c r="AH252" s="11" t="s">
        <v>79</v>
      </c>
      <c r="AI252" s="11" t="s">
        <v>77</v>
      </c>
      <c r="AJ252" s="11" t="s">
        <v>79</v>
      </c>
      <c r="AL252" s="11" t="s">
        <v>79</v>
      </c>
      <c r="AM252" s="11" t="s">
        <v>80</v>
      </c>
      <c r="AN252" s="11" t="s">
        <v>79</v>
      </c>
      <c r="AO252" s="11" t="s">
        <v>77</v>
      </c>
      <c r="AP252" s="11" t="s">
        <v>102</v>
      </c>
      <c r="AX252" s="11" t="s">
        <v>1060</v>
      </c>
      <c r="AY252" s="11" t="s">
        <v>418</v>
      </c>
      <c r="AZ252" s="11" t="s">
        <v>1060</v>
      </c>
      <c r="BA252" s="11" t="s">
        <v>867</v>
      </c>
      <c r="BB252" s="11" t="s">
        <v>375</v>
      </c>
      <c r="BC252" s="11" t="s">
        <v>867</v>
      </c>
      <c r="BD252" s="11" t="s">
        <v>313</v>
      </c>
      <c r="BE252" s="11" t="s">
        <v>261</v>
      </c>
      <c r="BF252" s="13" t="s">
        <v>140</v>
      </c>
    </row>
    <row r="253">
      <c r="A253" s="9">
        <v>45832.58970621528</v>
      </c>
      <c r="B253" s="14" t="s">
        <v>58</v>
      </c>
      <c r="C253" s="14">
        <v>20.0</v>
      </c>
      <c r="D253" s="14" t="s">
        <v>59</v>
      </c>
      <c r="E253" s="14" t="s">
        <v>193</v>
      </c>
      <c r="F253" s="14" t="s">
        <v>61</v>
      </c>
      <c r="G253" s="14" t="s">
        <v>184</v>
      </c>
      <c r="H253" s="14" t="s">
        <v>175</v>
      </c>
      <c r="I253" s="14" t="s">
        <v>104</v>
      </c>
      <c r="J253" s="14" t="s">
        <v>65</v>
      </c>
      <c r="L253" s="14" t="s">
        <v>93</v>
      </c>
      <c r="M253" s="14" t="s">
        <v>93</v>
      </c>
      <c r="N253" s="14" t="s">
        <v>93</v>
      </c>
      <c r="O253" s="14" t="s">
        <v>66</v>
      </c>
      <c r="P253" s="14" t="s">
        <v>66</v>
      </c>
      <c r="Q253" s="14" t="s">
        <v>66</v>
      </c>
      <c r="R253" s="14" t="s">
        <v>95</v>
      </c>
      <c r="S253" s="14" t="s">
        <v>70</v>
      </c>
      <c r="T253" s="14" t="s">
        <v>73</v>
      </c>
      <c r="U253" s="14" t="s">
        <v>72</v>
      </c>
      <c r="V253" s="14" t="s">
        <v>73</v>
      </c>
      <c r="W253" s="14" t="s">
        <v>166</v>
      </c>
      <c r="X253" s="15">
        <v>0.9791666666642413</v>
      </c>
      <c r="Y253" s="14">
        <v>90.0</v>
      </c>
      <c r="Z253" s="15">
        <v>0.26388888889050577</v>
      </c>
      <c r="AA253" s="14" t="s">
        <v>191</v>
      </c>
      <c r="AB253" s="14" t="s">
        <v>125</v>
      </c>
      <c r="AC253" s="14" t="s">
        <v>79</v>
      </c>
      <c r="AD253" s="14" t="s">
        <v>79</v>
      </c>
      <c r="AE253" s="14" t="s">
        <v>79</v>
      </c>
      <c r="AF253" s="14" t="s">
        <v>79</v>
      </c>
      <c r="AG253" s="14" t="s">
        <v>77</v>
      </c>
      <c r="AH253" s="14" t="s">
        <v>79</v>
      </c>
      <c r="AI253" s="14" t="s">
        <v>77</v>
      </c>
      <c r="AJ253" s="14" t="s">
        <v>79</v>
      </c>
      <c r="AK253" s="14" t="s">
        <v>282</v>
      </c>
      <c r="AL253" s="14" t="s">
        <v>125</v>
      </c>
      <c r="AM253" s="14" t="s">
        <v>147</v>
      </c>
      <c r="AN253" s="14" t="s">
        <v>79</v>
      </c>
      <c r="AO253" s="14" t="s">
        <v>78</v>
      </c>
      <c r="AP253" s="14" t="s">
        <v>216</v>
      </c>
      <c r="AX253" s="14" t="s">
        <v>315</v>
      </c>
      <c r="AY253" s="14">
        <v>20.0</v>
      </c>
      <c r="AZ253" s="14" t="s">
        <v>315</v>
      </c>
      <c r="BA253" s="14" t="s">
        <v>241</v>
      </c>
      <c r="BB253" s="14" t="s">
        <v>315</v>
      </c>
      <c r="BC253" s="14" t="s">
        <v>241</v>
      </c>
      <c r="BD253" s="14" t="s">
        <v>468</v>
      </c>
      <c r="BE253" s="14" t="s">
        <v>511</v>
      </c>
      <c r="BF253" s="16" t="s">
        <v>202</v>
      </c>
    </row>
    <row r="254">
      <c r="A254" s="10">
        <v>45832.59129236111</v>
      </c>
      <c r="B254" s="11" t="s">
        <v>58</v>
      </c>
      <c r="C254" s="11">
        <v>23.0</v>
      </c>
      <c r="D254" s="11" t="s">
        <v>59</v>
      </c>
      <c r="E254" s="11" t="s">
        <v>164</v>
      </c>
      <c r="F254" s="11" t="s">
        <v>61</v>
      </c>
      <c r="G254" s="11" t="s">
        <v>184</v>
      </c>
      <c r="H254" s="11" t="s">
        <v>91</v>
      </c>
      <c r="I254" s="11" t="s">
        <v>204</v>
      </c>
      <c r="J254" s="11" t="s">
        <v>105</v>
      </c>
      <c r="K254" s="11" t="s">
        <v>1061</v>
      </c>
      <c r="L254" s="11" t="s">
        <v>67</v>
      </c>
      <c r="M254" s="11" t="s">
        <v>67</v>
      </c>
      <c r="N254" s="11" t="s">
        <v>67</v>
      </c>
      <c r="O254" s="11" t="s">
        <v>67</v>
      </c>
      <c r="P254" s="11" t="s">
        <v>67</v>
      </c>
      <c r="Q254" s="11" t="s">
        <v>67</v>
      </c>
      <c r="R254" s="11" t="s">
        <v>196</v>
      </c>
      <c r="S254" s="11" t="s">
        <v>134</v>
      </c>
      <c r="T254" s="11" t="s">
        <v>71</v>
      </c>
      <c r="U254" s="11" t="s">
        <v>72</v>
      </c>
      <c r="V254" s="11" t="s">
        <v>73</v>
      </c>
      <c r="W254" s="11" t="s">
        <v>166</v>
      </c>
      <c r="X254" s="12">
        <v>0.020833333335758653</v>
      </c>
      <c r="Y254" s="11">
        <v>40.0</v>
      </c>
      <c r="Z254" s="12">
        <v>0.25</v>
      </c>
      <c r="AA254" s="18" t="s">
        <v>1062</v>
      </c>
      <c r="AB254" s="11" t="s">
        <v>125</v>
      </c>
      <c r="AC254" s="11" t="s">
        <v>77</v>
      </c>
      <c r="AD254" s="11" t="s">
        <v>78</v>
      </c>
      <c r="AE254" s="11" t="s">
        <v>79</v>
      </c>
      <c r="AF254" s="11" t="s">
        <v>79</v>
      </c>
      <c r="AG254" s="11" t="s">
        <v>79</v>
      </c>
      <c r="AH254" s="11" t="s">
        <v>79</v>
      </c>
      <c r="AI254" s="11" t="s">
        <v>79</v>
      </c>
      <c r="AJ254" s="11" t="s">
        <v>79</v>
      </c>
      <c r="AK254" s="11" t="s">
        <v>184</v>
      </c>
      <c r="AL254" s="11" t="s">
        <v>79</v>
      </c>
      <c r="AM254" s="11" t="s">
        <v>80</v>
      </c>
      <c r="AN254" s="11" t="s">
        <v>77</v>
      </c>
      <c r="AO254" s="11" t="s">
        <v>77</v>
      </c>
      <c r="AP254" s="11" t="s">
        <v>81</v>
      </c>
      <c r="AX254" s="11">
        <v>3.0</v>
      </c>
      <c r="AY254" s="11">
        <v>25.0</v>
      </c>
      <c r="AZ254" s="11">
        <v>3.0</v>
      </c>
      <c r="BA254" s="18" t="s">
        <v>1063</v>
      </c>
      <c r="BB254" s="11">
        <v>0.0</v>
      </c>
      <c r="BC254" s="11">
        <v>0.0</v>
      </c>
      <c r="BD254" s="18" t="s">
        <v>1064</v>
      </c>
      <c r="BE254" s="18" t="s">
        <v>1065</v>
      </c>
      <c r="BF254" s="13" t="s">
        <v>87</v>
      </c>
    </row>
    <row r="255">
      <c r="A255" s="9">
        <v>45832.6056828125</v>
      </c>
      <c r="B255" s="14" t="s">
        <v>58</v>
      </c>
      <c r="C255" s="14">
        <v>21.0</v>
      </c>
      <c r="D255" s="14" t="s">
        <v>88</v>
      </c>
      <c r="E255" s="14" t="s">
        <v>89</v>
      </c>
      <c r="F255" s="14" t="s">
        <v>61</v>
      </c>
      <c r="G255" s="14" t="s">
        <v>87</v>
      </c>
      <c r="H255" s="14" t="s">
        <v>175</v>
      </c>
      <c r="I255" s="14" t="s">
        <v>879</v>
      </c>
      <c r="J255" s="14" t="s">
        <v>65</v>
      </c>
      <c r="L255" s="14" t="s">
        <v>68</v>
      </c>
      <c r="M255" s="14" t="s">
        <v>68</v>
      </c>
      <c r="N255" s="14" t="s">
        <v>68</v>
      </c>
      <c r="O255" s="14" t="s">
        <v>68</v>
      </c>
      <c r="P255" s="14" t="s">
        <v>68</v>
      </c>
      <c r="Q255" s="14" t="s">
        <v>68</v>
      </c>
      <c r="R255" s="14" t="s">
        <v>196</v>
      </c>
      <c r="S255" s="14" t="s">
        <v>121</v>
      </c>
      <c r="T255" s="14" t="s">
        <v>73</v>
      </c>
      <c r="U255" s="14" t="s">
        <v>72</v>
      </c>
      <c r="V255" s="14" t="s">
        <v>71</v>
      </c>
      <c r="W255" s="14" t="s">
        <v>108</v>
      </c>
      <c r="X255" s="15">
        <v>0.9583333333357587</v>
      </c>
      <c r="Y255" s="14">
        <v>10.0</v>
      </c>
      <c r="Z255" s="15">
        <v>0.25</v>
      </c>
      <c r="AA255" s="14">
        <v>6.0</v>
      </c>
      <c r="AB255" s="14" t="s">
        <v>79</v>
      </c>
      <c r="AC255" s="14" t="s">
        <v>79</v>
      </c>
      <c r="AD255" s="14" t="s">
        <v>79</v>
      </c>
      <c r="AE255" s="14" t="s">
        <v>77</v>
      </c>
      <c r="AF255" s="14" t="s">
        <v>77</v>
      </c>
      <c r="AG255" s="14" t="s">
        <v>79</v>
      </c>
      <c r="AH255" s="14" t="s">
        <v>79</v>
      </c>
      <c r="AI255" s="14" t="s">
        <v>79</v>
      </c>
      <c r="AJ255" s="14" t="s">
        <v>79</v>
      </c>
      <c r="AL255" s="14" t="s">
        <v>79</v>
      </c>
      <c r="AM255" s="14" t="s">
        <v>80</v>
      </c>
      <c r="AN255" s="14" t="s">
        <v>79</v>
      </c>
      <c r="AO255" s="14" t="s">
        <v>78</v>
      </c>
      <c r="AP255" s="14" t="s">
        <v>138</v>
      </c>
      <c r="AX255" s="14">
        <v>4.0</v>
      </c>
      <c r="AY255" s="14">
        <v>20.0</v>
      </c>
      <c r="AZ255" s="14">
        <v>0.0</v>
      </c>
      <c r="BA255" s="14">
        <v>0.0</v>
      </c>
      <c r="BB255" s="14">
        <v>4.0</v>
      </c>
      <c r="BC255" s="14" t="s">
        <v>163</v>
      </c>
      <c r="BD255" s="14">
        <v>10.0</v>
      </c>
      <c r="BE255" s="14" t="s">
        <v>1066</v>
      </c>
      <c r="BF255" s="16" t="s">
        <v>87</v>
      </c>
    </row>
    <row r="256">
      <c r="A256" s="10">
        <v>45832.607885509264</v>
      </c>
      <c r="B256" s="11" t="s">
        <v>58</v>
      </c>
      <c r="C256" s="11">
        <v>24.0</v>
      </c>
      <c r="D256" s="11" t="s">
        <v>59</v>
      </c>
      <c r="E256" s="11" t="s">
        <v>164</v>
      </c>
      <c r="F256" s="11" t="s">
        <v>61</v>
      </c>
      <c r="G256" s="11" t="s">
        <v>1067</v>
      </c>
      <c r="H256" s="11" t="s">
        <v>91</v>
      </c>
      <c r="I256" s="11" t="s">
        <v>204</v>
      </c>
      <c r="J256" s="11" t="s">
        <v>65</v>
      </c>
      <c r="L256" s="11" t="s">
        <v>93</v>
      </c>
      <c r="M256" s="11" t="s">
        <v>93</v>
      </c>
      <c r="N256" s="11" t="s">
        <v>93</v>
      </c>
      <c r="O256" s="11" t="s">
        <v>68</v>
      </c>
      <c r="P256" s="11" t="s">
        <v>94</v>
      </c>
      <c r="Q256" s="11" t="s">
        <v>94</v>
      </c>
      <c r="R256" s="11" t="s">
        <v>69</v>
      </c>
      <c r="S256" s="11" t="s">
        <v>70</v>
      </c>
      <c r="T256" s="11" t="s">
        <v>71</v>
      </c>
      <c r="U256" s="11" t="s">
        <v>72</v>
      </c>
      <c r="V256" s="11" t="s">
        <v>287</v>
      </c>
      <c r="W256" s="11" t="s">
        <v>74</v>
      </c>
      <c r="X256" s="12">
        <v>0.9166666666642413</v>
      </c>
      <c r="Y256" s="11">
        <v>120.0</v>
      </c>
      <c r="Z256" s="12">
        <v>0.3125</v>
      </c>
      <c r="AA256" s="11">
        <v>5.0</v>
      </c>
      <c r="AB256" s="11" t="s">
        <v>125</v>
      </c>
      <c r="AC256" s="11" t="s">
        <v>125</v>
      </c>
      <c r="AD256" s="11" t="s">
        <v>79</v>
      </c>
      <c r="AE256" s="11" t="s">
        <v>79</v>
      </c>
      <c r="AF256" s="11" t="s">
        <v>79</v>
      </c>
      <c r="AG256" s="11" t="s">
        <v>79</v>
      </c>
      <c r="AH256" s="11" t="s">
        <v>79</v>
      </c>
      <c r="AI256" s="11" t="s">
        <v>77</v>
      </c>
      <c r="AJ256" s="11" t="s">
        <v>79</v>
      </c>
      <c r="AK256" s="11" t="s">
        <v>282</v>
      </c>
      <c r="AL256" s="11" t="s">
        <v>125</v>
      </c>
      <c r="AM256" s="11" t="s">
        <v>80</v>
      </c>
      <c r="AN256" s="11" t="s">
        <v>79</v>
      </c>
      <c r="AO256" s="11" t="s">
        <v>79</v>
      </c>
      <c r="AP256" s="11" t="s">
        <v>216</v>
      </c>
      <c r="AX256" s="11">
        <v>4.0</v>
      </c>
      <c r="AY256" s="11">
        <v>40.0</v>
      </c>
      <c r="AZ256" s="11">
        <v>4.0</v>
      </c>
      <c r="BA256" s="11">
        <v>40.0</v>
      </c>
      <c r="BB256" s="11">
        <v>1.0</v>
      </c>
      <c r="BC256" s="11">
        <v>30.0</v>
      </c>
      <c r="BD256" s="11" t="s">
        <v>168</v>
      </c>
      <c r="BE256" s="11" t="s">
        <v>168</v>
      </c>
      <c r="BF256" s="13" t="s">
        <v>87</v>
      </c>
    </row>
    <row r="257">
      <c r="A257" s="9">
        <v>45832.608231192135</v>
      </c>
      <c r="B257" s="14" t="s">
        <v>58</v>
      </c>
      <c r="C257" s="14">
        <v>26.0</v>
      </c>
      <c r="D257" s="14" t="s">
        <v>59</v>
      </c>
      <c r="E257" s="14" t="s">
        <v>228</v>
      </c>
      <c r="F257" s="14" t="s">
        <v>61</v>
      </c>
      <c r="G257" s="14" t="s">
        <v>1068</v>
      </c>
      <c r="H257" s="14" t="s">
        <v>63</v>
      </c>
      <c r="I257" s="14" t="s">
        <v>400</v>
      </c>
      <c r="J257" s="14" t="s">
        <v>65</v>
      </c>
      <c r="L257" s="14" t="s">
        <v>68</v>
      </c>
      <c r="M257" s="14" t="s">
        <v>68</v>
      </c>
      <c r="N257" s="14" t="s">
        <v>68</v>
      </c>
      <c r="O257" s="14" t="s">
        <v>66</v>
      </c>
      <c r="P257" s="14" t="s">
        <v>66</v>
      </c>
      <c r="Q257" s="14" t="s">
        <v>66</v>
      </c>
      <c r="R257" s="14" t="s">
        <v>196</v>
      </c>
      <c r="S257" s="14" t="s">
        <v>70</v>
      </c>
      <c r="T257" s="14" t="s">
        <v>73</v>
      </c>
      <c r="U257" s="14" t="s">
        <v>98</v>
      </c>
      <c r="V257" s="14" t="s">
        <v>73</v>
      </c>
      <c r="W257" s="14" t="s">
        <v>99</v>
      </c>
      <c r="X257" s="15">
        <v>0.0</v>
      </c>
      <c r="Y257" s="14">
        <v>10.0</v>
      </c>
      <c r="Z257" s="15">
        <v>0.22916666666424135</v>
      </c>
      <c r="AA257" s="14">
        <v>6.0</v>
      </c>
      <c r="AB257" s="14" t="s">
        <v>79</v>
      </c>
      <c r="AC257" s="14" t="s">
        <v>79</v>
      </c>
      <c r="AD257" s="14" t="s">
        <v>79</v>
      </c>
      <c r="AE257" s="14" t="s">
        <v>79</v>
      </c>
      <c r="AF257" s="14" t="s">
        <v>79</v>
      </c>
      <c r="AG257" s="14" t="s">
        <v>79</v>
      </c>
      <c r="AH257" s="14" t="s">
        <v>79</v>
      </c>
      <c r="AI257" s="14" t="s">
        <v>77</v>
      </c>
      <c r="AJ257" s="14" t="s">
        <v>79</v>
      </c>
      <c r="AL257" s="14" t="s">
        <v>79</v>
      </c>
      <c r="AM257" s="14" t="s">
        <v>80</v>
      </c>
      <c r="AN257" s="14" t="s">
        <v>79</v>
      </c>
      <c r="AO257" s="14" t="s">
        <v>77</v>
      </c>
      <c r="AP257" s="14" t="s">
        <v>102</v>
      </c>
      <c r="AX257" s="14">
        <v>5.0</v>
      </c>
      <c r="AY257" s="14">
        <v>1.0</v>
      </c>
      <c r="AZ257" s="14" t="s">
        <v>171</v>
      </c>
      <c r="BA257" s="14" t="s">
        <v>171</v>
      </c>
      <c r="BB257" s="14" t="s">
        <v>171</v>
      </c>
      <c r="BC257" s="14" t="s">
        <v>171</v>
      </c>
      <c r="BD257" s="14">
        <v>9.0</v>
      </c>
      <c r="BE257" s="14">
        <v>10.0</v>
      </c>
      <c r="BF257" s="16" t="s">
        <v>87</v>
      </c>
    </row>
    <row r="258">
      <c r="A258" s="10">
        <v>45832.61091967592</v>
      </c>
      <c r="B258" s="11" t="s">
        <v>58</v>
      </c>
      <c r="C258" s="11">
        <v>21.0</v>
      </c>
      <c r="D258" s="11" t="s">
        <v>88</v>
      </c>
      <c r="E258" s="11" t="s">
        <v>252</v>
      </c>
      <c r="F258" s="11" t="s">
        <v>61</v>
      </c>
      <c r="G258" s="11" t="s">
        <v>184</v>
      </c>
      <c r="H258" s="11" t="s">
        <v>91</v>
      </c>
      <c r="I258" s="11" t="s">
        <v>1069</v>
      </c>
      <c r="J258" s="11" t="s">
        <v>105</v>
      </c>
      <c r="K258" s="11" t="s">
        <v>280</v>
      </c>
      <c r="L258" s="11" t="s">
        <v>67</v>
      </c>
      <c r="M258" s="11" t="s">
        <v>67</v>
      </c>
      <c r="N258" s="11" t="s">
        <v>67</v>
      </c>
      <c r="O258" s="11" t="s">
        <v>67</v>
      </c>
      <c r="P258" s="11" t="s">
        <v>195</v>
      </c>
      <c r="Q258" s="11" t="s">
        <v>195</v>
      </c>
      <c r="R258" s="11" t="s">
        <v>95</v>
      </c>
      <c r="S258" s="11" t="s">
        <v>70</v>
      </c>
      <c r="T258" s="11" t="s">
        <v>71</v>
      </c>
      <c r="U258" s="11" t="s">
        <v>136</v>
      </c>
      <c r="V258" s="11" t="s">
        <v>287</v>
      </c>
      <c r="W258" s="11" t="s">
        <v>108</v>
      </c>
      <c r="X258" s="12">
        <v>0.9166666666642413</v>
      </c>
      <c r="Y258" s="11" t="s">
        <v>1070</v>
      </c>
      <c r="Z258" s="12">
        <v>0.22916666666424135</v>
      </c>
      <c r="AA258" s="11" t="s">
        <v>1071</v>
      </c>
      <c r="AB258" s="11" t="s">
        <v>79</v>
      </c>
      <c r="AC258" s="11" t="s">
        <v>79</v>
      </c>
      <c r="AD258" s="11" t="s">
        <v>79</v>
      </c>
      <c r="AE258" s="11" t="s">
        <v>79</v>
      </c>
      <c r="AF258" s="11" t="s">
        <v>79</v>
      </c>
      <c r="AG258" s="11" t="s">
        <v>79</v>
      </c>
      <c r="AH258" s="11" t="s">
        <v>79</v>
      </c>
      <c r="AI258" s="11" t="s">
        <v>79</v>
      </c>
      <c r="AJ258" s="11" t="s">
        <v>79</v>
      </c>
      <c r="AL258" s="11" t="s">
        <v>111</v>
      </c>
      <c r="AM258" s="11" t="s">
        <v>157</v>
      </c>
      <c r="AN258" s="11" t="s">
        <v>79</v>
      </c>
      <c r="AO258" s="11" t="s">
        <v>79</v>
      </c>
      <c r="AP258" s="11" t="s">
        <v>102</v>
      </c>
      <c r="AX258" s="11">
        <v>7.0</v>
      </c>
      <c r="AY258" s="11" t="s">
        <v>1072</v>
      </c>
      <c r="AZ258" s="11">
        <v>4.0</v>
      </c>
      <c r="BA258" s="11" t="s">
        <v>1073</v>
      </c>
      <c r="BB258" s="11">
        <v>0.0</v>
      </c>
      <c r="BC258" s="11">
        <v>0.0</v>
      </c>
      <c r="BD258" s="11" t="s">
        <v>83</v>
      </c>
      <c r="BE258" s="11" t="s">
        <v>83</v>
      </c>
      <c r="BF258" s="13" t="s">
        <v>87</v>
      </c>
    </row>
    <row r="259">
      <c r="A259" s="9">
        <v>45832.61494083333</v>
      </c>
      <c r="B259" s="14" t="s">
        <v>58</v>
      </c>
      <c r="C259" s="14">
        <v>20.0</v>
      </c>
      <c r="D259" s="14" t="s">
        <v>59</v>
      </c>
      <c r="E259" s="14" t="s">
        <v>252</v>
      </c>
      <c r="F259" s="14" t="s">
        <v>61</v>
      </c>
      <c r="G259" s="14" t="s">
        <v>655</v>
      </c>
      <c r="H259" s="14" t="s">
        <v>91</v>
      </c>
      <c r="I259" s="14" t="s">
        <v>1074</v>
      </c>
      <c r="J259" s="14" t="s">
        <v>65</v>
      </c>
      <c r="L259" s="14" t="s">
        <v>66</v>
      </c>
      <c r="M259" s="14" t="s">
        <v>67</v>
      </c>
      <c r="N259" s="14" t="s">
        <v>67</v>
      </c>
      <c r="O259" s="14" t="s">
        <v>67</v>
      </c>
      <c r="P259" s="14" t="s">
        <v>67</v>
      </c>
      <c r="Q259" s="14" t="s">
        <v>67</v>
      </c>
      <c r="R259" s="14" t="s">
        <v>196</v>
      </c>
      <c r="S259" s="14" t="s">
        <v>70</v>
      </c>
      <c r="T259" s="14" t="s">
        <v>97</v>
      </c>
      <c r="U259" s="14" t="s">
        <v>72</v>
      </c>
      <c r="V259" s="14" t="s">
        <v>73</v>
      </c>
      <c r="W259" s="14" t="s">
        <v>166</v>
      </c>
      <c r="X259" s="15">
        <v>0.9375</v>
      </c>
      <c r="Y259" s="14" t="s">
        <v>83</v>
      </c>
      <c r="Z259" s="15">
        <v>0.1875</v>
      </c>
      <c r="AA259" s="14" t="s">
        <v>1075</v>
      </c>
      <c r="AB259" s="14" t="s">
        <v>77</v>
      </c>
      <c r="AC259" s="14" t="s">
        <v>77</v>
      </c>
      <c r="AD259" s="14" t="s">
        <v>78</v>
      </c>
      <c r="AE259" s="14" t="s">
        <v>77</v>
      </c>
      <c r="AF259" s="14" t="s">
        <v>79</v>
      </c>
      <c r="AG259" s="14" t="s">
        <v>79</v>
      </c>
      <c r="AH259" s="14" t="s">
        <v>79</v>
      </c>
      <c r="AI259" s="14" t="s">
        <v>77</v>
      </c>
      <c r="AJ259" s="14" t="s">
        <v>78</v>
      </c>
      <c r="AK259" s="14" t="s">
        <v>1076</v>
      </c>
      <c r="AL259" s="14" t="s">
        <v>77</v>
      </c>
      <c r="AM259" s="14" t="s">
        <v>80</v>
      </c>
      <c r="AN259" s="14" t="s">
        <v>79</v>
      </c>
      <c r="AO259" s="14" t="s">
        <v>77</v>
      </c>
      <c r="AP259" s="14" t="s">
        <v>102</v>
      </c>
      <c r="AX259" s="14">
        <v>5.0</v>
      </c>
      <c r="AY259" s="14">
        <v>20.0</v>
      </c>
      <c r="AZ259" s="14">
        <v>4.0</v>
      </c>
      <c r="BA259" s="14" t="s">
        <v>148</v>
      </c>
      <c r="BB259" s="14">
        <v>4.0</v>
      </c>
      <c r="BC259" s="14" t="s">
        <v>86</v>
      </c>
      <c r="BD259" s="14" t="s">
        <v>1077</v>
      </c>
      <c r="BE259" s="14" t="s">
        <v>837</v>
      </c>
      <c r="BF259" s="16" t="s">
        <v>87</v>
      </c>
    </row>
    <row r="260">
      <c r="A260" s="10">
        <v>45832.61799262732</v>
      </c>
      <c r="B260" s="11" t="s">
        <v>58</v>
      </c>
      <c r="C260" s="11">
        <v>22.0</v>
      </c>
      <c r="D260" s="11" t="s">
        <v>59</v>
      </c>
      <c r="E260" s="11" t="s">
        <v>89</v>
      </c>
      <c r="F260" s="11" t="s">
        <v>61</v>
      </c>
      <c r="G260" s="11" t="s">
        <v>87</v>
      </c>
      <c r="H260" s="11" t="s">
        <v>63</v>
      </c>
      <c r="I260" s="11" t="s">
        <v>955</v>
      </c>
      <c r="J260" s="11" t="s">
        <v>65</v>
      </c>
      <c r="L260" s="11" t="s">
        <v>66</v>
      </c>
      <c r="M260" s="11" t="s">
        <v>143</v>
      </c>
      <c r="N260" s="11" t="s">
        <v>66</v>
      </c>
      <c r="O260" s="11" t="s">
        <v>66</v>
      </c>
      <c r="P260" s="11" t="s">
        <v>94</v>
      </c>
      <c r="Q260" s="11" t="s">
        <v>66</v>
      </c>
      <c r="R260" s="11" t="s">
        <v>95</v>
      </c>
      <c r="S260" s="11" t="s">
        <v>121</v>
      </c>
      <c r="T260" s="11" t="s">
        <v>73</v>
      </c>
      <c r="U260" s="11" t="s">
        <v>72</v>
      </c>
      <c r="V260" s="11" t="s">
        <v>73</v>
      </c>
      <c r="W260" s="11" t="s">
        <v>166</v>
      </c>
      <c r="X260" s="12">
        <v>0.9583333333357587</v>
      </c>
      <c r="Y260" s="11" t="s">
        <v>1078</v>
      </c>
      <c r="Z260" s="12">
        <v>0.25</v>
      </c>
      <c r="AA260" s="11" t="s">
        <v>1079</v>
      </c>
      <c r="AB260" s="11" t="s">
        <v>78</v>
      </c>
      <c r="AC260" s="11" t="s">
        <v>77</v>
      </c>
      <c r="AD260" s="11" t="s">
        <v>79</v>
      </c>
      <c r="AE260" s="11" t="s">
        <v>79</v>
      </c>
      <c r="AF260" s="11" t="s">
        <v>79</v>
      </c>
      <c r="AG260" s="11" t="s">
        <v>78</v>
      </c>
      <c r="AH260" s="11" t="s">
        <v>79</v>
      </c>
      <c r="AI260" s="11" t="s">
        <v>79</v>
      </c>
      <c r="AJ260" s="11" t="s">
        <v>79</v>
      </c>
      <c r="AL260" s="11" t="s">
        <v>79</v>
      </c>
      <c r="AM260" s="11" t="s">
        <v>80</v>
      </c>
      <c r="AN260" s="11" t="s">
        <v>79</v>
      </c>
      <c r="AO260" s="11" t="s">
        <v>78</v>
      </c>
      <c r="AP260" s="11" t="s">
        <v>81</v>
      </c>
      <c r="AX260" s="11" t="s">
        <v>149</v>
      </c>
      <c r="AY260" s="11" t="s">
        <v>543</v>
      </c>
      <c r="AZ260" s="11" t="s">
        <v>171</v>
      </c>
      <c r="BA260" s="11" t="s">
        <v>171</v>
      </c>
      <c r="BB260" s="11" t="s">
        <v>337</v>
      </c>
      <c r="BC260" s="11" t="s">
        <v>337</v>
      </c>
      <c r="BD260" s="11" t="s">
        <v>1080</v>
      </c>
      <c r="BE260" s="11" t="s">
        <v>747</v>
      </c>
      <c r="BF260" s="13" t="s">
        <v>87</v>
      </c>
    </row>
    <row r="261">
      <c r="A261" s="9">
        <v>45832.627324560184</v>
      </c>
      <c r="B261" s="14" t="s">
        <v>58</v>
      </c>
      <c r="C261" s="14">
        <v>23.0</v>
      </c>
      <c r="D261" s="14" t="s">
        <v>59</v>
      </c>
      <c r="E261" s="14" t="s">
        <v>60</v>
      </c>
      <c r="F261" s="14" t="s">
        <v>61</v>
      </c>
      <c r="G261" s="14" t="s">
        <v>1081</v>
      </c>
      <c r="H261" s="14" t="s">
        <v>91</v>
      </c>
      <c r="I261" s="14" t="s">
        <v>955</v>
      </c>
      <c r="J261" s="14" t="s">
        <v>105</v>
      </c>
      <c r="K261" s="14" t="s">
        <v>1082</v>
      </c>
      <c r="L261" s="14" t="s">
        <v>66</v>
      </c>
      <c r="M261" s="14" t="s">
        <v>67</v>
      </c>
      <c r="N261" s="14" t="s">
        <v>67</v>
      </c>
      <c r="O261" s="14" t="s">
        <v>66</v>
      </c>
      <c r="P261" s="14" t="s">
        <v>67</v>
      </c>
      <c r="Q261" s="14" t="s">
        <v>94</v>
      </c>
      <c r="R261" s="14" t="s">
        <v>95</v>
      </c>
      <c r="S261" s="14" t="s">
        <v>121</v>
      </c>
      <c r="T261" s="14" t="s">
        <v>73</v>
      </c>
      <c r="U261" s="14" t="s">
        <v>136</v>
      </c>
      <c r="V261" s="14" t="s">
        <v>287</v>
      </c>
      <c r="W261" s="14" t="s">
        <v>74</v>
      </c>
      <c r="X261" s="15">
        <v>0.020833333335758653</v>
      </c>
      <c r="Y261" s="14">
        <v>20.0</v>
      </c>
      <c r="Z261" s="15">
        <v>0.35416666666424135</v>
      </c>
      <c r="AA261" s="14" t="s">
        <v>242</v>
      </c>
      <c r="AB261" s="14" t="s">
        <v>77</v>
      </c>
      <c r="AC261" s="14" t="s">
        <v>78</v>
      </c>
      <c r="AD261" s="14" t="s">
        <v>79</v>
      </c>
      <c r="AE261" s="14" t="s">
        <v>79</v>
      </c>
      <c r="AF261" s="14" t="s">
        <v>79</v>
      </c>
      <c r="AG261" s="14" t="s">
        <v>79</v>
      </c>
      <c r="AH261" s="14" t="s">
        <v>79</v>
      </c>
      <c r="AI261" s="14" t="s">
        <v>79</v>
      </c>
      <c r="AJ261" s="14" t="s">
        <v>79</v>
      </c>
      <c r="AL261" s="14" t="s">
        <v>79</v>
      </c>
      <c r="AM261" s="14" t="s">
        <v>101</v>
      </c>
      <c r="AN261" s="14" t="s">
        <v>125</v>
      </c>
      <c r="AO261" s="14" t="s">
        <v>78</v>
      </c>
      <c r="AP261" s="14" t="s">
        <v>81</v>
      </c>
      <c r="AX261" s="14">
        <v>6.0</v>
      </c>
      <c r="AY261" s="14">
        <v>40.0</v>
      </c>
      <c r="AZ261" s="14">
        <v>3.0</v>
      </c>
      <c r="BA261" s="14" t="s">
        <v>267</v>
      </c>
      <c r="BB261" s="14">
        <v>3.0</v>
      </c>
      <c r="BC261" s="14">
        <v>45.0</v>
      </c>
      <c r="BD261" s="14" t="s">
        <v>651</v>
      </c>
      <c r="BE261" s="14" t="s">
        <v>168</v>
      </c>
      <c r="BF261" s="16" t="s">
        <v>140</v>
      </c>
    </row>
    <row r="262">
      <c r="A262" s="10">
        <v>45832.63457206018</v>
      </c>
      <c r="B262" s="11" t="s">
        <v>58</v>
      </c>
      <c r="C262" s="11">
        <v>19.0</v>
      </c>
      <c r="D262" s="11" t="s">
        <v>59</v>
      </c>
      <c r="E262" s="11" t="s">
        <v>193</v>
      </c>
      <c r="F262" s="11" t="s">
        <v>61</v>
      </c>
      <c r="G262" s="11" t="s">
        <v>269</v>
      </c>
      <c r="H262" s="11" t="s">
        <v>91</v>
      </c>
      <c r="I262" s="11" t="s">
        <v>204</v>
      </c>
      <c r="J262" s="11" t="s">
        <v>105</v>
      </c>
      <c r="K262" s="11" t="s">
        <v>322</v>
      </c>
      <c r="L262" s="11" t="s">
        <v>66</v>
      </c>
      <c r="M262" s="11" t="s">
        <v>66</v>
      </c>
      <c r="N262" s="11" t="s">
        <v>68</v>
      </c>
      <c r="O262" s="11" t="s">
        <v>94</v>
      </c>
      <c r="P262" s="11" t="s">
        <v>195</v>
      </c>
      <c r="Q262" s="11" t="s">
        <v>68</v>
      </c>
      <c r="R262" s="11" t="s">
        <v>95</v>
      </c>
      <c r="S262" s="11" t="s">
        <v>186</v>
      </c>
      <c r="T262" s="11" t="s">
        <v>187</v>
      </c>
      <c r="U262" s="11" t="s">
        <v>98</v>
      </c>
      <c r="V262" s="11" t="s">
        <v>71</v>
      </c>
      <c r="W262" s="11" t="s">
        <v>74</v>
      </c>
      <c r="X262" s="12">
        <v>0.9583333333357587</v>
      </c>
      <c r="Y262" s="11">
        <v>5.0</v>
      </c>
      <c r="Z262" s="12">
        <v>0.29166666666424135</v>
      </c>
      <c r="AA262" s="11">
        <v>6.0</v>
      </c>
      <c r="AB262" s="11" t="s">
        <v>79</v>
      </c>
      <c r="AC262" s="11" t="s">
        <v>77</v>
      </c>
      <c r="AD262" s="11" t="s">
        <v>79</v>
      </c>
      <c r="AE262" s="11" t="s">
        <v>79</v>
      </c>
      <c r="AF262" s="11" t="s">
        <v>77</v>
      </c>
      <c r="AG262" s="11" t="s">
        <v>79</v>
      </c>
      <c r="AH262" s="11" t="s">
        <v>79</v>
      </c>
      <c r="AI262" s="11" t="s">
        <v>79</v>
      </c>
      <c r="AJ262" s="11" t="s">
        <v>79</v>
      </c>
      <c r="AK262" s="11" t="s">
        <v>87</v>
      </c>
      <c r="AL262" s="11" t="s">
        <v>111</v>
      </c>
      <c r="AM262" s="11" t="s">
        <v>101</v>
      </c>
      <c r="AN262" s="11" t="s">
        <v>79</v>
      </c>
      <c r="AO262" s="11" t="s">
        <v>78</v>
      </c>
      <c r="AP262" s="11" t="s">
        <v>102</v>
      </c>
      <c r="AX262" s="11">
        <v>2.0</v>
      </c>
      <c r="AY262" s="11" t="s">
        <v>411</v>
      </c>
      <c r="AZ262" s="11">
        <v>0.0</v>
      </c>
      <c r="BA262" s="11">
        <v>0.0</v>
      </c>
      <c r="BB262" s="11">
        <v>0.0</v>
      </c>
      <c r="BC262" s="11">
        <v>0.0</v>
      </c>
      <c r="BD262" s="11" t="s">
        <v>313</v>
      </c>
      <c r="BE262" s="11" t="s">
        <v>191</v>
      </c>
      <c r="BF262" s="13" t="s">
        <v>87</v>
      </c>
    </row>
    <row r="263">
      <c r="A263" s="9">
        <v>45832.64948439815</v>
      </c>
      <c r="B263" s="14" t="s">
        <v>58</v>
      </c>
      <c r="C263" s="14">
        <v>18.0</v>
      </c>
      <c r="D263" s="14" t="s">
        <v>88</v>
      </c>
      <c r="E263" s="14" t="s">
        <v>193</v>
      </c>
      <c r="F263" s="14" t="s">
        <v>174</v>
      </c>
      <c r="G263" s="14" t="s">
        <v>184</v>
      </c>
      <c r="H263" s="14" t="s">
        <v>175</v>
      </c>
      <c r="I263" s="14" t="s">
        <v>194</v>
      </c>
      <c r="J263" s="14" t="s">
        <v>65</v>
      </c>
      <c r="L263" s="14" t="s">
        <v>66</v>
      </c>
      <c r="M263" s="14" t="s">
        <v>68</v>
      </c>
      <c r="N263" s="14" t="s">
        <v>66</v>
      </c>
      <c r="O263" s="14" t="s">
        <v>66</v>
      </c>
      <c r="P263" s="14" t="s">
        <v>68</v>
      </c>
      <c r="Q263" s="14" t="s">
        <v>68</v>
      </c>
      <c r="R263" s="14" t="s">
        <v>144</v>
      </c>
      <c r="S263" s="14" t="s">
        <v>121</v>
      </c>
      <c r="T263" s="14" t="s">
        <v>71</v>
      </c>
      <c r="U263" s="14" t="s">
        <v>98</v>
      </c>
      <c r="V263" s="14" t="s">
        <v>73</v>
      </c>
      <c r="W263" s="14" t="s">
        <v>99</v>
      </c>
      <c r="X263" s="15">
        <v>0.020833333335758653</v>
      </c>
      <c r="Y263" s="14">
        <v>10.0</v>
      </c>
      <c r="Z263" s="15">
        <v>0.29166666666424135</v>
      </c>
      <c r="AA263" s="17" t="s">
        <v>491</v>
      </c>
      <c r="AB263" s="14" t="s">
        <v>78</v>
      </c>
      <c r="AC263" s="14" t="s">
        <v>77</v>
      </c>
      <c r="AD263" s="14" t="s">
        <v>79</v>
      </c>
      <c r="AE263" s="14" t="s">
        <v>79</v>
      </c>
      <c r="AF263" s="14" t="s">
        <v>79</v>
      </c>
      <c r="AG263" s="14" t="s">
        <v>77</v>
      </c>
      <c r="AH263" s="14" t="s">
        <v>79</v>
      </c>
      <c r="AI263" s="14" t="s">
        <v>77</v>
      </c>
      <c r="AJ263" s="14" t="s">
        <v>79</v>
      </c>
      <c r="AK263" s="14" t="s">
        <v>1083</v>
      </c>
      <c r="AL263" s="14" t="s">
        <v>125</v>
      </c>
      <c r="AM263" s="14" t="s">
        <v>80</v>
      </c>
      <c r="AN263" s="14" t="s">
        <v>79</v>
      </c>
      <c r="AO263" s="14" t="s">
        <v>78</v>
      </c>
      <c r="AP263" s="14" t="s">
        <v>102</v>
      </c>
      <c r="AX263" s="14" t="s">
        <v>171</v>
      </c>
      <c r="AY263" s="14" t="s">
        <v>1084</v>
      </c>
      <c r="AZ263" s="14" t="s">
        <v>1085</v>
      </c>
      <c r="BA263" s="14" t="s">
        <v>543</v>
      </c>
      <c r="BB263" s="14">
        <v>3.0</v>
      </c>
      <c r="BC263" s="14" t="s">
        <v>543</v>
      </c>
      <c r="BD263" s="14" t="s">
        <v>765</v>
      </c>
      <c r="BE263" s="17" t="s">
        <v>1062</v>
      </c>
      <c r="BF263" s="16" t="s">
        <v>87</v>
      </c>
    </row>
    <row r="264">
      <c r="A264" s="10">
        <v>45832.66878518519</v>
      </c>
      <c r="B264" s="11" t="s">
        <v>58</v>
      </c>
      <c r="C264" s="11">
        <v>21.0</v>
      </c>
      <c r="D264" s="11" t="s">
        <v>88</v>
      </c>
      <c r="E264" s="11" t="s">
        <v>60</v>
      </c>
      <c r="F264" s="11" t="s">
        <v>61</v>
      </c>
      <c r="G264" s="11" t="s">
        <v>184</v>
      </c>
      <c r="H264" s="11" t="s">
        <v>91</v>
      </c>
      <c r="I264" s="11" t="s">
        <v>1086</v>
      </c>
      <c r="J264" s="11" t="s">
        <v>65</v>
      </c>
      <c r="L264" s="11" t="s">
        <v>66</v>
      </c>
      <c r="M264" s="11" t="s">
        <v>93</v>
      </c>
      <c r="N264" s="11" t="s">
        <v>66</v>
      </c>
      <c r="O264" s="11" t="s">
        <v>94</v>
      </c>
      <c r="P264" s="11" t="s">
        <v>94</v>
      </c>
      <c r="Q264" s="11" t="s">
        <v>94</v>
      </c>
      <c r="R264" s="11" t="s">
        <v>95</v>
      </c>
      <c r="S264" s="11" t="s">
        <v>96</v>
      </c>
      <c r="T264" s="11" t="s">
        <v>187</v>
      </c>
      <c r="U264" s="11" t="s">
        <v>72</v>
      </c>
      <c r="V264" s="11" t="s">
        <v>71</v>
      </c>
      <c r="W264" s="11" t="s">
        <v>108</v>
      </c>
      <c r="X264" s="12">
        <v>0.0</v>
      </c>
      <c r="Y264" s="11" t="s">
        <v>505</v>
      </c>
      <c r="Z264" s="12">
        <v>0.27083333333575865</v>
      </c>
      <c r="AA264" s="11" t="s">
        <v>1087</v>
      </c>
      <c r="AB264" s="11" t="s">
        <v>77</v>
      </c>
      <c r="AC264" s="11" t="s">
        <v>79</v>
      </c>
      <c r="AD264" s="11" t="s">
        <v>79</v>
      </c>
      <c r="AE264" s="11" t="s">
        <v>79</v>
      </c>
      <c r="AF264" s="11" t="s">
        <v>79</v>
      </c>
      <c r="AG264" s="11" t="s">
        <v>79</v>
      </c>
      <c r="AH264" s="11" t="s">
        <v>79</v>
      </c>
      <c r="AI264" s="11" t="s">
        <v>79</v>
      </c>
      <c r="AJ264" s="11" t="s">
        <v>79</v>
      </c>
      <c r="AL264" s="11" t="s">
        <v>111</v>
      </c>
      <c r="AM264" s="11" t="s">
        <v>101</v>
      </c>
      <c r="AN264" s="11" t="s">
        <v>79</v>
      </c>
      <c r="AO264" s="11" t="s">
        <v>77</v>
      </c>
      <c r="AP264" s="11" t="s">
        <v>102</v>
      </c>
      <c r="AX264" s="11" t="s">
        <v>160</v>
      </c>
      <c r="AY264" s="11" t="s">
        <v>109</v>
      </c>
      <c r="AZ264" s="11" t="s">
        <v>116</v>
      </c>
      <c r="BA264" s="11" t="s">
        <v>111</v>
      </c>
      <c r="BB264" s="11" t="s">
        <v>299</v>
      </c>
      <c r="BC264" s="11" t="s">
        <v>111</v>
      </c>
      <c r="BD264" s="11" t="s">
        <v>416</v>
      </c>
      <c r="BE264" s="11" t="s">
        <v>979</v>
      </c>
      <c r="BF264" s="13" t="s">
        <v>87</v>
      </c>
    </row>
    <row r="265">
      <c r="A265" s="9">
        <v>45832.733272997684</v>
      </c>
      <c r="B265" s="14" t="s">
        <v>58</v>
      </c>
      <c r="C265" s="14">
        <v>32.0</v>
      </c>
      <c r="D265" s="14" t="s">
        <v>59</v>
      </c>
      <c r="E265" s="14" t="s">
        <v>252</v>
      </c>
      <c r="F265" s="14" t="s">
        <v>174</v>
      </c>
      <c r="G265" s="14" t="s">
        <v>592</v>
      </c>
      <c r="H265" s="14" t="s">
        <v>91</v>
      </c>
      <c r="I265" s="14" t="s">
        <v>185</v>
      </c>
      <c r="J265" s="14" t="s">
        <v>65</v>
      </c>
      <c r="L265" s="14" t="s">
        <v>67</v>
      </c>
      <c r="M265" s="14" t="s">
        <v>67</v>
      </c>
      <c r="N265" s="14" t="s">
        <v>67</v>
      </c>
      <c r="O265" s="14" t="s">
        <v>94</v>
      </c>
      <c r="P265" s="14" t="s">
        <v>94</v>
      </c>
      <c r="Q265" s="14" t="s">
        <v>94</v>
      </c>
      <c r="R265" s="14" t="s">
        <v>95</v>
      </c>
      <c r="S265" s="14" t="s">
        <v>134</v>
      </c>
      <c r="T265" s="14" t="s">
        <v>73</v>
      </c>
      <c r="U265" s="14" t="s">
        <v>98</v>
      </c>
      <c r="V265" s="14" t="s">
        <v>71</v>
      </c>
      <c r="W265" s="14" t="s">
        <v>166</v>
      </c>
      <c r="X265" s="15">
        <v>0.04166666666424135</v>
      </c>
      <c r="Y265" s="14" t="s">
        <v>678</v>
      </c>
      <c r="Z265" s="15">
        <v>0.23958333333575865</v>
      </c>
      <c r="AA265" s="14" t="s">
        <v>201</v>
      </c>
      <c r="AB265" s="14" t="s">
        <v>125</v>
      </c>
      <c r="AC265" s="14" t="s">
        <v>79</v>
      </c>
      <c r="AD265" s="14" t="s">
        <v>79</v>
      </c>
      <c r="AE265" s="14" t="s">
        <v>79</v>
      </c>
      <c r="AF265" s="14" t="s">
        <v>79</v>
      </c>
      <c r="AG265" s="14" t="s">
        <v>78</v>
      </c>
      <c r="AH265" s="14" t="s">
        <v>79</v>
      </c>
      <c r="AI265" s="14" t="s">
        <v>79</v>
      </c>
      <c r="AJ265" s="14" t="s">
        <v>79</v>
      </c>
      <c r="AL265" s="14" t="s">
        <v>79</v>
      </c>
      <c r="AM265" s="14" t="s">
        <v>80</v>
      </c>
      <c r="AN265" s="14" t="s">
        <v>79</v>
      </c>
      <c r="AO265" s="14" t="s">
        <v>78</v>
      </c>
      <c r="AP265" s="14" t="s">
        <v>102</v>
      </c>
      <c r="AX265" s="14" t="s">
        <v>246</v>
      </c>
      <c r="AY265" s="14" t="s">
        <v>684</v>
      </c>
      <c r="AZ265" s="14" t="s">
        <v>224</v>
      </c>
      <c r="BA265" s="14" t="s">
        <v>684</v>
      </c>
      <c r="BB265" s="14" t="s">
        <v>226</v>
      </c>
      <c r="BC265" s="14" t="s">
        <v>684</v>
      </c>
      <c r="BD265" s="14" t="s">
        <v>110</v>
      </c>
      <c r="BE265" s="14" t="s">
        <v>117</v>
      </c>
      <c r="BF265" s="16" t="s">
        <v>87</v>
      </c>
    </row>
    <row r="266">
      <c r="A266" s="10">
        <v>45832.73856315972</v>
      </c>
      <c r="B266" s="11" t="s">
        <v>58</v>
      </c>
      <c r="C266" s="11">
        <v>21.0</v>
      </c>
      <c r="D266" s="11" t="s">
        <v>59</v>
      </c>
      <c r="E266" s="11" t="s">
        <v>252</v>
      </c>
      <c r="F266" s="11" t="s">
        <v>61</v>
      </c>
      <c r="G266" s="11" t="s">
        <v>1088</v>
      </c>
      <c r="H266" s="11" t="s">
        <v>91</v>
      </c>
      <c r="I266" s="11" t="s">
        <v>317</v>
      </c>
      <c r="J266" s="11" t="s">
        <v>105</v>
      </c>
      <c r="K266" s="11" t="s">
        <v>1089</v>
      </c>
      <c r="L266" s="11" t="s">
        <v>66</v>
      </c>
      <c r="M266" s="11" t="s">
        <v>66</v>
      </c>
      <c r="N266" s="11" t="s">
        <v>66</v>
      </c>
      <c r="O266" s="11" t="s">
        <v>68</v>
      </c>
      <c r="P266" s="11" t="s">
        <v>94</v>
      </c>
      <c r="Q266" s="11" t="s">
        <v>94</v>
      </c>
      <c r="R266" s="11" t="s">
        <v>95</v>
      </c>
      <c r="S266" s="11" t="s">
        <v>134</v>
      </c>
      <c r="T266" s="11" t="s">
        <v>73</v>
      </c>
      <c r="U266" s="11" t="s">
        <v>98</v>
      </c>
      <c r="V266" s="11" t="s">
        <v>73</v>
      </c>
      <c r="W266" s="11" t="s">
        <v>122</v>
      </c>
      <c r="X266" s="12">
        <v>0.020833333335758653</v>
      </c>
      <c r="Y266" s="11">
        <v>30.0</v>
      </c>
      <c r="Z266" s="12">
        <v>0.20833333333575865</v>
      </c>
      <c r="AA266" s="11">
        <v>4.0</v>
      </c>
      <c r="AB266" s="11" t="s">
        <v>125</v>
      </c>
      <c r="AC266" s="11" t="s">
        <v>78</v>
      </c>
      <c r="AD266" s="11" t="s">
        <v>78</v>
      </c>
      <c r="AE266" s="11" t="s">
        <v>77</v>
      </c>
      <c r="AF266" s="11" t="s">
        <v>79</v>
      </c>
      <c r="AG266" s="11" t="s">
        <v>77</v>
      </c>
      <c r="AH266" s="11" t="s">
        <v>77</v>
      </c>
      <c r="AI266" s="11" t="s">
        <v>125</v>
      </c>
      <c r="AJ266" s="11" t="s">
        <v>79</v>
      </c>
      <c r="AL266" s="11" t="s">
        <v>79</v>
      </c>
      <c r="AM266" s="11" t="s">
        <v>80</v>
      </c>
      <c r="AN266" s="11" t="s">
        <v>78</v>
      </c>
      <c r="AO266" s="11" t="s">
        <v>78</v>
      </c>
      <c r="AP266" s="11" t="s">
        <v>81</v>
      </c>
      <c r="AX266" s="11" t="s">
        <v>1090</v>
      </c>
      <c r="AY266" s="11">
        <v>20.0</v>
      </c>
      <c r="AZ266" s="11" t="s">
        <v>1091</v>
      </c>
      <c r="BA266" s="11" t="s">
        <v>667</v>
      </c>
      <c r="BB266" s="11" t="s">
        <v>495</v>
      </c>
      <c r="BC266" s="11" t="s">
        <v>1092</v>
      </c>
      <c r="BD266" s="11" t="s">
        <v>584</v>
      </c>
      <c r="BE266" s="11" t="s">
        <v>110</v>
      </c>
      <c r="BF266" s="13" t="s">
        <v>87</v>
      </c>
    </row>
    <row r="267">
      <c r="A267" s="9">
        <v>45832.761460231486</v>
      </c>
      <c r="B267" s="14" t="s">
        <v>58</v>
      </c>
      <c r="C267" s="14">
        <v>23.0</v>
      </c>
      <c r="D267" s="14" t="s">
        <v>59</v>
      </c>
      <c r="E267" s="14" t="s">
        <v>60</v>
      </c>
      <c r="F267" s="14" t="s">
        <v>61</v>
      </c>
      <c r="G267" s="14" t="s">
        <v>282</v>
      </c>
      <c r="H267" s="14" t="s">
        <v>175</v>
      </c>
      <c r="I267" s="14" t="s">
        <v>955</v>
      </c>
      <c r="J267" s="14" t="s">
        <v>65</v>
      </c>
      <c r="L267" s="14" t="s">
        <v>66</v>
      </c>
      <c r="M267" s="14" t="s">
        <v>66</v>
      </c>
      <c r="N267" s="14" t="s">
        <v>68</v>
      </c>
      <c r="O267" s="14" t="s">
        <v>66</v>
      </c>
      <c r="P267" s="14" t="s">
        <v>68</v>
      </c>
      <c r="Q267" s="14" t="s">
        <v>68</v>
      </c>
      <c r="R267" s="14" t="s">
        <v>95</v>
      </c>
      <c r="S267" s="14" t="s">
        <v>121</v>
      </c>
      <c r="T267" s="14" t="s">
        <v>187</v>
      </c>
      <c r="U267" s="14" t="s">
        <v>72</v>
      </c>
      <c r="V267" s="14" t="s">
        <v>73</v>
      </c>
      <c r="W267" s="14" t="s">
        <v>108</v>
      </c>
      <c r="X267" s="15">
        <v>0.020833333335758653</v>
      </c>
      <c r="Y267" s="14" t="s">
        <v>1093</v>
      </c>
      <c r="Z267" s="15">
        <v>0.375</v>
      </c>
      <c r="AA267" s="17" t="s">
        <v>1094</v>
      </c>
      <c r="AB267" s="14" t="s">
        <v>79</v>
      </c>
      <c r="AC267" s="14" t="s">
        <v>79</v>
      </c>
      <c r="AD267" s="14" t="s">
        <v>79</v>
      </c>
      <c r="AE267" s="14" t="s">
        <v>79</v>
      </c>
      <c r="AF267" s="14" t="s">
        <v>79</v>
      </c>
      <c r="AG267" s="14" t="s">
        <v>79</v>
      </c>
      <c r="AH267" s="14" t="s">
        <v>79</v>
      </c>
      <c r="AI267" s="14" t="s">
        <v>79</v>
      </c>
      <c r="AJ267" s="14" t="s">
        <v>77</v>
      </c>
      <c r="AL267" s="14" t="s">
        <v>79</v>
      </c>
      <c r="AM267" s="14" t="s">
        <v>80</v>
      </c>
      <c r="AN267" s="14" t="s">
        <v>79</v>
      </c>
      <c r="AO267" s="14" t="s">
        <v>79</v>
      </c>
      <c r="AP267" s="14" t="s">
        <v>81</v>
      </c>
      <c r="AX267" s="14">
        <v>5.0</v>
      </c>
      <c r="AY267" s="14" t="s">
        <v>1095</v>
      </c>
      <c r="AZ267" s="14" t="s">
        <v>299</v>
      </c>
      <c r="BA267" s="14" t="s">
        <v>299</v>
      </c>
      <c r="BB267" s="14" t="s">
        <v>116</v>
      </c>
      <c r="BC267" s="14" t="s">
        <v>116</v>
      </c>
      <c r="BD267" s="14" t="s">
        <v>811</v>
      </c>
      <c r="BE267" s="14" t="s">
        <v>1096</v>
      </c>
      <c r="BF267" s="16" t="s">
        <v>87</v>
      </c>
    </row>
    <row r="268">
      <c r="A268" s="10">
        <v>45832.762568101854</v>
      </c>
      <c r="B268" s="11" t="s">
        <v>58</v>
      </c>
      <c r="C268" s="11">
        <v>23.0</v>
      </c>
      <c r="D268" s="11" t="s">
        <v>59</v>
      </c>
      <c r="E268" s="11" t="s">
        <v>60</v>
      </c>
      <c r="F268" s="11" t="s">
        <v>61</v>
      </c>
      <c r="G268" s="11" t="s">
        <v>184</v>
      </c>
      <c r="H268" s="11" t="s">
        <v>63</v>
      </c>
      <c r="I268" s="11" t="s">
        <v>204</v>
      </c>
      <c r="J268" s="11" t="s">
        <v>65</v>
      </c>
      <c r="L268" s="11" t="s">
        <v>66</v>
      </c>
      <c r="M268" s="11" t="s">
        <v>68</v>
      </c>
      <c r="N268" s="11" t="s">
        <v>66</v>
      </c>
      <c r="O268" s="11" t="s">
        <v>67</v>
      </c>
      <c r="P268" s="11" t="s">
        <v>66</v>
      </c>
      <c r="Q268" s="11" t="s">
        <v>67</v>
      </c>
      <c r="R268" s="11" t="s">
        <v>95</v>
      </c>
      <c r="S268" s="11" t="s">
        <v>121</v>
      </c>
      <c r="T268" s="11" t="s">
        <v>73</v>
      </c>
      <c r="U268" s="11" t="s">
        <v>98</v>
      </c>
      <c r="V268" s="11" t="s">
        <v>73</v>
      </c>
      <c r="W268" s="11" t="s">
        <v>74</v>
      </c>
      <c r="X268" s="12">
        <v>0.9583333333357587</v>
      </c>
      <c r="Y268" s="11" t="s">
        <v>109</v>
      </c>
      <c r="Z268" s="12">
        <v>0.29166666666424135</v>
      </c>
      <c r="AA268" s="11">
        <v>6.0</v>
      </c>
      <c r="AB268" s="11" t="s">
        <v>77</v>
      </c>
      <c r="AC268" s="11" t="s">
        <v>79</v>
      </c>
      <c r="AD268" s="11" t="s">
        <v>77</v>
      </c>
      <c r="AE268" s="11" t="s">
        <v>79</v>
      </c>
      <c r="AF268" s="11" t="s">
        <v>79</v>
      </c>
      <c r="AG268" s="11" t="s">
        <v>79</v>
      </c>
      <c r="AH268" s="11" t="s">
        <v>79</v>
      </c>
      <c r="AI268" s="11" t="s">
        <v>77</v>
      </c>
      <c r="AJ268" s="11" t="s">
        <v>77</v>
      </c>
      <c r="AL268" s="11" t="s">
        <v>111</v>
      </c>
      <c r="AM268" s="11" t="s">
        <v>101</v>
      </c>
      <c r="AN268" s="11" t="s">
        <v>79</v>
      </c>
      <c r="AO268" s="11" t="s">
        <v>78</v>
      </c>
      <c r="AP268" s="11" t="s">
        <v>216</v>
      </c>
      <c r="AX268" s="11">
        <v>2.0</v>
      </c>
      <c r="AY268" s="11" t="s">
        <v>168</v>
      </c>
      <c r="AZ268" s="11" t="s">
        <v>116</v>
      </c>
      <c r="BA268" s="11" t="s">
        <v>299</v>
      </c>
      <c r="BB268" s="11" t="s">
        <v>299</v>
      </c>
      <c r="BC268" s="11" t="s">
        <v>116</v>
      </c>
      <c r="BD268" s="11" t="s">
        <v>1097</v>
      </c>
      <c r="BE268" s="11" t="s">
        <v>1098</v>
      </c>
      <c r="BF268" s="13" t="s">
        <v>87</v>
      </c>
    </row>
    <row r="269">
      <c r="A269" s="9">
        <v>45832.76350403935</v>
      </c>
      <c r="B269" s="14" t="s">
        <v>58</v>
      </c>
      <c r="C269" s="14">
        <v>21.0</v>
      </c>
      <c r="D269" s="14" t="s">
        <v>59</v>
      </c>
      <c r="E269" s="14" t="s">
        <v>252</v>
      </c>
      <c r="F269" s="14" t="s">
        <v>61</v>
      </c>
      <c r="G269" s="14" t="s">
        <v>184</v>
      </c>
      <c r="H269" s="14" t="s">
        <v>63</v>
      </c>
      <c r="I269" s="14" t="s">
        <v>104</v>
      </c>
      <c r="J269" s="14" t="s">
        <v>65</v>
      </c>
      <c r="L269" s="14" t="s">
        <v>66</v>
      </c>
      <c r="M269" s="14" t="s">
        <v>66</v>
      </c>
      <c r="N269" s="14" t="s">
        <v>66</v>
      </c>
      <c r="O269" s="14" t="s">
        <v>66</v>
      </c>
      <c r="P269" s="14" t="s">
        <v>66</v>
      </c>
      <c r="Q269" s="14" t="s">
        <v>66</v>
      </c>
      <c r="R269" s="14" t="s">
        <v>95</v>
      </c>
      <c r="S269" s="14" t="s">
        <v>121</v>
      </c>
      <c r="T269" s="14" t="s">
        <v>73</v>
      </c>
      <c r="U269" s="14" t="s">
        <v>136</v>
      </c>
      <c r="V269" s="14" t="s">
        <v>71</v>
      </c>
      <c r="W269" s="14" t="s">
        <v>99</v>
      </c>
      <c r="X269" s="15">
        <v>0.9166666666642413</v>
      </c>
      <c r="Y269" s="14">
        <v>30.0</v>
      </c>
      <c r="Z269" s="15">
        <v>0.27083333333575865</v>
      </c>
      <c r="AA269" s="14">
        <v>7.0</v>
      </c>
      <c r="AB269" s="14" t="s">
        <v>77</v>
      </c>
      <c r="AC269" s="14" t="s">
        <v>78</v>
      </c>
      <c r="AD269" s="14" t="s">
        <v>125</v>
      </c>
      <c r="AE269" s="14" t="s">
        <v>79</v>
      </c>
      <c r="AF269" s="14" t="s">
        <v>77</v>
      </c>
      <c r="AG269" s="14" t="s">
        <v>78</v>
      </c>
      <c r="AH269" s="14" t="s">
        <v>78</v>
      </c>
      <c r="AI269" s="14" t="s">
        <v>77</v>
      </c>
      <c r="AJ269" s="14" t="s">
        <v>79</v>
      </c>
      <c r="AL269" s="14" t="s">
        <v>111</v>
      </c>
      <c r="AM269" s="14" t="s">
        <v>157</v>
      </c>
      <c r="AN269" s="14" t="s">
        <v>77</v>
      </c>
      <c r="AO269" s="14" t="s">
        <v>77</v>
      </c>
      <c r="AP269" s="14" t="s">
        <v>81</v>
      </c>
      <c r="AX269" s="14">
        <v>2.0</v>
      </c>
      <c r="AY269" s="14">
        <v>20.0</v>
      </c>
      <c r="AZ269" s="14">
        <v>3.0</v>
      </c>
      <c r="BA269" s="14" t="s">
        <v>181</v>
      </c>
      <c r="BB269" s="14">
        <v>2.0</v>
      </c>
      <c r="BC269" s="14" t="s">
        <v>1099</v>
      </c>
      <c r="BD269" s="14" t="s">
        <v>201</v>
      </c>
      <c r="BE269" s="14" t="s">
        <v>163</v>
      </c>
      <c r="BF269" s="16" t="s">
        <v>87</v>
      </c>
    </row>
    <row r="270">
      <c r="A270" s="10">
        <v>45832.7645350463</v>
      </c>
      <c r="B270" s="11" t="s">
        <v>58</v>
      </c>
      <c r="C270" s="11">
        <v>26.0</v>
      </c>
      <c r="D270" s="11" t="s">
        <v>59</v>
      </c>
      <c r="E270" s="11" t="s">
        <v>60</v>
      </c>
      <c r="F270" s="11" t="s">
        <v>61</v>
      </c>
      <c r="G270" s="11" t="s">
        <v>597</v>
      </c>
      <c r="H270" s="11" t="s">
        <v>63</v>
      </c>
      <c r="I270" s="11" t="s">
        <v>768</v>
      </c>
      <c r="J270" s="11" t="s">
        <v>105</v>
      </c>
      <c r="K270" s="11" t="s">
        <v>120</v>
      </c>
      <c r="L270" s="11" t="s">
        <v>68</v>
      </c>
      <c r="M270" s="11" t="s">
        <v>93</v>
      </c>
      <c r="N270" s="11" t="s">
        <v>93</v>
      </c>
      <c r="O270" s="11" t="s">
        <v>68</v>
      </c>
      <c r="P270" s="11" t="s">
        <v>68</v>
      </c>
      <c r="Q270" s="11" t="s">
        <v>68</v>
      </c>
      <c r="R270" s="11" t="s">
        <v>144</v>
      </c>
      <c r="S270" s="11" t="s">
        <v>121</v>
      </c>
      <c r="T270" s="11" t="s">
        <v>73</v>
      </c>
      <c r="U270" s="11" t="s">
        <v>72</v>
      </c>
      <c r="V270" s="11" t="s">
        <v>73</v>
      </c>
      <c r="W270" s="11" t="s">
        <v>447</v>
      </c>
      <c r="X270" s="12">
        <v>0.0</v>
      </c>
      <c r="Y270" s="11" t="s">
        <v>181</v>
      </c>
      <c r="Z270" s="12">
        <v>0.29166666666424135</v>
      </c>
      <c r="AA270" s="11">
        <v>5.0</v>
      </c>
      <c r="AB270" s="11" t="s">
        <v>125</v>
      </c>
      <c r="AC270" s="11" t="s">
        <v>78</v>
      </c>
      <c r="AD270" s="11" t="s">
        <v>78</v>
      </c>
      <c r="AE270" s="11" t="s">
        <v>125</v>
      </c>
      <c r="AF270" s="11" t="s">
        <v>79</v>
      </c>
      <c r="AG270" s="11" t="s">
        <v>79</v>
      </c>
      <c r="AH270" s="11" t="s">
        <v>78</v>
      </c>
      <c r="AI270" s="11" t="s">
        <v>77</v>
      </c>
      <c r="AJ270" s="11" t="s">
        <v>77</v>
      </c>
      <c r="AK270" s="11" t="s">
        <v>262</v>
      </c>
      <c r="AL270" s="11" t="s">
        <v>125</v>
      </c>
      <c r="AM270" s="11" t="s">
        <v>80</v>
      </c>
      <c r="AN270" s="11" t="s">
        <v>125</v>
      </c>
      <c r="AO270" s="11" t="s">
        <v>77</v>
      </c>
      <c r="AP270" s="11" t="s">
        <v>216</v>
      </c>
      <c r="AX270" s="11" t="s">
        <v>460</v>
      </c>
      <c r="AY270" s="11" t="s">
        <v>163</v>
      </c>
      <c r="AZ270" s="11">
        <v>2.0</v>
      </c>
      <c r="BA270" s="11" t="s">
        <v>1100</v>
      </c>
      <c r="BB270" s="11">
        <v>2.0</v>
      </c>
      <c r="BC270" s="11" t="s">
        <v>1100</v>
      </c>
      <c r="BD270" s="11" t="s">
        <v>172</v>
      </c>
      <c r="BE270" s="11" t="s">
        <v>168</v>
      </c>
      <c r="BF270" s="13" t="s">
        <v>202</v>
      </c>
    </row>
    <row r="271">
      <c r="A271" s="9">
        <v>45832.764931157406</v>
      </c>
      <c r="B271" s="14" t="s">
        <v>58</v>
      </c>
      <c r="C271" s="14">
        <v>26.0</v>
      </c>
      <c r="D271" s="14" t="s">
        <v>59</v>
      </c>
      <c r="E271" s="14" t="s">
        <v>60</v>
      </c>
      <c r="F271" s="14" t="s">
        <v>61</v>
      </c>
      <c r="G271" s="14" t="s">
        <v>87</v>
      </c>
      <c r="H271" s="14" t="s">
        <v>63</v>
      </c>
      <c r="I271" s="14" t="s">
        <v>204</v>
      </c>
      <c r="J271" s="14" t="s">
        <v>65</v>
      </c>
      <c r="L271" s="14" t="s">
        <v>66</v>
      </c>
      <c r="M271" s="14" t="s">
        <v>66</v>
      </c>
      <c r="N271" s="14" t="s">
        <v>67</v>
      </c>
      <c r="O271" s="14" t="s">
        <v>66</v>
      </c>
      <c r="P271" s="14" t="s">
        <v>66</v>
      </c>
      <c r="Q271" s="14" t="s">
        <v>66</v>
      </c>
      <c r="R271" s="14" t="s">
        <v>144</v>
      </c>
      <c r="S271" s="14" t="s">
        <v>134</v>
      </c>
      <c r="T271" s="14" t="s">
        <v>71</v>
      </c>
      <c r="U271" s="14" t="s">
        <v>136</v>
      </c>
      <c r="V271" s="14" t="s">
        <v>287</v>
      </c>
      <c r="W271" s="14" t="s">
        <v>108</v>
      </c>
      <c r="X271" s="15">
        <v>0.9166666666642413</v>
      </c>
      <c r="Y271" s="14">
        <v>10.0</v>
      </c>
      <c r="Z271" s="15">
        <v>0.25</v>
      </c>
      <c r="AA271" s="14">
        <v>8.0</v>
      </c>
      <c r="AB271" s="14" t="s">
        <v>79</v>
      </c>
      <c r="AC271" s="14" t="s">
        <v>79</v>
      </c>
      <c r="AD271" s="14" t="s">
        <v>79</v>
      </c>
      <c r="AE271" s="14" t="s">
        <v>79</v>
      </c>
      <c r="AF271" s="14" t="s">
        <v>79</v>
      </c>
      <c r="AG271" s="14" t="s">
        <v>79</v>
      </c>
      <c r="AH271" s="14" t="s">
        <v>79</v>
      </c>
      <c r="AI271" s="14" t="s">
        <v>79</v>
      </c>
      <c r="AJ271" s="14" t="s">
        <v>79</v>
      </c>
      <c r="AL271" s="14" t="s">
        <v>79</v>
      </c>
      <c r="AM271" s="14" t="s">
        <v>157</v>
      </c>
      <c r="AN271" s="14" t="s">
        <v>79</v>
      </c>
      <c r="AO271" s="14" t="s">
        <v>79</v>
      </c>
      <c r="AP271" s="14" t="s">
        <v>138</v>
      </c>
      <c r="AX271" s="14">
        <v>7.0</v>
      </c>
      <c r="AY271" s="14">
        <v>30.0</v>
      </c>
      <c r="AZ271" s="14">
        <v>5.0</v>
      </c>
      <c r="BA271" s="14" t="s">
        <v>148</v>
      </c>
      <c r="BB271" s="14">
        <v>4.0</v>
      </c>
      <c r="BC271" s="14" t="s">
        <v>504</v>
      </c>
      <c r="BD271" s="14" t="s">
        <v>146</v>
      </c>
      <c r="BE271" s="14" t="s">
        <v>543</v>
      </c>
      <c r="BF271" s="16" t="s">
        <v>140</v>
      </c>
    </row>
    <row r="272">
      <c r="A272" s="10">
        <v>45832.77943804398</v>
      </c>
      <c r="B272" s="11" t="s">
        <v>58</v>
      </c>
      <c r="C272" s="11">
        <v>23.0</v>
      </c>
      <c r="D272" s="11" t="s">
        <v>59</v>
      </c>
      <c r="E272" s="11" t="s">
        <v>228</v>
      </c>
      <c r="F272" s="11" t="s">
        <v>61</v>
      </c>
      <c r="G272" s="11" t="s">
        <v>327</v>
      </c>
      <c r="H272" s="11" t="s">
        <v>91</v>
      </c>
      <c r="I272" s="11" t="s">
        <v>204</v>
      </c>
      <c r="J272" s="11" t="s">
        <v>65</v>
      </c>
      <c r="L272" s="11" t="s">
        <v>66</v>
      </c>
      <c r="M272" s="11" t="s">
        <v>93</v>
      </c>
      <c r="N272" s="11" t="s">
        <v>66</v>
      </c>
      <c r="O272" s="11" t="s">
        <v>67</v>
      </c>
      <c r="P272" s="11" t="s">
        <v>94</v>
      </c>
      <c r="Q272" s="11" t="s">
        <v>94</v>
      </c>
      <c r="R272" s="11" t="s">
        <v>95</v>
      </c>
      <c r="S272" s="11" t="s">
        <v>134</v>
      </c>
      <c r="T272" s="11" t="s">
        <v>73</v>
      </c>
      <c r="U272" s="11" t="s">
        <v>98</v>
      </c>
      <c r="V272" s="11" t="s">
        <v>71</v>
      </c>
      <c r="W272" s="11" t="s">
        <v>166</v>
      </c>
      <c r="X272" s="12">
        <v>0.9583333333357587</v>
      </c>
      <c r="Y272" s="11" t="s">
        <v>1101</v>
      </c>
      <c r="Z272" s="12">
        <v>0.27083333333575865</v>
      </c>
      <c r="AA272" s="11">
        <v>5.0</v>
      </c>
      <c r="AB272" s="11" t="s">
        <v>77</v>
      </c>
      <c r="AC272" s="11" t="s">
        <v>78</v>
      </c>
      <c r="AD272" s="11" t="s">
        <v>79</v>
      </c>
      <c r="AE272" s="11" t="s">
        <v>79</v>
      </c>
      <c r="AF272" s="11" t="s">
        <v>79</v>
      </c>
      <c r="AG272" s="11" t="s">
        <v>78</v>
      </c>
      <c r="AH272" s="11" t="s">
        <v>79</v>
      </c>
      <c r="AI272" s="11" t="s">
        <v>78</v>
      </c>
      <c r="AJ272" s="11" t="s">
        <v>79</v>
      </c>
      <c r="AL272" s="11" t="s">
        <v>111</v>
      </c>
      <c r="AM272" s="11" t="s">
        <v>101</v>
      </c>
      <c r="AN272" s="11" t="s">
        <v>79</v>
      </c>
      <c r="AO272" s="11" t="s">
        <v>78</v>
      </c>
      <c r="AP272" s="11" t="s">
        <v>138</v>
      </c>
      <c r="AX272" s="11">
        <v>2.0</v>
      </c>
      <c r="AY272" s="11">
        <v>30.0</v>
      </c>
      <c r="AZ272" s="11">
        <v>1.0</v>
      </c>
      <c r="BA272" s="11">
        <v>30.0</v>
      </c>
      <c r="BB272" s="11">
        <v>0.0</v>
      </c>
      <c r="BC272" s="11">
        <v>0.0</v>
      </c>
      <c r="BD272" s="11">
        <v>8.0</v>
      </c>
      <c r="BE272" s="11">
        <v>15.0</v>
      </c>
      <c r="BF272" s="13" t="s">
        <v>87</v>
      </c>
    </row>
    <row r="273">
      <c r="A273" s="9">
        <v>45832.83759512732</v>
      </c>
      <c r="B273" s="14" t="s">
        <v>58</v>
      </c>
      <c r="C273" s="14">
        <v>28.0</v>
      </c>
      <c r="D273" s="14" t="s">
        <v>59</v>
      </c>
      <c r="E273" s="14" t="s">
        <v>252</v>
      </c>
      <c r="F273" s="14" t="s">
        <v>174</v>
      </c>
      <c r="G273" s="14" t="s">
        <v>1102</v>
      </c>
      <c r="H273" s="14" t="s">
        <v>63</v>
      </c>
      <c r="I273" s="14" t="s">
        <v>317</v>
      </c>
      <c r="J273" s="14" t="s">
        <v>65</v>
      </c>
      <c r="L273" s="14" t="s">
        <v>67</v>
      </c>
      <c r="M273" s="14" t="s">
        <v>66</v>
      </c>
      <c r="N273" s="14" t="s">
        <v>67</v>
      </c>
      <c r="O273" s="14" t="s">
        <v>67</v>
      </c>
      <c r="P273" s="14" t="s">
        <v>195</v>
      </c>
      <c r="Q273" s="14" t="s">
        <v>195</v>
      </c>
      <c r="R273" s="14" t="s">
        <v>95</v>
      </c>
      <c r="S273" s="14" t="s">
        <v>121</v>
      </c>
      <c r="T273" s="14" t="s">
        <v>73</v>
      </c>
      <c r="U273" s="14" t="s">
        <v>136</v>
      </c>
      <c r="V273" s="14" t="s">
        <v>287</v>
      </c>
      <c r="W273" s="14" t="s">
        <v>74</v>
      </c>
      <c r="X273" s="15">
        <v>0.8958333333357587</v>
      </c>
      <c r="Y273" s="14">
        <v>30.0</v>
      </c>
      <c r="Z273" s="15">
        <v>0.25</v>
      </c>
      <c r="AA273" s="14">
        <v>8.0</v>
      </c>
      <c r="AB273" s="14" t="s">
        <v>79</v>
      </c>
      <c r="AC273" s="14" t="s">
        <v>79</v>
      </c>
      <c r="AD273" s="14" t="s">
        <v>79</v>
      </c>
      <c r="AE273" s="14" t="s">
        <v>79</v>
      </c>
      <c r="AF273" s="14" t="s">
        <v>79</v>
      </c>
      <c r="AG273" s="14" t="s">
        <v>79</v>
      </c>
      <c r="AH273" s="14" t="s">
        <v>79</v>
      </c>
      <c r="AI273" s="14" t="s">
        <v>79</v>
      </c>
      <c r="AJ273" s="14" t="s">
        <v>79</v>
      </c>
      <c r="AL273" s="14" t="s">
        <v>79</v>
      </c>
      <c r="AM273" s="14" t="s">
        <v>101</v>
      </c>
      <c r="AN273" s="14" t="s">
        <v>78</v>
      </c>
      <c r="AO273" s="14" t="s">
        <v>79</v>
      </c>
      <c r="AP273" s="14" t="s">
        <v>81</v>
      </c>
      <c r="AX273" s="14">
        <v>0.0</v>
      </c>
      <c r="AY273" s="14" t="s">
        <v>1103</v>
      </c>
      <c r="AZ273" s="14">
        <v>0.0</v>
      </c>
      <c r="BA273" s="14" t="s">
        <v>1103</v>
      </c>
      <c r="BB273" s="14">
        <v>0.0</v>
      </c>
      <c r="BC273" s="14" t="s">
        <v>1103</v>
      </c>
      <c r="BD273" s="14" t="s">
        <v>191</v>
      </c>
      <c r="BE273" s="14" t="s">
        <v>191</v>
      </c>
      <c r="BF273" s="16" t="s">
        <v>87</v>
      </c>
    </row>
    <row r="274">
      <c r="A274" s="10">
        <v>45832.89450206018</v>
      </c>
      <c r="B274" s="11" t="s">
        <v>58</v>
      </c>
      <c r="C274" s="11">
        <v>24.0</v>
      </c>
      <c r="D274" s="11" t="s">
        <v>59</v>
      </c>
      <c r="E274" s="11" t="s">
        <v>89</v>
      </c>
      <c r="F274" s="11" t="s">
        <v>61</v>
      </c>
      <c r="G274" s="11" t="s">
        <v>184</v>
      </c>
      <c r="H274" s="11" t="s">
        <v>63</v>
      </c>
      <c r="I274" s="11" t="s">
        <v>405</v>
      </c>
      <c r="J274" s="11" t="s">
        <v>65</v>
      </c>
      <c r="L274" s="11" t="s">
        <v>66</v>
      </c>
      <c r="M274" s="11" t="s">
        <v>66</v>
      </c>
      <c r="N274" s="11" t="s">
        <v>68</v>
      </c>
      <c r="O274" s="11" t="s">
        <v>68</v>
      </c>
      <c r="P274" s="11" t="s">
        <v>94</v>
      </c>
      <c r="Q274" s="11" t="s">
        <v>68</v>
      </c>
      <c r="R274" s="11" t="s">
        <v>95</v>
      </c>
      <c r="S274" s="11" t="s">
        <v>107</v>
      </c>
      <c r="T274" s="11" t="s">
        <v>97</v>
      </c>
      <c r="U274" s="11" t="s">
        <v>136</v>
      </c>
      <c r="V274" s="11" t="s">
        <v>97</v>
      </c>
      <c r="W274" s="11" t="s">
        <v>108</v>
      </c>
      <c r="X274" s="12">
        <v>0.9583333333357587</v>
      </c>
      <c r="Y274" s="11" t="s">
        <v>940</v>
      </c>
      <c r="Z274" s="12">
        <v>0.3125</v>
      </c>
      <c r="AA274" s="11" t="s">
        <v>146</v>
      </c>
      <c r="AB274" s="11" t="s">
        <v>79</v>
      </c>
      <c r="AC274" s="11" t="s">
        <v>79</v>
      </c>
      <c r="AD274" s="11" t="s">
        <v>79</v>
      </c>
      <c r="AE274" s="11" t="s">
        <v>79</v>
      </c>
      <c r="AF274" s="11" t="s">
        <v>79</v>
      </c>
      <c r="AG274" s="11" t="s">
        <v>79</v>
      </c>
      <c r="AH274" s="11" t="s">
        <v>79</v>
      </c>
      <c r="AI274" s="11" t="s">
        <v>79</v>
      </c>
      <c r="AJ274" s="11" t="s">
        <v>79</v>
      </c>
      <c r="AL274" s="11" t="s">
        <v>79</v>
      </c>
      <c r="AM274" s="11" t="s">
        <v>101</v>
      </c>
      <c r="AN274" s="11" t="s">
        <v>79</v>
      </c>
      <c r="AO274" s="11" t="s">
        <v>77</v>
      </c>
      <c r="AP274" s="11" t="s">
        <v>102</v>
      </c>
      <c r="AX274" s="11" t="s">
        <v>116</v>
      </c>
      <c r="AY274" s="11" t="s">
        <v>606</v>
      </c>
      <c r="AZ274" s="11" t="s">
        <v>1104</v>
      </c>
      <c r="BA274" s="11" t="s">
        <v>419</v>
      </c>
      <c r="BB274" s="11" t="s">
        <v>171</v>
      </c>
      <c r="BC274" s="11" t="s">
        <v>171</v>
      </c>
      <c r="BD274" s="11" t="s">
        <v>76</v>
      </c>
      <c r="BE274" s="11" t="s">
        <v>110</v>
      </c>
      <c r="BF274" s="13" t="s">
        <v>87</v>
      </c>
    </row>
    <row r="275">
      <c r="A275" s="9">
        <v>45832.90922700231</v>
      </c>
      <c r="B275" s="14" t="s">
        <v>58</v>
      </c>
      <c r="C275" s="14">
        <v>18.0</v>
      </c>
      <c r="D275" s="14" t="s">
        <v>59</v>
      </c>
      <c r="E275" s="14" t="s">
        <v>193</v>
      </c>
      <c r="F275" s="14" t="s">
        <v>61</v>
      </c>
      <c r="G275" s="14" t="s">
        <v>314</v>
      </c>
      <c r="H275" s="14" t="s">
        <v>175</v>
      </c>
      <c r="I275" s="14" t="s">
        <v>204</v>
      </c>
      <c r="J275" s="14" t="s">
        <v>65</v>
      </c>
      <c r="L275" s="14" t="s">
        <v>67</v>
      </c>
      <c r="M275" s="14" t="s">
        <v>67</v>
      </c>
      <c r="N275" s="14" t="s">
        <v>66</v>
      </c>
      <c r="O275" s="14" t="s">
        <v>67</v>
      </c>
      <c r="P275" s="14" t="s">
        <v>67</v>
      </c>
      <c r="Q275" s="14" t="s">
        <v>66</v>
      </c>
      <c r="R275" s="14" t="s">
        <v>95</v>
      </c>
      <c r="S275" s="14" t="s">
        <v>70</v>
      </c>
      <c r="T275" s="14" t="s">
        <v>73</v>
      </c>
      <c r="U275" s="14" t="s">
        <v>72</v>
      </c>
      <c r="V275" s="14" t="s">
        <v>73</v>
      </c>
      <c r="W275" s="14" t="s">
        <v>74</v>
      </c>
      <c r="X275" s="15">
        <v>0.020833333335758653</v>
      </c>
      <c r="Y275" s="14" t="s">
        <v>1105</v>
      </c>
      <c r="Z275" s="15">
        <v>0.3055555555547471</v>
      </c>
      <c r="AA275" s="14" t="s">
        <v>260</v>
      </c>
      <c r="AB275" s="14" t="s">
        <v>79</v>
      </c>
      <c r="AC275" s="14" t="s">
        <v>79</v>
      </c>
      <c r="AD275" s="14" t="s">
        <v>79</v>
      </c>
      <c r="AE275" s="14" t="s">
        <v>79</v>
      </c>
      <c r="AF275" s="14" t="s">
        <v>79</v>
      </c>
      <c r="AG275" s="14" t="s">
        <v>79</v>
      </c>
      <c r="AH275" s="14" t="s">
        <v>79</v>
      </c>
      <c r="AI275" s="14" t="s">
        <v>79</v>
      </c>
      <c r="AJ275" s="14" t="s">
        <v>79</v>
      </c>
      <c r="AL275" s="14" t="s">
        <v>79</v>
      </c>
      <c r="AM275" s="14" t="s">
        <v>157</v>
      </c>
      <c r="AN275" s="14" t="s">
        <v>79</v>
      </c>
      <c r="AO275" s="14" t="s">
        <v>79</v>
      </c>
      <c r="AP275" s="14" t="s">
        <v>138</v>
      </c>
      <c r="AX275" s="14">
        <v>4.0</v>
      </c>
      <c r="AY275" s="14" t="s">
        <v>418</v>
      </c>
      <c r="AZ275" s="14">
        <v>4.0</v>
      </c>
      <c r="BA275" s="14" t="s">
        <v>418</v>
      </c>
      <c r="BB275" s="14">
        <v>2.0</v>
      </c>
      <c r="BC275" s="14" t="s">
        <v>241</v>
      </c>
      <c r="BD275" s="14" t="s">
        <v>261</v>
      </c>
      <c r="BE275" s="14" t="s">
        <v>167</v>
      </c>
      <c r="BF275" s="16" t="s">
        <v>87</v>
      </c>
    </row>
    <row r="276">
      <c r="A276" s="10">
        <v>45832.92337464121</v>
      </c>
      <c r="B276" s="11" t="s">
        <v>58</v>
      </c>
      <c r="C276" s="11">
        <v>30.0</v>
      </c>
      <c r="D276" s="11" t="s">
        <v>88</v>
      </c>
      <c r="E276" s="11" t="s">
        <v>89</v>
      </c>
      <c r="F276" s="11" t="s">
        <v>61</v>
      </c>
      <c r="G276" s="11" t="s">
        <v>184</v>
      </c>
      <c r="H276" s="11" t="s">
        <v>63</v>
      </c>
      <c r="I276" s="11" t="s">
        <v>204</v>
      </c>
      <c r="J276" s="11" t="s">
        <v>105</v>
      </c>
      <c r="K276" s="11" t="s">
        <v>1106</v>
      </c>
      <c r="L276" s="11" t="s">
        <v>66</v>
      </c>
      <c r="M276" s="11" t="s">
        <v>66</v>
      </c>
      <c r="N276" s="11" t="s">
        <v>68</v>
      </c>
      <c r="O276" s="11" t="s">
        <v>66</v>
      </c>
      <c r="P276" s="11" t="s">
        <v>66</v>
      </c>
      <c r="Q276" s="11" t="s">
        <v>94</v>
      </c>
      <c r="R276" s="11" t="s">
        <v>95</v>
      </c>
      <c r="S276" s="11" t="s">
        <v>70</v>
      </c>
      <c r="T276" s="11" t="s">
        <v>71</v>
      </c>
      <c r="U276" s="11" t="s">
        <v>98</v>
      </c>
      <c r="V276" s="11" t="s">
        <v>73</v>
      </c>
      <c r="W276" s="11" t="s">
        <v>108</v>
      </c>
      <c r="X276" s="12">
        <v>0.9444444444452529</v>
      </c>
      <c r="Y276" s="11">
        <v>10.0</v>
      </c>
      <c r="Z276" s="12">
        <v>0.25</v>
      </c>
      <c r="AA276" s="11">
        <v>6.0</v>
      </c>
      <c r="AB276" s="11" t="s">
        <v>77</v>
      </c>
      <c r="AC276" s="11" t="s">
        <v>78</v>
      </c>
      <c r="AD276" s="11" t="s">
        <v>79</v>
      </c>
      <c r="AE276" s="11" t="s">
        <v>78</v>
      </c>
      <c r="AF276" s="11" t="s">
        <v>77</v>
      </c>
      <c r="AG276" s="11" t="s">
        <v>77</v>
      </c>
      <c r="AH276" s="11" t="s">
        <v>79</v>
      </c>
      <c r="AI276" s="11" t="s">
        <v>77</v>
      </c>
      <c r="AJ276" s="11" t="s">
        <v>77</v>
      </c>
      <c r="AK276" s="11" t="s">
        <v>184</v>
      </c>
      <c r="AL276" s="11" t="s">
        <v>111</v>
      </c>
      <c r="AM276" s="11" t="s">
        <v>80</v>
      </c>
      <c r="AN276" s="11" t="s">
        <v>79</v>
      </c>
      <c r="AO276" s="11" t="s">
        <v>79</v>
      </c>
      <c r="AP276" s="11" t="s">
        <v>102</v>
      </c>
      <c r="AX276" s="11">
        <v>5.0</v>
      </c>
      <c r="AY276" s="11">
        <v>30.0</v>
      </c>
      <c r="AZ276" s="11">
        <v>4.0</v>
      </c>
      <c r="BA276" s="11">
        <v>40.0</v>
      </c>
      <c r="BB276" s="11">
        <v>2.0</v>
      </c>
      <c r="BC276" s="11">
        <v>50.0</v>
      </c>
      <c r="BD276" s="11" t="s">
        <v>168</v>
      </c>
      <c r="BE276" s="11" t="s">
        <v>168</v>
      </c>
      <c r="BF276" s="13" t="s">
        <v>87</v>
      </c>
    </row>
    <row r="277">
      <c r="A277" s="9">
        <v>45833.329071597225</v>
      </c>
      <c r="B277" s="14" t="s">
        <v>58</v>
      </c>
      <c r="C277" s="14">
        <v>21.0</v>
      </c>
      <c r="D277" s="14" t="s">
        <v>59</v>
      </c>
      <c r="E277" s="14" t="s">
        <v>252</v>
      </c>
      <c r="F277" s="14" t="s">
        <v>61</v>
      </c>
      <c r="G277" s="14" t="s">
        <v>1107</v>
      </c>
      <c r="H277" s="14" t="s">
        <v>91</v>
      </c>
      <c r="I277" s="14" t="s">
        <v>185</v>
      </c>
      <c r="J277" s="14" t="s">
        <v>65</v>
      </c>
      <c r="L277" s="14" t="s">
        <v>66</v>
      </c>
      <c r="M277" s="14" t="s">
        <v>68</v>
      </c>
      <c r="N277" s="14" t="s">
        <v>68</v>
      </c>
      <c r="O277" s="14" t="s">
        <v>66</v>
      </c>
      <c r="P277" s="14" t="s">
        <v>68</v>
      </c>
      <c r="Q277" s="14" t="s">
        <v>68</v>
      </c>
      <c r="R277" s="14" t="s">
        <v>95</v>
      </c>
      <c r="S277" s="14" t="s">
        <v>96</v>
      </c>
      <c r="T277" s="14" t="s">
        <v>187</v>
      </c>
      <c r="U277" s="14" t="s">
        <v>72</v>
      </c>
      <c r="V277" s="14" t="s">
        <v>73</v>
      </c>
      <c r="W277" s="14" t="s">
        <v>166</v>
      </c>
      <c r="X277" s="15">
        <v>0.8333333333357587</v>
      </c>
      <c r="Y277" s="14" t="s">
        <v>259</v>
      </c>
      <c r="Z277" s="15">
        <v>0.08333333333575865</v>
      </c>
      <c r="AA277" s="14" t="s">
        <v>1108</v>
      </c>
      <c r="AB277" s="14" t="s">
        <v>77</v>
      </c>
      <c r="AC277" s="14" t="s">
        <v>125</v>
      </c>
      <c r="AD277" s="14" t="s">
        <v>77</v>
      </c>
      <c r="AE277" s="14" t="s">
        <v>79</v>
      </c>
      <c r="AF277" s="14" t="s">
        <v>79</v>
      </c>
      <c r="AG277" s="14" t="s">
        <v>78</v>
      </c>
      <c r="AH277" s="14" t="s">
        <v>79</v>
      </c>
      <c r="AI277" s="14" t="s">
        <v>77</v>
      </c>
      <c r="AJ277" s="14" t="s">
        <v>79</v>
      </c>
      <c r="AL277" s="14" t="s">
        <v>111</v>
      </c>
      <c r="AM277" s="14" t="s">
        <v>147</v>
      </c>
      <c r="AN277" s="14" t="s">
        <v>79</v>
      </c>
      <c r="AO277" s="14" t="s">
        <v>78</v>
      </c>
      <c r="AP277" s="14" t="s">
        <v>216</v>
      </c>
      <c r="AX277" s="14" t="s">
        <v>116</v>
      </c>
      <c r="AY277" s="14" t="s">
        <v>1109</v>
      </c>
      <c r="AZ277" s="14" t="s">
        <v>116</v>
      </c>
      <c r="BA277" s="14" t="s">
        <v>116</v>
      </c>
      <c r="BB277" s="14" t="s">
        <v>116</v>
      </c>
      <c r="BC277" s="14" t="s">
        <v>116</v>
      </c>
      <c r="BD277" s="14" t="s">
        <v>1110</v>
      </c>
      <c r="BE277" s="14" t="s">
        <v>1111</v>
      </c>
      <c r="BF277" s="16" t="s">
        <v>202</v>
      </c>
    </row>
    <row r="278">
      <c r="A278" s="10">
        <v>45833.44515921296</v>
      </c>
      <c r="B278" s="11" t="s">
        <v>58</v>
      </c>
      <c r="C278" s="11">
        <v>27.0</v>
      </c>
      <c r="D278" s="11" t="s">
        <v>88</v>
      </c>
      <c r="E278" s="11" t="s">
        <v>193</v>
      </c>
      <c r="F278" s="11" t="s">
        <v>61</v>
      </c>
      <c r="G278" s="11" t="s">
        <v>184</v>
      </c>
      <c r="H278" s="11" t="s">
        <v>175</v>
      </c>
      <c r="I278" s="11" t="s">
        <v>1112</v>
      </c>
      <c r="J278" s="11" t="s">
        <v>65</v>
      </c>
      <c r="L278" s="11" t="s">
        <v>93</v>
      </c>
      <c r="M278" s="11" t="s">
        <v>68</v>
      </c>
      <c r="N278" s="11" t="s">
        <v>66</v>
      </c>
      <c r="O278" s="11" t="s">
        <v>66</v>
      </c>
      <c r="P278" s="11" t="s">
        <v>66</v>
      </c>
      <c r="Q278" s="11" t="s">
        <v>66</v>
      </c>
      <c r="R278" s="11" t="s">
        <v>144</v>
      </c>
      <c r="S278" s="11" t="s">
        <v>186</v>
      </c>
      <c r="T278" s="11" t="s">
        <v>71</v>
      </c>
      <c r="U278" s="11" t="s">
        <v>98</v>
      </c>
      <c r="V278" s="11" t="s">
        <v>73</v>
      </c>
      <c r="W278" s="11" t="s">
        <v>74</v>
      </c>
      <c r="X278" s="12">
        <v>0.0</v>
      </c>
      <c r="Y278" s="11">
        <v>30.0</v>
      </c>
      <c r="Z278" s="12">
        <v>0.27083333333575865</v>
      </c>
      <c r="AA278" s="11">
        <v>5.0</v>
      </c>
      <c r="AB278" s="11" t="s">
        <v>125</v>
      </c>
      <c r="AC278" s="11" t="s">
        <v>79</v>
      </c>
      <c r="AD278" s="11" t="s">
        <v>79</v>
      </c>
      <c r="AE278" s="11" t="s">
        <v>77</v>
      </c>
      <c r="AF278" s="11" t="s">
        <v>79</v>
      </c>
      <c r="AG278" s="11" t="s">
        <v>78</v>
      </c>
      <c r="AH278" s="11" t="s">
        <v>79</v>
      </c>
      <c r="AI278" s="11" t="s">
        <v>77</v>
      </c>
      <c r="AJ278" s="11" t="s">
        <v>79</v>
      </c>
      <c r="AK278" s="11" t="s">
        <v>1113</v>
      </c>
      <c r="AL278" s="11" t="s">
        <v>78</v>
      </c>
      <c r="AM278" s="11" t="s">
        <v>80</v>
      </c>
      <c r="AN278" s="11" t="s">
        <v>79</v>
      </c>
      <c r="AO278" s="11" t="s">
        <v>77</v>
      </c>
      <c r="AP278" s="11" t="s">
        <v>216</v>
      </c>
      <c r="AX278" s="11">
        <v>0.0</v>
      </c>
      <c r="AY278" s="11">
        <v>0.0</v>
      </c>
      <c r="AZ278" s="11">
        <v>0.0</v>
      </c>
      <c r="BA278" s="11">
        <v>0.0</v>
      </c>
      <c r="BB278" s="11">
        <v>0.0</v>
      </c>
      <c r="BC278" s="11">
        <v>0.0</v>
      </c>
      <c r="BD278" s="11" t="s">
        <v>942</v>
      </c>
      <c r="BE278" s="11" t="s">
        <v>1114</v>
      </c>
      <c r="BF278" s="13" t="s">
        <v>87</v>
      </c>
    </row>
    <row r="279">
      <c r="A279" s="9">
        <v>45833.66191892361</v>
      </c>
      <c r="B279" s="14" t="s">
        <v>58</v>
      </c>
      <c r="C279" s="14">
        <v>23.0</v>
      </c>
      <c r="D279" s="14" t="s">
        <v>59</v>
      </c>
      <c r="E279" s="14" t="s">
        <v>228</v>
      </c>
      <c r="F279" s="14" t="s">
        <v>61</v>
      </c>
      <c r="G279" s="14" t="s">
        <v>314</v>
      </c>
      <c r="H279" s="14" t="s">
        <v>91</v>
      </c>
      <c r="I279" s="14" t="s">
        <v>400</v>
      </c>
      <c r="J279" s="14" t="s">
        <v>105</v>
      </c>
      <c r="K279" s="14" t="s">
        <v>1115</v>
      </c>
      <c r="L279" s="14" t="s">
        <v>67</v>
      </c>
      <c r="M279" s="14" t="s">
        <v>67</v>
      </c>
      <c r="N279" s="14" t="s">
        <v>66</v>
      </c>
      <c r="O279" s="14" t="s">
        <v>195</v>
      </c>
      <c r="P279" s="14" t="s">
        <v>195</v>
      </c>
      <c r="Q279" s="14" t="s">
        <v>195</v>
      </c>
      <c r="R279" s="14" t="s">
        <v>95</v>
      </c>
      <c r="S279" s="14" t="s">
        <v>134</v>
      </c>
      <c r="T279" s="14" t="s">
        <v>71</v>
      </c>
      <c r="U279" s="14" t="s">
        <v>272</v>
      </c>
      <c r="V279" s="14" t="s">
        <v>71</v>
      </c>
      <c r="W279" s="14" t="s">
        <v>74</v>
      </c>
      <c r="X279" s="15">
        <v>0.9375</v>
      </c>
      <c r="Y279" s="14" t="s">
        <v>1116</v>
      </c>
      <c r="Z279" s="15">
        <v>0.20833333333575865</v>
      </c>
      <c r="AA279" s="14" t="s">
        <v>124</v>
      </c>
      <c r="AB279" s="14" t="s">
        <v>78</v>
      </c>
      <c r="AC279" s="14" t="s">
        <v>78</v>
      </c>
      <c r="AD279" s="14" t="s">
        <v>77</v>
      </c>
      <c r="AE279" s="14" t="s">
        <v>79</v>
      </c>
      <c r="AF279" s="14" t="s">
        <v>79</v>
      </c>
      <c r="AG279" s="14" t="s">
        <v>78</v>
      </c>
      <c r="AH279" s="14" t="s">
        <v>79</v>
      </c>
      <c r="AI279" s="14" t="s">
        <v>125</v>
      </c>
      <c r="AJ279" s="14" t="s">
        <v>77</v>
      </c>
      <c r="AL279" s="14" t="s">
        <v>111</v>
      </c>
      <c r="AM279" s="14" t="s">
        <v>101</v>
      </c>
      <c r="AN279" s="14" t="s">
        <v>79</v>
      </c>
      <c r="AO279" s="14" t="s">
        <v>77</v>
      </c>
      <c r="AP279" s="14" t="s">
        <v>138</v>
      </c>
      <c r="AX279" s="14" t="s">
        <v>198</v>
      </c>
      <c r="AY279" s="14" t="s">
        <v>352</v>
      </c>
      <c r="AZ279" s="14">
        <v>3.0</v>
      </c>
      <c r="BA279" s="14" t="s">
        <v>212</v>
      </c>
      <c r="BB279" s="14">
        <v>3.0</v>
      </c>
      <c r="BC279" s="14" t="s">
        <v>1117</v>
      </c>
      <c r="BD279" s="14" t="s">
        <v>416</v>
      </c>
      <c r="BE279" s="14" t="s">
        <v>117</v>
      </c>
      <c r="BF279" s="16" t="s">
        <v>87</v>
      </c>
    </row>
    <row r="280">
      <c r="A280" s="19">
        <v>45834.66834579861</v>
      </c>
      <c r="B280" s="20" t="s">
        <v>58</v>
      </c>
      <c r="C280" s="20">
        <v>20.0</v>
      </c>
      <c r="D280" s="20" t="s">
        <v>88</v>
      </c>
      <c r="E280" s="20" t="s">
        <v>252</v>
      </c>
      <c r="F280" s="20" t="s">
        <v>174</v>
      </c>
      <c r="G280" s="20" t="s">
        <v>116</v>
      </c>
      <c r="H280" s="20" t="s">
        <v>63</v>
      </c>
      <c r="I280" s="20" t="s">
        <v>204</v>
      </c>
      <c r="J280" s="20" t="s">
        <v>105</v>
      </c>
      <c r="K280" s="20" t="s">
        <v>1118</v>
      </c>
      <c r="L280" s="20" t="s">
        <v>143</v>
      </c>
      <c r="M280" s="20" t="s">
        <v>143</v>
      </c>
      <c r="N280" s="20" t="s">
        <v>143</v>
      </c>
      <c r="O280" s="20" t="s">
        <v>94</v>
      </c>
      <c r="P280" s="20" t="s">
        <v>94</v>
      </c>
      <c r="Q280" s="20" t="s">
        <v>94</v>
      </c>
      <c r="R280" s="20" t="s">
        <v>95</v>
      </c>
      <c r="S280" s="20" t="s">
        <v>70</v>
      </c>
      <c r="T280" s="20" t="s">
        <v>71</v>
      </c>
      <c r="U280" s="20" t="s">
        <v>272</v>
      </c>
      <c r="V280" s="20" t="s">
        <v>71</v>
      </c>
      <c r="W280" s="20" t="s">
        <v>122</v>
      </c>
      <c r="X280" s="21">
        <v>0.9791666666642413</v>
      </c>
      <c r="Y280" s="20" t="s">
        <v>109</v>
      </c>
      <c r="Z280" s="21">
        <v>0.29166666666424135</v>
      </c>
      <c r="AA280" s="20" t="s">
        <v>517</v>
      </c>
      <c r="AB280" s="20" t="s">
        <v>77</v>
      </c>
      <c r="AC280" s="20" t="s">
        <v>77</v>
      </c>
      <c r="AD280" s="20" t="s">
        <v>79</v>
      </c>
      <c r="AE280" s="20" t="s">
        <v>79</v>
      </c>
      <c r="AF280" s="20" t="s">
        <v>79</v>
      </c>
      <c r="AG280" s="20" t="s">
        <v>79</v>
      </c>
      <c r="AH280" s="20" t="s">
        <v>79</v>
      </c>
      <c r="AI280" s="20" t="s">
        <v>77</v>
      </c>
      <c r="AJ280" s="20" t="s">
        <v>79</v>
      </c>
      <c r="AL280" s="20" t="s">
        <v>111</v>
      </c>
      <c r="AM280" s="20" t="s">
        <v>101</v>
      </c>
      <c r="AN280" s="20" t="s">
        <v>79</v>
      </c>
      <c r="AO280" s="20" t="s">
        <v>77</v>
      </c>
      <c r="AP280" s="20" t="s">
        <v>138</v>
      </c>
      <c r="AX280" s="20" t="s">
        <v>1119</v>
      </c>
      <c r="AY280" s="20" t="s">
        <v>1120</v>
      </c>
      <c r="AZ280" s="20" t="s">
        <v>198</v>
      </c>
      <c r="BA280" s="20" t="s">
        <v>1121</v>
      </c>
      <c r="BB280" s="20" t="s">
        <v>246</v>
      </c>
      <c r="BC280" s="20" t="s">
        <v>1122</v>
      </c>
      <c r="BD280" s="20" t="s">
        <v>1123</v>
      </c>
      <c r="BE280" s="20" t="s">
        <v>1124</v>
      </c>
      <c r="BF280" s="22" t="s">
        <v>87</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9.75"/>
    <col customWidth="1" min="4" max="4" width="14.75"/>
    <col customWidth="1" min="5" max="5" width="15.5"/>
    <col customWidth="1" min="6" max="6" width="62.0"/>
    <col customWidth="1" min="8" max="8" width="25.63"/>
    <col customWidth="1" min="11" max="11" width="6.63"/>
    <col customWidth="1" min="12" max="12" width="22.38"/>
    <col customWidth="1" min="13" max="13" width="16.0"/>
    <col customWidth="1" min="14" max="14" width="16.38"/>
    <col customWidth="1" min="15" max="15" width="11.0"/>
  </cols>
  <sheetData>
    <row r="1">
      <c r="A1" s="23" t="s">
        <v>1125</v>
      </c>
      <c r="B1" s="24" t="s">
        <v>2</v>
      </c>
      <c r="C1" s="24" t="s">
        <v>3</v>
      </c>
      <c r="D1" s="24" t="s">
        <v>4</v>
      </c>
      <c r="E1" s="24" t="s">
        <v>5</v>
      </c>
      <c r="F1" s="24" t="s">
        <v>1126</v>
      </c>
      <c r="H1" s="23" t="s">
        <v>1126</v>
      </c>
      <c r="I1" s="23" t="s">
        <v>1127</v>
      </c>
      <c r="J1" s="25" t="s">
        <v>1128</v>
      </c>
      <c r="L1" s="26"/>
      <c r="M1" s="27" t="s">
        <v>1129</v>
      </c>
      <c r="N1" s="24" t="s">
        <v>1130</v>
      </c>
      <c r="O1" s="24" t="s">
        <v>1131</v>
      </c>
      <c r="P1" s="28"/>
    </row>
    <row r="2">
      <c r="A2" s="23" t="s">
        <v>1132</v>
      </c>
      <c r="B2" s="29">
        <v>22.0</v>
      </c>
      <c r="C2" s="29" t="s">
        <v>59</v>
      </c>
      <c r="D2" s="29" t="s">
        <v>60</v>
      </c>
      <c r="E2" s="30" t="s">
        <v>61</v>
      </c>
      <c r="F2" s="30" t="s">
        <v>62</v>
      </c>
      <c r="H2" s="31" t="s">
        <v>1133</v>
      </c>
      <c r="I2" s="31">
        <v>1.0</v>
      </c>
      <c r="J2" s="32">
        <f>(1/98)</f>
        <v>0.01020408163</v>
      </c>
      <c r="L2" s="33" t="s">
        <v>1134</v>
      </c>
      <c r="M2" s="34" t="str">
        <f>COUNTIFS(C2:C278,"Feminino.",E2:E278,"Estuda.") &amp; " (" &amp; TEXT(COUNTIFS(C2:C278,"Feminino.",E2:E278,"Estuda.")/277,"0,0%") &amp; ")"</f>
        <v>187 (68%)</v>
      </c>
      <c r="N2" s="35" t="str">
        <f>COUNTIFS(C2:C278,"Feminino.",E2:E278,"Estuda e trabalha.") &amp; " (" &amp; TEXT(COUNTIFS(C2:C278,"Feminino.",E2:E278,"Estuda e trabalha.")/277,"0,0%") &amp; ")"</f>
        <v>23 (08%)</v>
      </c>
      <c r="O2" s="34" t="str">
        <f>COUNTIF(C2:C278,"Feminino.") &amp; " (" &amp; TEXT(COUNTIF(C2:C278,"Feminino.")/277,"0,0%") &amp; ")"</f>
        <v>210 (76%)</v>
      </c>
    </row>
    <row r="3">
      <c r="A3" s="23" t="s">
        <v>1135</v>
      </c>
      <c r="B3" s="29">
        <v>24.0</v>
      </c>
      <c r="C3" s="29" t="s">
        <v>88</v>
      </c>
      <c r="D3" s="29" t="s">
        <v>89</v>
      </c>
      <c r="E3" s="30" t="s">
        <v>61</v>
      </c>
      <c r="F3" s="30" t="s">
        <v>1136</v>
      </c>
      <c r="H3" s="31" t="s">
        <v>103</v>
      </c>
      <c r="I3" s="31">
        <v>6.0</v>
      </c>
      <c r="J3" s="32">
        <f>(6/98)</f>
        <v>0.0612244898</v>
      </c>
      <c r="L3" s="36" t="s">
        <v>1137</v>
      </c>
      <c r="M3" s="37" t="str">
        <f>COUNTIFS(C2:C278,"Masculino.",E2:E278,"Estuda.") &amp; " (" &amp; TEXT(COUNTIFS(C2:C278,"Masculino.",E2:E278,"Estuda.")/277,"0,0%") &amp; ")"</f>
        <v>55 (20%)</v>
      </c>
      <c r="N3" s="34" t="str">
        <f>COUNTIFS(C2:C278,"Masculino.",E2:E278,"Estuda e trabalha.") &amp; " (" &amp; TEXT(COUNTIFS(C2:C278,"Masculino.",E2:E278,"Estuda e trabalha.")/277,"0,0%") &amp; ")"</f>
        <v>12 (04%)</v>
      </c>
      <c r="O3" s="34" t="str">
        <f>COUNTIF(C2:C278,"Masculino.") &amp; " (" &amp; TEXT(COUNTIF(C2:C278,"Masculino.")/277,"0,0%") &amp; ")"</f>
        <v>67 (24%)</v>
      </c>
    </row>
    <row r="4">
      <c r="A4" s="23" t="s">
        <v>1138</v>
      </c>
      <c r="B4" s="29">
        <v>21.0</v>
      </c>
      <c r="C4" s="29" t="s">
        <v>59</v>
      </c>
      <c r="D4" s="29" t="s">
        <v>89</v>
      </c>
      <c r="E4" s="30" t="s">
        <v>61</v>
      </c>
      <c r="F4" s="30" t="s">
        <v>103</v>
      </c>
      <c r="H4" s="31" t="s">
        <v>1139</v>
      </c>
      <c r="I4" s="31">
        <v>23.0</v>
      </c>
      <c r="J4" s="32">
        <f>(23/98)</f>
        <v>0.2346938776</v>
      </c>
      <c r="L4" s="36" t="s">
        <v>1131</v>
      </c>
      <c r="M4" s="34" t="str">
        <f>COUNTIF(E2:E278,"Estuda.") &amp; " (" &amp; TEXT(COUNTIF(E2:E278,"Estuda.")/277,"0,0%") &amp; ")"</f>
        <v>242 (87%)</v>
      </c>
      <c r="N4" s="34" t="str">
        <f>COUNTIF(E2:E278,"Estuda e trabalha.") &amp; " (" &amp; TEXT(COUNTIF(E2:E278,"Estuda e trabalha.")/277,"0,0%") &amp; ")"</f>
        <v>35 (13%)</v>
      </c>
      <c r="O4" s="38" t="s">
        <v>1140</v>
      </c>
    </row>
    <row r="5">
      <c r="A5" s="23" t="s">
        <v>1141</v>
      </c>
      <c r="B5" s="29">
        <v>24.0</v>
      </c>
      <c r="C5" s="29" t="s">
        <v>59</v>
      </c>
      <c r="D5" s="29" t="s">
        <v>60</v>
      </c>
      <c r="E5" s="30" t="s">
        <v>61</v>
      </c>
      <c r="F5" s="30" t="s">
        <v>118</v>
      </c>
      <c r="H5" s="31" t="s">
        <v>1142</v>
      </c>
      <c r="I5" s="31">
        <v>2.0</v>
      </c>
      <c r="J5" s="32">
        <f>(2/98)</f>
        <v>0.02040816327</v>
      </c>
      <c r="L5" s="39"/>
      <c r="M5" s="35"/>
      <c r="N5" s="35"/>
      <c r="O5" s="35"/>
    </row>
    <row r="6">
      <c r="A6" s="23" t="s">
        <v>1143</v>
      </c>
      <c r="B6" s="29">
        <v>23.0</v>
      </c>
      <c r="C6" s="29" t="s">
        <v>59</v>
      </c>
      <c r="D6" s="29" t="s">
        <v>89</v>
      </c>
      <c r="E6" s="30" t="s">
        <v>61</v>
      </c>
      <c r="F6" s="30">
        <v>0.0</v>
      </c>
      <c r="H6" s="31" t="s">
        <v>1144</v>
      </c>
      <c r="I6" s="31">
        <v>1.0</v>
      </c>
      <c r="J6" s="32">
        <f t="shared" ref="J6:J7" si="1">(1/98)</f>
        <v>0.01020408163</v>
      </c>
      <c r="L6" s="28"/>
      <c r="M6" s="28"/>
      <c r="N6" s="28"/>
      <c r="O6" s="28"/>
    </row>
    <row r="7">
      <c r="A7" s="23" t="s">
        <v>1145</v>
      </c>
      <c r="B7" s="29">
        <v>33.0</v>
      </c>
      <c r="C7" s="29" t="s">
        <v>59</v>
      </c>
      <c r="D7" s="29" t="s">
        <v>89</v>
      </c>
      <c r="E7" s="30" t="s">
        <v>61</v>
      </c>
      <c r="F7" s="30" t="s">
        <v>141</v>
      </c>
      <c r="H7" s="31" t="s">
        <v>1146</v>
      </c>
      <c r="I7" s="31">
        <v>1.0</v>
      </c>
      <c r="J7" s="32">
        <f t="shared" si="1"/>
        <v>0.01020408163</v>
      </c>
      <c r="L7" s="40"/>
      <c r="M7" s="35"/>
      <c r="N7" s="35"/>
      <c r="O7" s="35"/>
    </row>
    <row r="8">
      <c r="A8" s="23" t="s">
        <v>1147</v>
      </c>
      <c r="B8" s="29">
        <v>22.0</v>
      </c>
      <c r="C8" s="29" t="s">
        <v>59</v>
      </c>
      <c r="D8" s="29" t="s">
        <v>89</v>
      </c>
      <c r="E8" s="30" t="s">
        <v>61</v>
      </c>
      <c r="F8" s="30">
        <v>0.0</v>
      </c>
      <c r="H8" s="31" t="s">
        <v>62</v>
      </c>
      <c r="I8" s="31">
        <v>2.0</v>
      </c>
      <c r="J8" s="32">
        <f t="shared" ref="J8:J9" si="2">(2/98)</f>
        <v>0.02040816327</v>
      </c>
      <c r="L8" s="41" t="s">
        <v>3</v>
      </c>
      <c r="M8" s="42" t="s">
        <v>2</v>
      </c>
      <c r="N8" s="43"/>
      <c r="O8" s="44"/>
    </row>
    <row r="9">
      <c r="A9" s="23" t="s">
        <v>1148</v>
      </c>
      <c r="B9" s="29">
        <v>23.0</v>
      </c>
      <c r="C9" s="29" t="s">
        <v>59</v>
      </c>
      <c r="D9" s="29" t="s">
        <v>164</v>
      </c>
      <c r="E9" s="30" t="s">
        <v>61</v>
      </c>
      <c r="F9" s="30" t="s">
        <v>165</v>
      </c>
      <c r="H9" s="31" t="s">
        <v>1149</v>
      </c>
      <c r="I9" s="31">
        <v>2.0</v>
      </c>
      <c r="J9" s="32">
        <f t="shared" si="2"/>
        <v>0.02040816327</v>
      </c>
      <c r="L9" s="45"/>
      <c r="M9" s="24" t="s">
        <v>1150</v>
      </c>
      <c r="N9" s="24" t="s">
        <v>1151</v>
      </c>
      <c r="O9" s="24" t="s">
        <v>1152</v>
      </c>
    </row>
    <row r="10">
      <c r="A10" s="23" t="s">
        <v>1153</v>
      </c>
      <c r="B10" s="29">
        <v>29.0</v>
      </c>
      <c r="C10" s="29" t="s">
        <v>59</v>
      </c>
      <c r="D10" s="29" t="s">
        <v>89</v>
      </c>
      <c r="E10" s="30" t="s">
        <v>174</v>
      </c>
      <c r="F10" s="30">
        <v>0.0</v>
      </c>
      <c r="H10" s="31" t="s">
        <v>960</v>
      </c>
      <c r="I10" s="31">
        <v>3.0</v>
      </c>
      <c r="J10" s="32">
        <f>(3/98)</f>
        <v>0.0306122449</v>
      </c>
      <c r="L10" s="23" t="s">
        <v>1154</v>
      </c>
      <c r="M10" s="46">
        <f>AVERAGEIF(C2:C278,"Feminino.",B2:B278)</f>
        <v>23.85714286</v>
      </c>
      <c r="N10" s="47">
        <f>IFERROR(__xludf.DUMMYFUNCTION("MODE.SNGL(FILTER(B2:B278,C2:C278=""Feminino.""))"),23.0)</f>
        <v>23</v>
      </c>
      <c r="O10" s="47">
        <f>IFERROR(__xludf.DUMMYFUNCTION("MEDIAN(FILTER(B:B,C:C=""Feminino.""))"),23.0)</f>
        <v>23</v>
      </c>
    </row>
    <row r="11">
      <c r="A11" s="23" t="s">
        <v>1155</v>
      </c>
      <c r="B11" s="29">
        <v>22.0</v>
      </c>
      <c r="C11" s="29" t="s">
        <v>59</v>
      </c>
      <c r="D11" s="29" t="s">
        <v>89</v>
      </c>
      <c r="E11" s="30" t="s">
        <v>61</v>
      </c>
      <c r="F11" s="30">
        <v>0.0</v>
      </c>
      <c r="H11" s="31" t="s">
        <v>1156</v>
      </c>
      <c r="I11" s="31">
        <v>1.0</v>
      </c>
      <c r="J11" s="32">
        <f>(1/98)</f>
        <v>0.01020408163</v>
      </c>
      <c r="L11" s="23" t="s">
        <v>1157</v>
      </c>
      <c r="M11" s="47">
        <f>AVERAGEIF(C2:C278,"Masculino.",B2:B278)</f>
        <v>24.55223881</v>
      </c>
      <c r="N11" s="47">
        <f>IFERROR(__xludf.DUMMYFUNCTION("MODE.SNGL(FILTER(B2:B278,C2:C278=""Masculino.""))"),21.0)</f>
        <v>21</v>
      </c>
      <c r="O11" s="47">
        <f>IFERROR(__xludf.DUMMYFUNCTION("MEDIAN(FILTER(B:B,C:C=""Masculino.""))"),22.0)</f>
        <v>22</v>
      </c>
    </row>
    <row r="12">
      <c r="A12" s="23" t="s">
        <v>1158</v>
      </c>
      <c r="B12" s="29">
        <v>17.0</v>
      </c>
      <c r="C12" s="29" t="s">
        <v>59</v>
      </c>
      <c r="D12" s="29" t="s">
        <v>193</v>
      </c>
      <c r="E12" s="30" t="s">
        <v>61</v>
      </c>
      <c r="F12" s="30">
        <v>0.0</v>
      </c>
      <c r="H12" s="31" t="s">
        <v>349</v>
      </c>
      <c r="I12" s="31">
        <v>2.0</v>
      </c>
      <c r="J12" s="32">
        <f>(2/98)</f>
        <v>0.02040816327</v>
      </c>
    </row>
    <row r="13">
      <c r="A13" s="23" t="s">
        <v>1159</v>
      </c>
      <c r="B13" s="29">
        <v>20.0</v>
      </c>
      <c r="C13" s="29" t="s">
        <v>59</v>
      </c>
      <c r="D13" s="29" t="s">
        <v>193</v>
      </c>
      <c r="E13" s="30" t="s">
        <v>61</v>
      </c>
      <c r="F13" s="30" t="s">
        <v>203</v>
      </c>
      <c r="H13" s="31" t="s">
        <v>1160</v>
      </c>
      <c r="I13" s="31">
        <v>1.0</v>
      </c>
      <c r="J13" s="32">
        <f>(1/98)</f>
        <v>0.01020408163</v>
      </c>
    </row>
    <row r="14">
      <c r="A14" s="23" t="s">
        <v>1161</v>
      </c>
      <c r="B14" s="29">
        <v>43.0</v>
      </c>
      <c r="C14" s="29" t="s">
        <v>88</v>
      </c>
      <c r="D14" s="29" t="s">
        <v>89</v>
      </c>
      <c r="E14" s="30" t="s">
        <v>174</v>
      </c>
      <c r="F14" s="30">
        <v>0.0</v>
      </c>
      <c r="H14" s="31" t="s">
        <v>1162</v>
      </c>
      <c r="I14" s="31">
        <v>8.0</v>
      </c>
      <c r="J14" s="32">
        <f>(8/98)</f>
        <v>0.08163265306</v>
      </c>
    </row>
    <row r="15">
      <c r="A15" s="23" t="s">
        <v>1163</v>
      </c>
      <c r="B15" s="29">
        <v>24.0</v>
      </c>
      <c r="C15" s="29" t="s">
        <v>59</v>
      </c>
      <c r="D15" s="29" t="s">
        <v>89</v>
      </c>
      <c r="E15" s="30" t="s">
        <v>61</v>
      </c>
      <c r="F15" s="30" t="s">
        <v>213</v>
      </c>
      <c r="H15" s="31" t="s">
        <v>392</v>
      </c>
      <c r="I15" s="31">
        <v>1.0</v>
      </c>
      <c r="J15" s="32">
        <f t="shared" ref="J15:J16" si="3">(1/98)</f>
        <v>0.01020408163</v>
      </c>
      <c r="L15" s="23" t="s">
        <v>4</v>
      </c>
      <c r="M15" s="24" t="s">
        <v>1164</v>
      </c>
      <c r="N15" s="24" t="s">
        <v>1128</v>
      </c>
    </row>
    <row r="16">
      <c r="A16" s="23" t="s">
        <v>1165</v>
      </c>
      <c r="B16" s="29">
        <v>30.0</v>
      </c>
      <c r="C16" s="29" t="s">
        <v>59</v>
      </c>
      <c r="D16" s="29" t="s">
        <v>89</v>
      </c>
      <c r="E16" s="30" t="s">
        <v>61</v>
      </c>
      <c r="F16" s="30" t="s">
        <v>62</v>
      </c>
      <c r="H16" s="31" t="s">
        <v>1166</v>
      </c>
      <c r="I16" s="31">
        <v>1.0</v>
      </c>
      <c r="J16" s="32">
        <f t="shared" si="3"/>
        <v>0.01020408163</v>
      </c>
      <c r="L16" s="23" t="s">
        <v>193</v>
      </c>
      <c r="M16" s="47">
        <f>COUNTIF(D2:D278,"1º ano")</f>
        <v>51</v>
      </c>
      <c r="N16" s="32">
        <f>COUNTIF(D2:D278,"1º ano")/COUNTA(D2:D278)</f>
        <v>0.1841155235</v>
      </c>
    </row>
    <row r="17">
      <c r="A17" s="23" t="s">
        <v>1167</v>
      </c>
      <c r="B17" s="29">
        <v>28.0</v>
      </c>
      <c r="C17" s="29" t="s">
        <v>88</v>
      </c>
      <c r="D17" s="29" t="s">
        <v>228</v>
      </c>
      <c r="E17" s="30" t="s">
        <v>61</v>
      </c>
      <c r="F17" s="30">
        <v>0.0</v>
      </c>
      <c r="H17" s="31" t="s">
        <v>730</v>
      </c>
      <c r="I17" s="31">
        <v>2.0</v>
      </c>
      <c r="J17" s="32">
        <f>(2/98)</f>
        <v>0.02040816327</v>
      </c>
      <c r="L17" s="23" t="s">
        <v>252</v>
      </c>
      <c r="M17" s="47">
        <f>COUNTIF(D2:D278,"2º ano")</f>
        <v>45</v>
      </c>
      <c r="N17" s="32">
        <f>COUNTIF(D2:D278,"2º ano")/COUNTA(D2:D278)</f>
        <v>0.1624548736</v>
      </c>
    </row>
    <row r="18">
      <c r="A18" s="23" t="s">
        <v>1168</v>
      </c>
      <c r="B18" s="29">
        <v>21.0</v>
      </c>
      <c r="C18" s="29" t="s">
        <v>59</v>
      </c>
      <c r="D18" s="29" t="s">
        <v>89</v>
      </c>
      <c r="E18" s="30" t="s">
        <v>61</v>
      </c>
      <c r="F18" s="30" t="s">
        <v>1169</v>
      </c>
      <c r="H18" s="31" t="s">
        <v>1170</v>
      </c>
      <c r="I18" s="31">
        <v>1.0</v>
      </c>
      <c r="J18" s="32">
        <f t="shared" ref="J18:J19" si="4">(1/98)</f>
        <v>0.01020408163</v>
      </c>
      <c r="L18" s="23" t="s">
        <v>60</v>
      </c>
      <c r="M18" s="47">
        <f>COUNTIF(D2:D278,"3º ano")</f>
        <v>63</v>
      </c>
      <c r="N18" s="32">
        <f>COUNTIF(D2:D278,"3º ano")/COUNTA(D2:D278)</f>
        <v>0.2274368231</v>
      </c>
    </row>
    <row r="19">
      <c r="A19" s="23" t="s">
        <v>1171</v>
      </c>
      <c r="B19" s="29">
        <v>25.0</v>
      </c>
      <c r="C19" s="29" t="s">
        <v>59</v>
      </c>
      <c r="D19" s="29" t="s">
        <v>60</v>
      </c>
      <c r="E19" s="30" t="s">
        <v>61</v>
      </c>
      <c r="F19" s="30">
        <v>0.0</v>
      </c>
      <c r="H19" s="31" t="s">
        <v>1172</v>
      </c>
      <c r="I19" s="31">
        <v>1.0</v>
      </c>
      <c r="J19" s="32">
        <f t="shared" si="4"/>
        <v>0.01020408163</v>
      </c>
      <c r="L19" s="23" t="s">
        <v>89</v>
      </c>
      <c r="M19" s="47">
        <f>COUNTIF(D2:D278,"4º ano")</f>
        <v>73</v>
      </c>
      <c r="N19" s="32">
        <f>COUNTIF(D2:D278,"4º ano")/COUNTA(D2:D278)</f>
        <v>0.2635379061</v>
      </c>
    </row>
    <row r="20">
      <c r="A20" s="23" t="s">
        <v>1173</v>
      </c>
      <c r="B20" s="29">
        <v>22.0</v>
      </c>
      <c r="C20" s="29" t="s">
        <v>59</v>
      </c>
      <c r="D20" s="29" t="s">
        <v>228</v>
      </c>
      <c r="E20" s="30" t="s">
        <v>174</v>
      </c>
      <c r="F20" s="30" t="s">
        <v>243</v>
      </c>
      <c r="H20" s="31" t="s">
        <v>1174</v>
      </c>
      <c r="I20" s="31">
        <v>2.0</v>
      </c>
      <c r="J20" s="32">
        <f>(2/98)</f>
        <v>0.02040816327</v>
      </c>
      <c r="L20" s="23" t="s">
        <v>228</v>
      </c>
      <c r="M20" s="47">
        <f>COUNTIF(D2:D278,"5º ano")</f>
        <v>30</v>
      </c>
      <c r="N20" s="32">
        <f>COUNTIF(D2:D278,"5º ano")/COUNTA(D2:D278)</f>
        <v>0.1083032491</v>
      </c>
    </row>
    <row r="21">
      <c r="A21" s="23" t="s">
        <v>1175</v>
      </c>
      <c r="B21" s="29">
        <v>21.0</v>
      </c>
      <c r="C21" s="29" t="s">
        <v>88</v>
      </c>
      <c r="D21" s="29" t="s">
        <v>252</v>
      </c>
      <c r="E21" s="30" t="s">
        <v>61</v>
      </c>
      <c r="F21" s="30">
        <v>0.0</v>
      </c>
      <c r="H21" s="31" t="s">
        <v>1176</v>
      </c>
      <c r="I21" s="31">
        <v>1.0</v>
      </c>
      <c r="J21" s="32">
        <f>(1/98)</f>
        <v>0.01020408163</v>
      </c>
      <c r="L21" s="23" t="s">
        <v>164</v>
      </c>
      <c r="M21" s="47">
        <f>COUNTIF(D2:D278,"6º ano")</f>
        <v>15</v>
      </c>
      <c r="N21" s="32">
        <f>COUNTIF(D2:D278,"6º ano")/COUNTA(D2:D278)</f>
        <v>0.05415162455</v>
      </c>
    </row>
    <row r="22">
      <c r="A22" s="23" t="s">
        <v>1177</v>
      </c>
      <c r="B22" s="29">
        <v>24.0</v>
      </c>
      <c r="C22" s="29" t="s">
        <v>59</v>
      </c>
      <c r="D22" s="29" t="s">
        <v>89</v>
      </c>
      <c r="E22" s="30" t="s">
        <v>61</v>
      </c>
      <c r="F22" s="30">
        <v>0.0</v>
      </c>
      <c r="H22" s="31" t="s">
        <v>1178</v>
      </c>
      <c r="I22" s="31">
        <v>2.0</v>
      </c>
      <c r="J22" s="32">
        <f>(2/98)</f>
        <v>0.02040816327</v>
      </c>
      <c r="L22" s="23" t="s">
        <v>1131</v>
      </c>
      <c r="M22" s="47">
        <f t="shared" ref="M22:N22" si="5">SUM(M16:M21)</f>
        <v>277</v>
      </c>
      <c r="N22" s="32">
        <f t="shared" si="5"/>
        <v>1</v>
      </c>
    </row>
    <row r="23">
      <c r="A23" s="23" t="s">
        <v>1179</v>
      </c>
      <c r="B23" s="29">
        <v>31.0</v>
      </c>
      <c r="C23" s="29" t="s">
        <v>59</v>
      </c>
      <c r="D23" s="29" t="s">
        <v>89</v>
      </c>
      <c r="E23" s="30" t="s">
        <v>174</v>
      </c>
      <c r="F23" s="30" t="s">
        <v>262</v>
      </c>
      <c r="H23" s="31" t="s">
        <v>1180</v>
      </c>
      <c r="I23" s="31">
        <v>51.0</v>
      </c>
      <c r="J23" s="32">
        <f>(51/98)</f>
        <v>0.5204081633</v>
      </c>
    </row>
    <row r="24">
      <c r="A24" s="23" t="s">
        <v>1181</v>
      </c>
      <c r="B24" s="29">
        <v>21.0</v>
      </c>
      <c r="C24" s="29" t="s">
        <v>88</v>
      </c>
      <c r="D24" s="29" t="s">
        <v>60</v>
      </c>
      <c r="E24" s="30" t="s">
        <v>61</v>
      </c>
      <c r="F24" s="30" t="s">
        <v>103</v>
      </c>
      <c r="H24" s="31" t="s">
        <v>327</v>
      </c>
      <c r="I24" s="31">
        <v>15.0</v>
      </c>
      <c r="J24" s="48">
        <f>(15/98)</f>
        <v>0.1530612245</v>
      </c>
    </row>
    <row r="25">
      <c r="A25" s="23" t="s">
        <v>1182</v>
      </c>
      <c r="B25" s="29">
        <v>32.0</v>
      </c>
      <c r="C25" s="29" t="s">
        <v>59</v>
      </c>
      <c r="D25" s="29" t="s">
        <v>60</v>
      </c>
      <c r="E25" s="30" t="s">
        <v>61</v>
      </c>
      <c r="F25" s="30">
        <v>0.0</v>
      </c>
      <c r="H25" s="31" t="s">
        <v>1183</v>
      </c>
      <c r="I25" s="31">
        <v>3.0</v>
      </c>
      <c r="J25" s="32">
        <f>(3/98)</f>
        <v>0.0306122449</v>
      </c>
    </row>
    <row r="26">
      <c r="A26" s="23" t="s">
        <v>1184</v>
      </c>
      <c r="B26" s="29">
        <v>24.0</v>
      </c>
      <c r="C26" s="29" t="s">
        <v>59</v>
      </c>
      <c r="D26" s="29" t="s">
        <v>60</v>
      </c>
      <c r="E26" s="30" t="s">
        <v>61</v>
      </c>
      <c r="F26" s="30">
        <v>0.0</v>
      </c>
      <c r="H26" s="31" t="s">
        <v>1185</v>
      </c>
      <c r="I26" s="31">
        <v>1.0</v>
      </c>
      <c r="J26" s="32">
        <f>(1/98)</f>
        <v>0.01020408163</v>
      </c>
      <c r="L26" s="23" t="s">
        <v>1186</v>
      </c>
      <c r="M26" s="23" t="s">
        <v>1131</v>
      </c>
      <c r="N26" s="23" t="s">
        <v>1128</v>
      </c>
    </row>
    <row r="27">
      <c r="A27" s="23" t="s">
        <v>1187</v>
      </c>
      <c r="B27" s="29">
        <v>38.0</v>
      </c>
      <c r="C27" s="29" t="s">
        <v>59</v>
      </c>
      <c r="D27" s="29" t="s">
        <v>89</v>
      </c>
      <c r="E27" s="30" t="s">
        <v>61</v>
      </c>
      <c r="F27" s="30">
        <v>0.0</v>
      </c>
      <c r="H27" s="31" t="s">
        <v>203</v>
      </c>
      <c r="I27" s="31">
        <v>3.0</v>
      </c>
      <c r="J27" s="32">
        <f>(3/98)</f>
        <v>0.0306122449</v>
      </c>
      <c r="L27" s="23" t="s">
        <v>256</v>
      </c>
      <c r="M27" s="31">
        <v>98.0</v>
      </c>
      <c r="N27" s="48">
        <v>0.3537</v>
      </c>
    </row>
    <row r="28">
      <c r="A28" s="23" t="s">
        <v>1188</v>
      </c>
      <c r="B28" s="29">
        <v>24.0</v>
      </c>
      <c r="C28" s="29" t="s">
        <v>59</v>
      </c>
      <c r="D28" s="29" t="s">
        <v>89</v>
      </c>
      <c r="E28" s="30" t="s">
        <v>61</v>
      </c>
      <c r="F28" s="30">
        <v>0.0</v>
      </c>
      <c r="H28" s="31" t="s">
        <v>1189</v>
      </c>
      <c r="I28" s="31">
        <v>1.0</v>
      </c>
      <c r="J28" s="32">
        <f t="shared" ref="J28:J32" si="6">(1/98)</f>
        <v>0.01020408163</v>
      </c>
      <c r="L28" s="23" t="s">
        <v>87</v>
      </c>
      <c r="M28" s="31">
        <v>179.0</v>
      </c>
      <c r="N28" s="48">
        <v>0.6462</v>
      </c>
    </row>
    <row r="29">
      <c r="A29" s="23" t="s">
        <v>1190</v>
      </c>
      <c r="B29" s="29">
        <v>27.0</v>
      </c>
      <c r="C29" s="29" t="s">
        <v>59</v>
      </c>
      <c r="D29" s="29" t="s">
        <v>193</v>
      </c>
      <c r="E29" s="30" t="s">
        <v>61</v>
      </c>
      <c r="F29" s="30" t="s">
        <v>1191</v>
      </c>
      <c r="H29" s="31" t="s">
        <v>1192</v>
      </c>
      <c r="I29" s="31">
        <v>1.0</v>
      </c>
      <c r="J29" s="32">
        <f t="shared" si="6"/>
        <v>0.01020408163</v>
      </c>
    </row>
    <row r="30">
      <c r="A30" s="23" t="s">
        <v>1193</v>
      </c>
      <c r="B30" s="29">
        <v>22.0</v>
      </c>
      <c r="C30" s="29" t="s">
        <v>59</v>
      </c>
      <c r="D30" s="29" t="s">
        <v>89</v>
      </c>
      <c r="E30" s="30" t="s">
        <v>61</v>
      </c>
      <c r="F30" s="30">
        <v>0.0</v>
      </c>
      <c r="H30" s="31" t="s">
        <v>1194</v>
      </c>
      <c r="I30" s="31">
        <v>1.0</v>
      </c>
      <c r="J30" s="32">
        <f t="shared" si="6"/>
        <v>0.01020408163</v>
      </c>
      <c r="L30" s="28"/>
      <c r="M30" s="28"/>
      <c r="N30" s="28"/>
      <c r="O30" s="28"/>
    </row>
    <row r="31">
      <c r="A31" s="23" t="s">
        <v>1195</v>
      </c>
      <c r="B31" s="29">
        <v>19.0</v>
      </c>
      <c r="C31" s="29" t="s">
        <v>59</v>
      </c>
      <c r="D31" s="29" t="s">
        <v>193</v>
      </c>
      <c r="E31" s="30" t="s">
        <v>61</v>
      </c>
      <c r="F31" s="30">
        <v>0.0</v>
      </c>
      <c r="H31" s="31" t="s">
        <v>1196</v>
      </c>
      <c r="I31" s="31">
        <v>1.0</v>
      </c>
      <c r="J31" s="32">
        <f t="shared" si="6"/>
        <v>0.01020408163</v>
      </c>
      <c r="L31" s="29"/>
      <c r="M31" s="29"/>
      <c r="N31" s="29"/>
      <c r="O31" s="35"/>
    </row>
    <row r="32">
      <c r="A32" s="23" t="s">
        <v>1197</v>
      </c>
      <c r="B32" s="29">
        <v>20.0</v>
      </c>
      <c r="C32" s="29" t="s">
        <v>59</v>
      </c>
      <c r="D32" s="29" t="s">
        <v>252</v>
      </c>
      <c r="E32" s="30" t="s">
        <v>61</v>
      </c>
      <c r="F32" s="30" t="s">
        <v>597</v>
      </c>
      <c r="H32" s="31" t="s">
        <v>1198</v>
      </c>
      <c r="I32" s="31">
        <v>1.0</v>
      </c>
      <c r="J32" s="32">
        <f t="shared" si="6"/>
        <v>0.01020408163</v>
      </c>
    </row>
    <row r="33">
      <c r="A33" s="23" t="s">
        <v>1199</v>
      </c>
      <c r="B33" s="29">
        <v>18.0</v>
      </c>
      <c r="C33" s="29" t="s">
        <v>59</v>
      </c>
      <c r="D33" s="29" t="s">
        <v>193</v>
      </c>
      <c r="E33" s="30" t="s">
        <v>61</v>
      </c>
      <c r="F33" s="30">
        <v>0.0</v>
      </c>
      <c r="H33" s="30"/>
      <c r="J33" s="49"/>
    </row>
    <row r="34">
      <c r="A34" s="23" t="s">
        <v>1200</v>
      </c>
      <c r="B34" s="29">
        <v>19.0</v>
      </c>
      <c r="C34" s="29" t="s">
        <v>59</v>
      </c>
      <c r="D34" s="29" t="s">
        <v>252</v>
      </c>
      <c r="E34" s="30" t="s">
        <v>61</v>
      </c>
      <c r="F34" s="30">
        <v>0.0</v>
      </c>
      <c r="J34" s="49"/>
    </row>
    <row r="35">
      <c r="A35" s="23" t="s">
        <v>1201</v>
      </c>
      <c r="B35" s="29">
        <v>18.0</v>
      </c>
      <c r="C35" s="29" t="s">
        <v>59</v>
      </c>
      <c r="D35" s="29" t="s">
        <v>193</v>
      </c>
      <c r="E35" s="30" t="s">
        <v>61</v>
      </c>
      <c r="F35" s="30">
        <v>0.0</v>
      </c>
      <c r="J35" s="49"/>
    </row>
    <row r="36">
      <c r="A36" s="23" t="s">
        <v>1202</v>
      </c>
      <c r="B36" s="29">
        <v>24.0</v>
      </c>
      <c r="C36" s="29" t="s">
        <v>59</v>
      </c>
      <c r="D36" s="29" t="s">
        <v>193</v>
      </c>
      <c r="E36" s="30" t="s">
        <v>61</v>
      </c>
      <c r="F36" s="30" t="s">
        <v>327</v>
      </c>
      <c r="J36" s="49"/>
    </row>
    <row r="37">
      <c r="A37" s="23" t="s">
        <v>1203</v>
      </c>
      <c r="B37" s="29">
        <v>19.0</v>
      </c>
      <c r="C37" s="29" t="s">
        <v>88</v>
      </c>
      <c r="D37" s="29" t="s">
        <v>193</v>
      </c>
      <c r="E37" s="30" t="s">
        <v>61</v>
      </c>
      <c r="F37" s="30">
        <v>0.0</v>
      </c>
      <c r="J37" s="49"/>
    </row>
    <row r="38">
      <c r="A38" s="23" t="s">
        <v>1204</v>
      </c>
      <c r="B38" s="29">
        <v>21.0</v>
      </c>
      <c r="C38" s="29" t="s">
        <v>88</v>
      </c>
      <c r="D38" s="29" t="s">
        <v>193</v>
      </c>
      <c r="E38" s="30" t="s">
        <v>61</v>
      </c>
      <c r="F38" s="30" t="s">
        <v>341</v>
      </c>
      <c r="J38" s="49"/>
    </row>
    <row r="39">
      <c r="A39" s="23" t="s">
        <v>1205</v>
      </c>
      <c r="B39" s="29">
        <v>23.0</v>
      </c>
      <c r="C39" s="29" t="s">
        <v>59</v>
      </c>
      <c r="D39" s="29" t="s">
        <v>89</v>
      </c>
      <c r="E39" s="30" t="s">
        <v>61</v>
      </c>
      <c r="F39" s="30" t="s">
        <v>345</v>
      </c>
      <c r="J39" s="49"/>
    </row>
    <row r="40">
      <c r="A40" s="23" t="s">
        <v>1206</v>
      </c>
      <c r="B40" s="29">
        <v>24.0</v>
      </c>
      <c r="C40" s="29" t="s">
        <v>59</v>
      </c>
      <c r="D40" s="29" t="s">
        <v>228</v>
      </c>
      <c r="E40" s="30" t="s">
        <v>174</v>
      </c>
      <c r="F40" s="30" t="s">
        <v>349</v>
      </c>
      <c r="J40" s="49"/>
    </row>
    <row r="41">
      <c r="A41" s="23" t="s">
        <v>1207</v>
      </c>
      <c r="B41" s="29">
        <v>23.0</v>
      </c>
      <c r="C41" s="29" t="s">
        <v>88</v>
      </c>
      <c r="D41" s="29" t="s">
        <v>164</v>
      </c>
      <c r="E41" s="30" t="s">
        <v>61</v>
      </c>
      <c r="F41" s="30" t="s">
        <v>355</v>
      </c>
      <c r="J41" s="49"/>
    </row>
    <row r="42">
      <c r="A42" s="23" t="s">
        <v>1208</v>
      </c>
      <c r="B42" s="29">
        <v>21.0</v>
      </c>
      <c r="C42" s="29" t="s">
        <v>59</v>
      </c>
      <c r="D42" s="29" t="s">
        <v>252</v>
      </c>
      <c r="E42" s="30" t="s">
        <v>61</v>
      </c>
      <c r="F42" s="30" t="s">
        <v>1209</v>
      </c>
      <c r="J42" s="49"/>
    </row>
    <row r="43">
      <c r="A43" s="23" t="s">
        <v>1210</v>
      </c>
      <c r="B43" s="29">
        <v>22.0</v>
      </c>
      <c r="C43" s="29" t="s">
        <v>88</v>
      </c>
      <c r="D43" s="29" t="s">
        <v>252</v>
      </c>
      <c r="E43" s="30" t="s">
        <v>61</v>
      </c>
      <c r="F43" s="30">
        <v>0.0</v>
      </c>
      <c r="J43" s="49"/>
    </row>
    <row r="44">
      <c r="A44" s="23" t="s">
        <v>1211</v>
      </c>
      <c r="B44" s="29">
        <v>32.0</v>
      </c>
      <c r="C44" s="29" t="s">
        <v>59</v>
      </c>
      <c r="D44" s="29" t="s">
        <v>228</v>
      </c>
      <c r="E44" s="30" t="s">
        <v>61</v>
      </c>
      <c r="F44" s="30">
        <v>0.0</v>
      </c>
      <c r="J44" s="49"/>
    </row>
    <row r="45">
      <c r="A45" s="50" t="s">
        <v>1212</v>
      </c>
      <c r="B45" s="29">
        <v>19.0</v>
      </c>
      <c r="C45" s="29" t="s">
        <v>59</v>
      </c>
      <c r="D45" s="29" t="s">
        <v>193</v>
      </c>
      <c r="E45" s="30" t="s">
        <v>61</v>
      </c>
      <c r="F45" s="30">
        <v>0.0</v>
      </c>
      <c r="J45" s="49"/>
    </row>
    <row r="46">
      <c r="A46" s="50" t="s">
        <v>1213</v>
      </c>
      <c r="B46" s="29">
        <v>19.0</v>
      </c>
      <c r="C46" s="29" t="s">
        <v>59</v>
      </c>
      <c r="D46" s="29" t="s">
        <v>193</v>
      </c>
      <c r="E46" s="30" t="s">
        <v>174</v>
      </c>
      <c r="F46" s="30">
        <v>0.0</v>
      </c>
      <c r="J46" s="49"/>
    </row>
    <row r="47">
      <c r="A47" s="51" t="s">
        <v>1214</v>
      </c>
      <c r="B47" s="29">
        <v>24.0</v>
      </c>
      <c r="C47" s="29" t="s">
        <v>59</v>
      </c>
      <c r="D47" s="29" t="s">
        <v>60</v>
      </c>
      <c r="E47" s="30" t="s">
        <v>61</v>
      </c>
      <c r="F47" s="30">
        <v>0.0</v>
      </c>
      <c r="J47" s="49"/>
    </row>
    <row r="48">
      <c r="A48" s="50" t="s">
        <v>1215</v>
      </c>
      <c r="B48" s="29">
        <v>23.0</v>
      </c>
      <c r="C48" s="29" t="s">
        <v>88</v>
      </c>
      <c r="D48" s="29" t="s">
        <v>89</v>
      </c>
      <c r="E48" s="30" t="s">
        <v>61</v>
      </c>
      <c r="F48" s="30" t="s">
        <v>392</v>
      </c>
      <c r="J48" s="49"/>
    </row>
    <row r="49">
      <c r="A49" s="50" t="s">
        <v>1216</v>
      </c>
      <c r="B49" s="29">
        <v>41.0</v>
      </c>
      <c r="C49" s="29" t="s">
        <v>59</v>
      </c>
      <c r="D49" s="29" t="s">
        <v>89</v>
      </c>
      <c r="E49" s="30" t="s">
        <v>174</v>
      </c>
      <c r="F49" s="30" t="s">
        <v>282</v>
      </c>
      <c r="J49" s="49"/>
    </row>
    <row r="50">
      <c r="A50" s="50" t="s">
        <v>1217</v>
      </c>
      <c r="B50" s="29">
        <v>24.0</v>
      </c>
      <c r="C50" s="29" t="s">
        <v>59</v>
      </c>
      <c r="D50" s="29" t="s">
        <v>228</v>
      </c>
      <c r="E50" s="30" t="s">
        <v>61</v>
      </c>
      <c r="F50" s="30" t="s">
        <v>1218</v>
      </c>
      <c r="J50" s="49"/>
    </row>
    <row r="51">
      <c r="A51" s="50" t="s">
        <v>1219</v>
      </c>
      <c r="B51" s="29">
        <v>20.0</v>
      </c>
      <c r="C51" s="29" t="s">
        <v>88</v>
      </c>
      <c r="D51" s="29" t="s">
        <v>252</v>
      </c>
      <c r="E51" s="30" t="s">
        <v>61</v>
      </c>
      <c r="F51" s="30">
        <v>0.0</v>
      </c>
      <c r="J51" s="49"/>
    </row>
    <row r="52">
      <c r="A52" s="50" t="s">
        <v>1220</v>
      </c>
      <c r="B52" s="29">
        <v>26.0</v>
      </c>
      <c r="C52" s="29" t="s">
        <v>59</v>
      </c>
      <c r="D52" s="29" t="s">
        <v>164</v>
      </c>
      <c r="E52" s="30" t="s">
        <v>61</v>
      </c>
      <c r="F52" s="30" t="s">
        <v>406</v>
      </c>
      <c r="J52" s="49"/>
    </row>
    <row r="53">
      <c r="A53" s="50" t="s">
        <v>1221</v>
      </c>
      <c r="B53" s="29">
        <v>21.0</v>
      </c>
      <c r="C53" s="29" t="s">
        <v>88</v>
      </c>
      <c r="D53" s="29" t="s">
        <v>193</v>
      </c>
      <c r="E53" s="30" t="s">
        <v>61</v>
      </c>
      <c r="F53" s="30">
        <v>0.0</v>
      </c>
      <c r="J53" s="49"/>
    </row>
    <row r="54">
      <c r="A54" s="50" t="s">
        <v>1222</v>
      </c>
      <c r="B54" s="29">
        <v>19.0</v>
      </c>
      <c r="C54" s="29" t="s">
        <v>59</v>
      </c>
      <c r="D54" s="29" t="s">
        <v>193</v>
      </c>
      <c r="E54" s="30" t="s">
        <v>61</v>
      </c>
      <c r="F54" s="30">
        <v>0.0</v>
      </c>
      <c r="J54" s="49"/>
    </row>
    <row r="55">
      <c r="A55" s="50" t="s">
        <v>1223</v>
      </c>
      <c r="B55" s="29">
        <v>22.0</v>
      </c>
      <c r="C55" s="29" t="s">
        <v>59</v>
      </c>
      <c r="D55" s="29" t="s">
        <v>193</v>
      </c>
      <c r="E55" s="30" t="s">
        <v>61</v>
      </c>
      <c r="F55" s="30">
        <v>0.0</v>
      </c>
      <c r="J55" s="49"/>
    </row>
    <row r="56">
      <c r="A56" s="50" t="s">
        <v>1224</v>
      </c>
      <c r="B56" s="29">
        <v>26.0</v>
      </c>
      <c r="C56" s="29" t="s">
        <v>59</v>
      </c>
      <c r="D56" s="29" t="s">
        <v>193</v>
      </c>
      <c r="E56" s="30" t="s">
        <v>61</v>
      </c>
      <c r="F56" s="30" t="s">
        <v>1225</v>
      </c>
      <c r="J56" s="49"/>
    </row>
    <row r="57">
      <c r="A57" s="50" t="s">
        <v>1226</v>
      </c>
      <c r="B57" s="29">
        <v>22.0</v>
      </c>
      <c r="C57" s="29" t="s">
        <v>59</v>
      </c>
      <c r="D57" s="29" t="s">
        <v>193</v>
      </c>
      <c r="E57" s="30" t="s">
        <v>174</v>
      </c>
      <c r="F57" s="30">
        <v>0.0</v>
      </c>
      <c r="J57" s="49"/>
    </row>
    <row r="58">
      <c r="A58" s="50" t="s">
        <v>1227</v>
      </c>
      <c r="B58" s="29">
        <v>20.0</v>
      </c>
      <c r="C58" s="29" t="s">
        <v>88</v>
      </c>
      <c r="D58" s="29" t="s">
        <v>193</v>
      </c>
      <c r="E58" s="30" t="s">
        <v>61</v>
      </c>
      <c r="F58" s="30" t="s">
        <v>430</v>
      </c>
      <c r="J58" s="49"/>
    </row>
    <row r="59">
      <c r="A59" s="50" t="s">
        <v>1228</v>
      </c>
      <c r="B59" s="29">
        <v>19.0</v>
      </c>
      <c r="C59" s="29" t="s">
        <v>59</v>
      </c>
      <c r="D59" s="29" t="s">
        <v>193</v>
      </c>
      <c r="E59" s="30" t="s">
        <v>61</v>
      </c>
      <c r="F59" s="30" t="s">
        <v>1229</v>
      </c>
      <c r="J59" s="49"/>
    </row>
    <row r="60">
      <c r="A60" s="50" t="s">
        <v>1230</v>
      </c>
      <c r="B60" s="29">
        <v>18.0</v>
      </c>
      <c r="C60" s="29" t="s">
        <v>59</v>
      </c>
      <c r="D60" s="29" t="s">
        <v>193</v>
      </c>
      <c r="E60" s="30" t="s">
        <v>61</v>
      </c>
      <c r="F60" s="30">
        <v>0.0</v>
      </c>
      <c r="J60" s="49"/>
    </row>
    <row r="61">
      <c r="A61" s="50" t="s">
        <v>1231</v>
      </c>
      <c r="B61" s="29">
        <v>19.0</v>
      </c>
      <c r="C61" s="29" t="s">
        <v>59</v>
      </c>
      <c r="D61" s="29" t="s">
        <v>193</v>
      </c>
      <c r="E61" s="30" t="s">
        <v>61</v>
      </c>
      <c r="F61" s="30">
        <v>0.0</v>
      </c>
      <c r="J61" s="49"/>
    </row>
    <row r="62">
      <c r="A62" s="50" t="s">
        <v>1232</v>
      </c>
      <c r="B62" s="29">
        <v>18.0</v>
      </c>
      <c r="C62" s="29" t="s">
        <v>59</v>
      </c>
      <c r="D62" s="29" t="s">
        <v>193</v>
      </c>
      <c r="E62" s="30" t="s">
        <v>61</v>
      </c>
      <c r="F62" s="30">
        <v>0.0</v>
      </c>
      <c r="J62" s="49"/>
    </row>
    <row r="63">
      <c r="A63" s="50" t="s">
        <v>1233</v>
      </c>
      <c r="B63" s="29">
        <v>19.0</v>
      </c>
      <c r="C63" s="29" t="s">
        <v>59</v>
      </c>
      <c r="D63" s="29" t="s">
        <v>193</v>
      </c>
      <c r="E63" s="30" t="s">
        <v>61</v>
      </c>
      <c r="F63" s="30">
        <v>0.0</v>
      </c>
      <c r="J63" s="49"/>
    </row>
    <row r="64">
      <c r="A64" s="50" t="s">
        <v>1234</v>
      </c>
      <c r="B64" s="29">
        <v>20.0</v>
      </c>
      <c r="C64" s="29" t="s">
        <v>59</v>
      </c>
      <c r="D64" s="29" t="s">
        <v>193</v>
      </c>
      <c r="E64" s="30" t="s">
        <v>61</v>
      </c>
      <c r="F64" s="30">
        <v>0.0</v>
      </c>
      <c r="J64" s="49"/>
    </row>
    <row r="65">
      <c r="A65" s="50" t="s">
        <v>1235</v>
      </c>
      <c r="B65" s="29">
        <v>23.0</v>
      </c>
      <c r="C65" s="29" t="s">
        <v>59</v>
      </c>
      <c r="D65" s="29" t="s">
        <v>193</v>
      </c>
      <c r="E65" s="30" t="s">
        <v>61</v>
      </c>
      <c r="F65" s="30" t="s">
        <v>463</v>
      </c>
      <c r="J65" s="49"/>
    </row>
    <row r="66">
      <c r="A66" s="50" t="s">
        <v>1236</v>
      </c>
      <c r="B66" s="29">
        <v>23.0</v>
      </c>
      <c r="C66" s="29" t="s">
        <v>88</v>
      </c>
      <c r="D66" s="29" t="s">
        <v>89</v>
      </c>
      <c r="E66" s="30" t="s">
        <v>61</v>
      </c>
      <c r="F66" s="30">
        <v>0.0</v>
      </c>
      <c r="J66" s="49"/>
    </row>
    <row r="67">
      <c r="A67" s="50" t="s">
        <v>1237</v>
      </c>
      <c r="B67" s="29">
        <v>18.0</v>
      </c>
      <c r="C67" s="29" t="s">
        <v>59</v>
      </c>
      <c r="D67" s="29" t="s">
        <v>193</v>
      </c>
      <c r="E67" s="30" t="s">
        <v>61</v>
      </c>
      <c r="F67" s="30">
        <v>0.0</v>
      </c>
      <c r="J67" s="49"/>
    </row>
    <row r="68">
      <c r="A68" s="50" t="s">
        <v>1238</v>
      </c>
      <c r="B68" s="29">
        <v>19.0</v>
      </c>
      <c r="C68" s="29" t="s">
        <v>59</v>
      </c>
      <c r="D68" s="29" t="s">
        <v>193</v>
      </c>
      <c r="E68" s="30" t="s">
        <v>61</v>
      </c>
      <c r="F68" s="30" t="s">
        <v>481</v>
      </c>
      <c r="J68" s="49"/>
    </row>
    <row r="69">
      <c r="A69" s="50" t="s">
        <v>1239</v>
      </c>
      <c r="B69" s="29">
        <v>20.0</v>
      </c>
      <c r="C69" s="29" t="s">
        <v>59</v>
      </c>
      <c r="D69" s="29" t="s">
        <v>193</v>
      </c>
      <c r="E69" s="30" t="s">
        <v>61</v>
      </c>
      <c r="F69" s="30">
        <v>0.0</v>
      </c>
      <c r="J69" s="49"/>
    </row>
    <row r="70">
      <c r="A70" s="50" t="s">
        <v>1240</v>
      </c>
      <c r="B70" s="29">
        <v>21.0</v>
      </c>
      <c r="C70" s="29" t="s">
        <v>59</v>
      </c>
      <c r="D70" s="29" t="s">
        <v>252</v>
      </c>
      <c r="E70" s="30" t="s">
        <v>61</v>
      </c>
      <c r="F70" s="30">
        <v>0.0</v>
      </c>
      <c r="J70" s="49"/>
    </row>
    <row r="71">
      <c r="A71" s="50" t="s">
        <v>1241</v>
      </c>
      <c r="B71" s="29">
        <v>23.0</v>
      </c>
      <c r="C71" s="29" t="s">
        <v>59</v>
      </c>
      <c r="D71" s="29" t="s">
        <v>193</v>
      </c>
      <c r="E71" s="30" t="s">
        <v>61</v>
      </c>
      <c r="F71" s="30">
        <v>0.0</v>
      </c>
      <c r="J71" s="49"/>
    </row>
    <row r="72">
      <c r="A72" s="50" t="s">
        <v>1242</v>
      </c>
      <c r="B72" s="29">
        <v>19.0</v>
      </c>
      <c r="C72" s="29" t="s">
        <v>59</v>
      </c>
      <c r="D72" s="29" t="s">
        <v>193</v>
      </c>
      <c r="E72" s="30" t="s">
        <v>61</v>
      </c>
      <c r="F72" s="30">
        <v>0.0</v>
      </c>
      <c r="J72" s="49"/>
    </row>
    <row r="73">
      <c r="A73" s="50" t="s">
        <v>1243</v>
      </c>
      <c r="B73" s="29">
        <v>17.0</v>
      </c>
      <c r="C73" s="29" t="s">
        <v>59</v>
      </c>
      <c r="D73" s="29" t="s">
        <v>193</v>
      </c>
      <c r="E73" s="30" t="s">
        <v>61</v>
      </c>
      <c r="F73" s="30">
        <v>0.0</v>
      </c>
      <c r="J73" s="49"/>
    </row>
    <row r="74">
      <c r="A74" s="50" t="s">
        <v>1244</v>
      </c>
      <c r="B74" s="29">
        <v>18.0</v>
      </c>
      <c r="C74" s="29" t="s">
        <v>59</v>
      </c>
      <c r="D74" s="29" t="s">
        <v>193</v>
      </c>
      <c r="E74" s="30" t="s">
        <v>61</v>
      </c>
      <c r="F74" s="30">
        <v>0.0</v>
      </c>
      <c r="J74" s="49"/>
    </row>
    <row r="75">
      <c r="A75" s="50" t="s">
        <v>1245</v>
      </c>
      <c r="B75" s="29">
        <v>19.0</v>
      </c>
      <c r="C75" s="29" t="s">
        <v>59</v>
      </c>
      <c r="D75" s="29" t="s">
        <v>193</v>
      </c>
      <c r="E75" s="30" t="s">
        <v>61</v>
      </c>
      <c r="F75" s="30">
        <v>0.0</v>
      </c>
      <c r="J75" s="49"/>
    </row>
    <row r="76">
      <c r="A76" s="51" t="s">
        <v>1246</v>
      </c>
      <c r="B76" s="29">
        <v>18.0</v>
      </c>
      <c r="C76" s="29" t="s">
        <v>59</v>
      </c>
      <c r="D76" s="29" t="s">
        <v>193</v>
      </c>
      <c r="E76" s="30" t="s">
        <v>61</v>
      </c>
      <c r="F76" s="30">
        <v>0.0</v>
      </c>
      <c r="J76" s="49"/>
    </row>
    <row r="77">
      <c r="A77" s="50" t="s">
        <v>1247</v>
      </c>
      <c r="B77" s="29">
        <v>19.0</v>
      </c>
      <c r="C77" s="29" t="s">
        <v>59</v>
      </c>
      <c r="D77" s="29" t="s">
        <v>60</v>
      </c>
      <c r="E77" s="30" t="s">
        <v>61</v>
      </c>
      <c r="F77" s="30">
        <v>0.0</v>
      </c>
      <c r="J77" s="49"/>
    </row>
    <row r="78">
      <c r="A78" s="50" t="s">
        <v>1248</v>
      </c>
      <c r="B78" s="29">
        <v>21.0</v>
      </c>
      <c r="C78" s="29" t="s">
        <v>59</v>
      </c>
      <c r="D78" s="29" t="s">
        <v>193</v>
      </c>
      <c r="E78" s="30" t="s">
        <v>61</v>
      </c>
      <c r="F78" s="30" t="s">
        <v>282</v>
      </c>
      <c r="J78" s="49"/>
    </row>
    <row r="79">
      <c r="A79" s="50" t="s">
        <v>1249</v>
      </c>
      <c r="B79" s="29">
        <v>18.0</v>
      </c>
      <c r="C79" s="29" t="s">
        <v>59</v>
      </c>
      <c r="D79" s="29" t="s">
        <v>193</v>
      </c>
      <c r="E79" s="30" t="s">
        <v>61</v>
      </c>
      <c r="F79" s="30" t="s">
        <v>524</v>
      </c>
      <c r="J79" s="49"/>
    </row>
    <row r="80">
      <c r="A80" s="50" t="s">
        <v>1250</v>
      </c>
      <c r="B80" s="29">
        <v>24.0</v>
      </c>
      <c r="C80" s="29" t="s">
        <v>59</v>
      </c>
      <c r="D80" s="29" t="s">
        <v>193</v>
      </c>
      <c r="E80" s="30" t="s">
        <v>61</v>
      </c>
      <c r="F80" s="30">
        <v>0.0</v>
      </c>
      <c r="J80" s="49"/>
    </row>
    <row r="81">
      <c r="A81" s="50" t="s">
        <v>1251</v>
      </c>
      <c r="B81" s="29">
        <v>25.0</v>
      </c>
      <c r="C81" s="29" t="s">
        <v>59</v>
      </c>
      <c r="D81" s="29" t="s">
        <v>89</v>
      </c>
      <c r="E81" s="30" t="s">
        <v>61</v>
      </c>
      <c r="F81" s="30">
        <v>0.0</v>
      </c>
      <c r="J81" s="49"/>
    </row>
    <row r="82">
      <c r="A82" s="50" t="s">
        <v>1252</v>
      </c>
      <c r="B82" s="29">
        <v>25.0</v>
      </c>
      <c r="C82" s="29" t="s">
        <v>88</v>
      </c>
      <c r="D82" s="29" t="s">
        <v>89</v>
      </c>
      <c r="E82" s="30" t="s">
        <v>61</v>
      </c>
      <c r="F82" s="30">
        <v>0.0</v>
      </c>
      <c r="J82" s="49"/>
    </row>
    <row r="83">
      <c r="A83" s="50" t="s">
        <v>1253</v>
      </c>
      <c r="B83" s="29">
        <v>38.0</v>
      </c>
      <c r="C83" s="29" t="s">
        <v>59</v>
      </c>
      <c r="D83" s="29" t="s">
        <v>89</v>
      </c>
      <c r="E83" s="30" t="s">
        <v>61</v>
      </c>
      <c r="F83" s="30">
        <v>0.0</v>
      </c>
      <c r="J83" s="49"/>
    </row>
    <row r="84">
      <c r="A84" s="50" t="s">
        <v>1254</v>
      </c>
      <c r="B84" s="29">
        <v>23.0</v>
      </c>
      <c r="C84" s="29" t="s">
        <v>88</v>
      </c>
      <c r="D84" s="29" t="s">
        <v>252</v>
      </c>
      <c r="E84" s="30" t="s">
        <v>61</v>
      </c>
      <c r="F84" s="30">
        <v>0.0</v>
      </c>
      <c r="J84" s="49"/>
    </row>
    <row r="85">
      <c r="A85" s="50" t="s">
        <v>1255</v>
      </c>
      <c r="B85" s="29">
        <v>21.0</v>
      </c>
      <c r="C85" s="29" t="s">
        <v>59</v>
      </c>
      <c r="D85" s="29" t="s">
        <v>89</v>
      </c>
      <c r="E85" s="30" t="s">
        <v>61</v>
      </c>
      <c r="F85" s="30" t="s">
        <v>282</v>
      </c>
      <c r="J85" s="49"/>
    </row>
    <row r="86">
      <c r="A86" s="50" t="s">
        <v>1256</v>
      </c>
      <c r="B86" s="29">
        <v>24.0</v>
      </c>
      <c r="C86" s="29" t="s">
        <v>88</v>
      </c>
      <c r="D86" s="29" t="s">
        <v>89</v>
      </c>
      <c r="E86" s="30" t="s">
        <v>61</v>
      </c>
      <c r="F86" s="30">
        <v>0.0</v>
      </c>
      <c r="J86" s="49"/>
    </row>
    <row r="87">
      <c r="A87" s="50" t="s">
        <v>1257</v>
      </c>
      <c r="B87" s="29">
        <v>19.0</v>
      </c>
      <c r="C87" s="29" t="s">
        <v>88</v>
      </c>
      <c r="D87" s="29" t="s">
        <v>252</v>
      </c>
      <c r="E87" s="30" t="s">
        <v>61</v>
      </c>
      <c r="F87" s="30">
        <v>0.0</v>
      </c>
      <c r="J87" s="49"/>
    </row>
    <row r="88">
      <c r="A88" s="50" t="s">
        <v>1258</v>
      </c>
      <c r="B88" s="29">
        <v>33.0</v>
      </c>
      <c r="C88" s="29" t="s">
        <v>59</v>
      </c>
      <c r="D88" s="29" t="s">
        <v>89</v>
      </c>
      <c r="E88" s="30" t="s">
        <v>174</v>
      </c>
      <c r="F88" s="30">
        <v>0.0</v>
      </c>
      <c r="J88" s="49"/>
    </row>
    <row r="89">
      <c r="A89" s="50" t="s">
        <v>1259</v>
      </c>
      <c r="B89" s="29">
        <v>38.0</v>
      </c>
      <c r="C89" s="29" t="s">
        <v>59</v>
      </c>
      <c r="D89" s="29" t="s">
        <v>89</v>
      </c>
      <c r="E89" s="30" t="s">
        <v>61</v>
      </c>
      <c r="F89" s="30" t="s">
        <v>565</v>
      </c>
      <c r="J89" s="49"/>
    </row>
    <row r="90">
      <c r="A90" s="50" t="s">
        <v>1260</v>
      </c>
      <c r="B90" s="29">
        <v>25.0</v>
      </c>
      <c r="C90" s="29" t="s">
        <v>59</v>
      </c>
      <c r="D90" s="29" t="s">
        <v>89</v>
      </c>
      <c r="E90" s="30" t="s">
        <v>61</v>
      </c>
      <c r="F90" s="30" t="s">
        <v>566</v>
      </c>
      <c r="J90" s="49"/>
    </row>
    <row r="91">
      <c r="A91" s="50" t="s">
        <v>1261</v>
      </c>
      <c r="B91" s="29">
        <v>50.0</v>
      </c>
      <c r="C91" s="29" t="s">
        <v>88</v>
      </c>
      <c r="D91" s="29" t="s">
        <v>89</v>
      </c>
      <c r="E91" s="30" t="s">
        <v>174</v>
      </c>
      <c r="F91" s="30" t="s">
        <v>570</v>
      </c>
      <c r="J91" s="49"/>
    </row>
    <row r="92">
      <c r="A92" s="50" t="s">
        <v>1262</v>
      </c>
      <c r="B92" s="29">
        <v>19.0</v>
      </c>
      <c r="C92" s="29" t="s">
        <v>59</v>
      </c>
      <c r="D92" s="29" t="s">
        <v>193</v>
      </c>
      <c r="E92" s="30" t="s">
        <v>61</v>
      </c>
      <c r="F92" s="30">
        <v>0.0</v>
      </c>
      <c r="J92" s="49"/>
    </row>
    <row r="93">
      <c r="A93" s="50" t="s">
        <v>1263</v>
      </c>
      <c r="B93" s="29">
        <v>23.0</v>
      </c>
      <c r="C93" s="29" t="s">
        <v>59</v>
      </c>
      <c r="D93" s="29" t="s">
        <v>193</v>
      </c>
      <c r="E93" s="30" t="s">
        <v>61</v>
      </c>
      <c r="F93" s="30">
        <v>0.0</v>
      </c>
      <c r="J93" s="49"/>
    </row>
    <row r="94">
      <c r="A94" s="50" t="s">
        <v>1264</v>
      </c>
      <c r="B94" s="29">
        <v>32.0</v>
      </c>
      <c r="C94" s="29" t="s">
        <v>59</v>
      </c>
      <c r="D94" s="29" t="s">
        <v>89</v>
      </c>
      <c r="E94" s="30" t="s">
        <v>174</v>
      </c>
      <c r="F94" s="30">
        <v>0.0</v>
      </c>
      <c r="J94" s="49"/>
    </row>
    <row r="95">
      <c r="A95" s="50" t="s">
        <v>1265</v>
      </c>
      <c r="B95" s="29">
        <v>20.0</v>
      </c>
      <c r="C95" s="29" t="s">
        <v>59</v>
      </c>
      <c r="D95" s="29" t="s">
        <v>60</v>
      </c>
      <c r="E95" s="30" t="s">
        <v>61</v>
      </c>
      <c r="F95" s="30">
        <v>0.0</v>
      </c>
      <c r="J95" s="49"/>
    </row>
    <row r="96">
      <c r="A96" s="50" t="s">
        <v>1266</v>
      </c>
      <c r="B96" s="29">
        <v>21.0</v>
      </c>
      <c r="C96" s="29" t="s">
        <v>59</v>
      </c>
      <c r="D96" s="29" t="s">
        <v>60</v>
      </c>
      <c r="E96" s="30" t="s">
        <v>61</v>
      </c>
      <c r="F96" s="30" t="s">
        <v>585</v>
      </c>
      <c r="J96" s="49"/>
    </row>
    <row r="97">
      <c r="A97" s="50" t="s">
        <v>1267</v>
      </c>
      <c r="B97" s="29">
        <v>23.0</v>
      </c>
      <c r="C97" s="29" t="s">
        <v>59</v>
      </c>
      <c r="D97" s="29" t="s">
        <v>60</v>
      </c>
      <c r="E97" s="30" t="s">
        <v>61</v>
      </c>
      <c r="F97" s="30" t="s">
        <v>262</v>
      </c>
      <c r="J97" s="49"/>
    </row>
    <row r="98">
      <c r="A98" s="50" t="s">
        <v>1268</v>
      </c>
      <c r="B98" s="29">
        <v>26.0</v>
      </c>
      <c r="C98" s="29" t="s">
        <v>59</v>
      </c>
      <c r="D98" s="29" t="s">
        <v>60</v>
      </c>
      <c r="E98" s="30" t="s">
        <v>61</v>
      </c>
      <c r="F98" s="30" t="s">
        <v>592</v>
      </c>
      <c r="J98" s="49"/>
    </row>
    <row r="99">
      <c r="A99" s="50" t="s">
        <v>1269</v>
      </c>
      <c r="B99" s="29">
        <v>20.0</v>
      </c>
      <c r="C99" s="29" t="s">
        <v>59</v>
      </c>
      <c r="D99" s="29" t="s">
        <v>60</v>
      </c>
      <c r="E99" s="30" t="s">
        <v>61</v>
      </c>
      <c r="F99" s="30">
        <v>0.0</v>
      </c>
      <c r="J99" s="49"/>
    </row>
    <row r="100">
      <c r="A100" s="50" t="s">
        <v>1270</v>
      </c>
      <c r="B100" s="29">
        <v>22.0</v>
      </c>
      <c r="C100" s="29" t="s">
        <v>59</v>
      </c>
      <c r="D100" s="29" t="s">
        <v>60</v>
      </c>
      <c r="E100" s="30" t="s">
        <v>61</v>
      </c>
      <c r="F100" s="30">
        <v>0.0</v>
      </c>
      <c r="J100" s="49"/>
    </row>
    <row r="101">
      <c r="A101" s="50" t="s">
        <v>1271</v>
      </c>
      <c r="B101" s="29">
        <v>33.0</v>
      </c>
      <c r="C101" s="29" t="s">
        <v>59</v>
      </c>
      <c r="D101" s="29" t="s">
        <v>60</v>
      </c>
      <c r="E101" s="30" t="s">
        <v>174</v>
      </c>
      <c r="F101" s="30" t="s">
        <v>597</v>
      </c>
      <c r="J101" s="49"/>
    </row>
    <row r="102">
      <c r="A102" s="50" t="s">
        <v>1272</v>
      </c>
      <c r="B102" s="29">
        <v>22.0</v>
      </c>
      <c r="C102" s="29" t="s">
        <v>88</v>
      </c>
      <c r="D102" s="29" t="s">
        <v>60</v>
      </c>
      <c r="E102" s="30" t="s">
        <v>61</v>
      </c>
      <c r="F102" s="30" t="s">
        <v>1273</v>
      </c>
      <c r="J102" s="49"/>
    </row>
    <row r="103">
      <c r="A103" s="50" t="s">
        <v>1274</v>
      </c>
      <c r="B103" s="29">
        <v>20.0</v>
      </c>
      <c r="C103" s="29" t="s">
        <v>59</v>
      </c>
      <c r="D103" s="29" t="s">
        <v>60</v>
      </c>
      <c r="E103" s="30" t="s">
        <v>61</v>
      </c>
      <c r="F103" s="30">
        <v>0.0</v>
      </c>
      <c r="J103" s="49"/>
    </row>
    <row r="104">
      <c r="A104" s="50" t="s">
        <v>1275</v>
      </c>
      <c r="B104" s="29">
        <v>29.0</v>
      </c>
      <c r="C104" s="29" t="s">
        <v>59</v>
      </c>
      <c r="D104" s="29" t="s">
        <v>60</v>
      </c>
      <c r="E104" s="30" t="s">
        <v>61</v>
      </c>
      <c r="F104" s="30">
        <v>0.0</v>
      </c>
      <c r="J104" s="49"/>
    </row>
    <row r="105">
      <c r="A105" s="50" t="s">
        <v>1276</v>
      </c>
      <c r="B105" s="29">
        <v>22.0</v>
      </c>
      <c r="C105" s="29" t="s">
        <v>59</v>
      </c>
      <c r="D105" s="29" t="s">
        <v>60</v>
      </c>
      <c r="E105" s="30" t="s">
        <v>61</v>
      </c>
      <c r="F105" s="30" t="s">
        <v>605</v>
      </c>
      <c r="J105" s="49"/>
    </row>
    <row r="106">
      <c r="A106" s="50" t="s">
        <v>1277</v>
      </c>
      <c r="B106" s="29">
        <v>20.0</v>
      </c>
      <c r="C106" s="29" t="s">
        <v>88</v>
      </c>
      <c r="D106" s="29" t="s">
        <v>60</v>
      </c>
      <c r="E106" s="30" t="s">
        <v>61</v>
      </c>
      <c r="F106" s="30">
        <v>0.0</v>
      </c>
      <c r="J106" s="49"/>
    </row>
    <row r="107">
      <c r="A107" s="50" t="s">
        <v>1278</v>
      </c>
      <c r="B107" s="29">
        <v>25.0</v>
      </c>
      <c r="C107" s="29" t="s">
        <v>59</v>
      </c>
      <c r="D107" s="29" t="s">
        <v>60</v>
      </c>
      <c r="E107" s="30" t="s">
        <v>61</v>
      </c>
      <c r="F107" s="30">
        <v>0.0</v>
      </c>
      <c r="J107" s="49"/>
    </row>
    <row r="108">
      <c r="A108" s="51" t="s">
        <v>1279</v>
      </c>
      <c r="B108" s="29">
        <v>20.0</v>
      </c>
      <c r="C108" s="29" t="s">
        <v>59</v>
      </c>
      <c r="D108" s="29" t="s">
        <v>60</v>
      </c>
      <c r="E108" s="30" t="s">
        <v>61</v>
      </c>
      <c r="F108" s="30">
        <v>0.0</v>
      </c>
      <c r="J108" s="49"/>
    </row>
    <row r="109">
      <c r="A109" s="51" t="s">
        <v>1280</v>
      </c>
      <c r="B109" s="29">
        <v>20.0</v>
      </c>
      <c r="C109" s="29" t="s">
        <v>59</v>
      </c>
      <c r="D109" s="29" t="s">
        <v>228</v>
      </c>
      <c r="E109" s="30" t="s">
        <v>61</v>
      </c>
      <c r="F109" s="30" t="s">
        <v>262</v>
      </c>
      <c r="J109" s="49"/>
    </row>
    <row r="110">
      <c r="A110" s="50" t="s">
        <v>1281</v>
      </c>
      <c r="B110" s="29">
        <v>22.0</v>
      </c>
      <c r="C110" s="29" t="s">
        <v>59</v>
      </c>
      <c r="D110" s="29" t="s">
        <v>60</v>
      </c>
      <c r="E110" s="30" t="s">
        <v>61</v>
      </c>
      <c r="F110" s="30">
        <v>0.0</v>
      </c>
      <c r="J110" s="49"/>
    </row>
    <row r="111">
      <c r="A111" s="50" t="s">
        <v>1282</v>
      </c>
      <c r="B111" s="29">
        <v>20.0</v>
      </c>
      <c r="C111" s="29" t="s">
        <v>59</v>
      </c>
      <c r="D111" s="29" t="s">
        <v>60</v>
      </c>
      <c r="E111" s="30" t="s">
        <v>61</v>
      </c>
      <c r="F111" s="30" t="s">
        <v>1174</v>
      </c>
      <c r="J111" s="49"/>
    </row>
    <row r="112">
      <c r="A112" s="50" t="s">
        <v>1283</v>
      </c>
      <c r="B112" s="29">
        <v>23.0</v>
      </c>
      <c r="C112" s="29" t="s">
        <v>59</v>
      </c>
      <c r="D112" s="29" t="s">
        <v>60</v>
      </c>
      <c r="E112" s="30" t="s">
        <v>61</v>
      </c>
      <c r="F112" s="30">
        <v>0.0</v>
      </c>
      <c r="J112" s="49"/>
    </row>
    <row r="113">
      <c r="A113" s="50" t="s">
        <v>1284</v>
      </c>
      <c r="B113" s="29">
        <v>30.0</v>
      </c>
      <c r="C113" s="29" t="s">
        <v>88</v>
      </c>
      <c r="D113" s="29" t="s">
        <v>60</v>
      </c>
      <c r="E113" s="30" t="s">
        <v>61</v>
      </c>
      <c r="F113" s="30">
        <v>0.0</v>
      </c>
      <c r="J113" s="49"/>
    </row>
    <row r="114">
      <c r="A114" s="50" t="s">
        <v>1285</v>
      </c>
      <c r="B114" s="29">
        <v>24.0</v>
      </c>
      <c r="C114" s="29" t="s">
        <v>59</v>
      </c>
      <c r="D114" s="29" t="s">
        <v>60</v>
      </c>
      <c r="E114" s="30" t="s">
        <v>61</v>
      </c>
      <c r="F114" s="30">
        <v>0.0</v>
      </c>
      <c r="J114" s="49"/>
    </row>
    <row r="115">
      <c r="A115" s="50" t="s">
        <v>1286</v>
      </c>
      <c r="B115" s="29">
        <v>24.0</v>
      </c>
      <c r="C115" s="29" t="s">
        <v>59</v>
      </c>
      <c r="D115" s="29" t="s">
        <v>60</v>
      </c>
      <c r="E115" s="30" t="s">
        <v>61</v>
      </c>
      <c r="F115" s="30">
        <v>0.0</v>
      </c>
      <c r="J115" s="49"/>
    </row>
    <row r="116">
      <c r="A116" s="50" t="s">
        <v>1287</v>
      </c>
      <c r="B116" s="29">
        <v>21.0</v>
      </c>
      <c r="C116" s="29" t="s">
        <v>59</v>
      </c>
      <c r="D116" s="29" t="s">
        <v>60</v>
      </c>
      <c r="E116" s="30" t="s">
        <v>61</v>
      </c>
      <c r="F116" s="30">
        <v>0.0</v>
      </c>
      <c r="J116" s="49"/>
    </row>
    <row r="117">
      <c r="A117" s="50" t="s">
        <v>1288</v>
      </c>
      <c r="B117" s="29">
        <v>43.0</v>
      </c>
      <c r="C117" s="29" t="s">
        <v>88</v>
      </c>
      <c r="D117" s="29" t="s">
        <v>252</v>
      </c>
      <c r="E117" s="30" t="s">
        <v>61</v>
      </c>
      <c r="F117" s="30" t="s">
        <v>327</v>
      </c>
      <c r="J117" s="49"/>
    </row>
    <row r="118">
      <c r="A118" s="50" t="s">
        <v>1289</v>
      </c>
      <c r="B118" s="29">
        <v>21.0</v>
      </c>
      <c r="C118" s="29" t="s">
        <v>88</v>
      </c>
      <c r="D118" s="29" t="s">
        <v>60</v>
      </c>
      <c r="E118" s="30" t="s">
        <v>61</v>
      </c>
      <c r="F118" s="30">
        <v>0.0</v>
      </c>
      <c r="J118" s="49"/>
    </row>
    <row r="119">
      <c r="A119" s="50" t="s">
        <v>1290</v>
      </c>
      <c r="B119" s="29">
        <v>20.0</v>
      </c>
      <c r="C119" s="29" t="s">
        <v>59</v>
      </c>
      <c r="D119" s="29" t="s">
        <v>60</v>
      </c>
      <c r="E119" s="30" t="s">
        <v>61</v>
      </c>
      <c r="F119" s="30">
        <v>0.0</v>
      </c>
      <c r="J119" s="49"/>
    </row>
    <row r="120">
      <c r="A120" s="50" t="s">
        <v>1291</v>
      </c>
      <c r="B120" s="29">
        <v>20.0</v>
      </c>
      <c r="C120" s="29" t="s">
        <v>88</v>
      </c>
      <c r="D120" s="29" t="s">
        <v>60</v>
      </c>
      <c r="E120" s="30" t="s">
        <v>61</v>
      </c>
      <c r="F120" s="30">
        <v>0.0</v>
      </c>
      <c r="J120" s="49"/>
    </row>
    <row r="121">
      <c r="A121" s="50" t="s">
        <v>1292</v>
      </c>
      <c r="B121" s="29">
        <v>20.0</v>
      </c>
      <c r="C121" s="29" t="s">
        <v>59</v>
      </c>
      <c r="D121" s="29" t="s">
        <v>60</v>
      </c>
      <c r="E121" s="30" t="s">
        <v>61</v>
      </c>
      <c r="F121" s="30">
        <v>0.0</v>
      </c>
      <c r="J121" s="49"/>
    </row>
    <row r="122">
      <c r="A122" s="50" t="s">
        <v>1293</v>
      </c>
      <c r="B122" s="29">
        <v>20.0</v>
      </c>
      <c r="C122" s="29" t="s">
        <v>88</v>
      </c>
      <c r="D122" s="29" t="s">
        <v>60</v>
      </c>
      <c r="E122" s="30" t="s">
        <v>61</v>
      </c>
      <c r="F122" s="30">
        <v>0.0</v>
      </c>
      <c r="J122" s="49"/>
    </row>
    <row r="123">
      <c r="A123" s="50" t="s">
        <v>1294</v>
      </c>
      <c r="B123" s="29">
        <v>24.0</v>
      </c>
      <c r="C123" s="29" t="s">
        <v>59</v>
      </c>
      <c r="D123" s="29" t="s">
        <v>60</v>
      </c>
      <c r="E123" s="30" t="s">
        <v>61</v>
      </c>
      <c r="F123" s="30">
        <v>0.0</v>
      </c>
      <c r="J123" s="49"/>
    </row>
    <row r="124">
      <c r="A124" s="50" t="s">
        <v>1295</v>
      </c>
      <c r="B124" s="29">
        <v>20.0</v>
      </c>
      <c r="C124" s="29" t="s">
        <v>59</v>
      </c>
      <c r="D124" s="29" t="s">
        <v>60</v>
      </c>
      <c r="E124" s="30" t="s">
        <v>61</v>
      </c>
      <c r="F124" s="30">
        <v>0.0</v>
      </c>
      <c r="J124" s="49"/>
    </row>
    <row r="125">
      <c r="A125" s="50" t="s">
        <v>1296</v>
      </c>
      <c r="B125" s="29">
        <v>22.0</v>
      </c>
      <c r="C125" s="29" t="s">
        <v>59</v>
      </c>
      <c r="D125" s="29" t="s">
        <v>60</v>
      </c>
      <c r="E125" s="30" t="s">
        <v>61</v>
      </c>
      <c r="F125" s="30">
        <v>0.0</v>
      </c>
      <c r="J125" s="49"/>
    </row>
    <row r="126">
      <c r="A126" s="51" t="s">
        <v>1297</v>
      </c>
      <c r="B126" s="29">
        <v>19.0</v>
      </c>
      <c r="C126" s="29" t="s">
        <v>88</v>
      </c>
      <c r="D126" s="29" t="s">
        <v>60</v>
      </c>
      <c r="E126" s="30" t="s">
        <v>61</v>
      </c>
      <c r="F126" s="30" t="s">
        <v>282</v>
      </c>
      <c r="J126" s="49"/>
    </row>
    <row r="127">
      <c r="A127" s="50" t="s">
        <v>1298</v>
      </c>
      <c r="B127" s="29">
        <v>20.0</v>
      </c>
      <c r="C127" s="29" t="s">
        <v>59</v>
      </c>
      <c r="D127" s="29" t="s">
        <v>60</v>
      </c>
      <c r="E127" s="30" t="s">
        <v>61</v>
      </c>
      <c r="F127" s="30" t="s">
        <v>1299</v>
      </c>
      <c r="J127" s="49"/>
    </row>
    <row r="128">
      <c r="A128" s="50" t="s">
        <v>1300</v>
      </c>
      <c r="B128" s="29">
        <v>20.0</v>
      </c>
      <c r="C128" s="29" t="s">
        <v>59</v>
      </c>
      <c r="D128" s="29" t="s">
        <v>60</v>
      </c>
      <c r="E128" s="30" t="s">
        <v>61</v>
      </c>
      <c r="F128" s="30">
        <v>0.0</v>
      </c>
      <c r="J128" s="49"/>
    </row>
    <row r="129">
      <c r="A129" s="50" t="s">
        <v>1301</v>
      </c>
      <c r="B129" s="29">
        <v>25.0</v>
      </c>
      <c r="C129" s="29" t="s">
        <v>88</v>
      </c>
      <c r="D129" s="29" t="s">
        <v>60</v>
      </c>
      <c r="E129" s="30" t="s">
        <v>61</v>
      </c>
      <c r="F129" s="30">
        <v>0.0</v>
      </c>
      <c r="J129" s="49"/>
    </row>
    <row r="130">
      <c r="A130" s="50" t="s">
        <v>1302</v>
      </c>
      <c r="B130" s="29">
        <v>20.0</v>
      </c>
      <c r="C130" s="29" t="s">
        <v>59</v>
      </c>
      <c r="D130" s="29" t="s">
        <v>252</v>
      </c>
      <c r="E130" s="30" t="s">
        <v>61</v>
      </c>
      <c r="F130" s="30" t="s">
        <v>262</v>
      </c>
      <c r="J130" s="49"/>
    </row>
    <row r="131">
      <c r="A131" s="50" t="s">
        <v>1303</v>
      </c>
      <c r="B131" s="29">
        <v>23.0</v>
      </c>
      <c r="C131" s="29" t="s">
        <v>59</v>
      </c>
      <c r="D131" s="29" t="s">
        <v>89</v>
      </c>
      <c r="E131" s="30" t="s">
        <v>61</v>
      </c>
      <c r="F131" s="30" t="s">
        <v>203</v>
      </c>
      <c r="J131" s="49"/>
    </row>
    <row r="132">
      <c r="A132" s="50" t="s">
        <v>1304</v>
      </c>
      <c r="B132" s="29">
        <v>25.0</v>
      </c>
      <c r="C132" s="29" t="s">
        <v>59</v>
      </c>
      <c r="D132" s="29" t="s">
        <v>89</v>
      </c>
      <c r="E132" s="30" t="s">
        <v>61</v>
      </c>
      <c r="F132" s="30">
        <v>0.0</v>
      </c>
      <c r="J132" s="49"/>
    </row>
    <row r="133">
      <c r="A133" s="50" t="s">
        <v>1305</v>
      </c>
      <c r="B133" s="29">
        <v>26.0</v>
      </c>
      <c r="C133" s="29" t="s">
        <v>59</v>
      </c>
      <c r="D133" s="29" t="s">
        <v>89</v>
      </c>
      <c r="E133" s="30" t="s">
        <v>174</v>
      </c>
      <c r="F133" s="30" t="s">
        <v>694</v>
      </c>
      <c r="J133" s="49"/>
    </row>
    <row r="134">
      <c r="A134" s="50" t="s">
        <v>1306</v>
      </c>
      <c r="B134" s="29">
        <v>21.0</v>
      </c>
      <c r="C134" s="29" t="s">
        <v>59</v>
      </c>
      <c r="D134" s="29" t="s">
        <v>228</v>
      </c>
      <c r="E134" s="30" t="s">
        <v>61</v>
      </c>
      <c r="F134" s="30" t="s">
        <v>597</v>
      </c>
      <c r="J134" s="49"/>
    </row>
    <row r="135">
      <c r="A135" s="50" t="s">
        <v>1307</v>
      </c>
      <c r="B135" s="29">
        <v>34.0</v>
      </c>
      <c r="C135" s="29" t="s">
        <v>88</v>
      </c>
      <c r="D135" s="29" t="s">
        <v>228</v>
      </c>
      <c r="E135" s="30" t="s">
        <v>174</v>
      </c>
      <c r="F135" s="30">
        <v>0.0</v>
      </c>
      <c r="J135" s="49"/>
    </row>
    <row r="136">
      <c r="A136" s="51" t="s">
        <v>1308</v>
      </c>
      <c r="B136" s="29">
        <v>22.0</v>
      </c>
      <c r="C136" s="29" t="s">
        <v>59</v>
      </c>
      <c r="D136" s="29" t="s">
        <v>228</v>
      </c>
      <c r="E136" s="30" t="s">
        <v>61</v>
      </c>
      <c r="F136" s="30">
        <v>0.0</v>
      </c>
      <c r="J136" s="49"/>
    </row>
    <row r="137">
      <c r="A137" s="50" t="s">
        <v>1309</v>
      </c>
      <c r="B137" s="29">
        <v>30.0</v>
      </c>
      <c r="C137" s="29" t="s">
        <v>59</v>
      </c>
      <c r="D137" s="29" t="s">
        <v>228</v>
      </c>
      <c r="E137" s="30" t="s">
        <v>61</v>
      </c>
      <c r="F137" s="30">
        <v>0.0</v>
      </c>
      <c r="J137" s="49"/>
    </row>
    <row r="138">
      <c r="A138" s="50" t="s">
        <v>1310</v>
      </c>
      <c r="B138" s="29">
        <v>30.0</v>
      </c>
      <c r="C138" s="29" t="s">
        <v>59</v>
      </c>
      <c r="D138" s="29" t="s">
        <v>228</v>
      </c>
      <c r="E138" s="30" t="s">
        <v>61</v>
      </c>
      <c r="F138" s="30">
        <v>0.0</v>
      </c>
      <c r="J138" s="49"/>
    </row>
    <row r="139">
      <c r="A139" s="50" t="s">
        <v>1311</v>
      </c>
      <c r="B139" s="29">
        <v>45.0</v>
      </c>
      <c r="C139" s="29" t="s">
        <v>88</v>
      </c>
      <c r="D139" s="29" t="s">
        <v>228</v>
      </c>
      <c r="E139" s="30" t="s">
        <v>174</v>
      </c>
      <c r="F139" s="30" t="s">
        <v>711</v>
      </c>
      <c r="J139" s="49"/>
    </row>
    <row r="140">
      <c r="A140" s="50" t="s">
        <v>1312</v>
      </c>
      <c r="B140" s="29">
        <v>30.0</v>
      </c>
      <c r="C140" s="29" t="s">
        <v>59</v>
      </c>
      <c r="D140" s="29" t="s">
        <v>228</v>
      </c>
      <c r="E140" s="30" t="s">
        <v>61</v>
      </c>
      <c r="F140" s="30" t="s">
        <v>327</v>
      </c>
      <c r="J140" s="49"/>
    </row>
    <row r="141">
      <c r="A141" s="50" t="s">
        <v>1313</v>
      </c>
      <c r="B141" s="29">
        <v>23.0</v>
      </c>
      <c r="C141" s="29" t="s">
        <v>59</v>
      </c>
      <c r="D141" s="29" t="s">
        <v>228</v>
      </c>
      <c r="E141" s="30" t="s">
        <v>61</v>
      </c>
      <c r="F141" s="30">
        <v>0.0</v>
      </c>
      <c r="J141" s="49"/>
    </row>
    <row r="142">
      <c r="A142" s="50" t="s">
        <v>1314</v>
      </c>
      <c r="B142" s="29">
        <v>25.0</v>
      </c>
      <c r="C142" s="29" t="s">
        <v>59</v>
      </c>
      <c r="D142" s="29" t="s">
        <v>228</v>
      </c>
      <c r="E142" s="30" t="s">
        <v>61</v>
      </c>
      <c r="F142" s="30">
        <v>0.0</v>
      </c>
      <c r="J142" s="49"/>
    </row>
    <row r="143">
      <c r="A143" s="51" t="s">
        <v>1315</v>
      </c>
      <c r="B143" s="29">
        <v>20.0</v>
      </c>
      <c r="C143" s="29" t="s">
        <v>59</v>
      </c>
      <c r="D143" s="29" t="s">
        <v>252</v>
      </c>
      <c r="E143" s="30" t="s">
        <v>61</v>
      </c>
      <c r="F143" s="30">
        <v>0.0</v>
      </c>
      <c r="J143" s="49"/>
    </row>
    <row r="144">
      <c r="A144" s="50" t="s">
        <v>1316</v>
      </c>
      <c r="B144" s="29">
        <v>31.0</v>
      </c>
      <c r="C144" s="29" t="s">
        <v>59</v>
      </c>
      <c r="D144" s="29" t="s">
        <v>252</v>
      </c>
      <c r="E144" s="30" t="s">
        <v>174</v>
      </c>
      <c r="F144" s="30" t="s">
        <v>730</v>
      </c>
      <c r="J144" s="49"/>
    </row>
    <row r="145">
      <c r="A145" s="50" t="s">
        <v>1317</v>
      </c>
      <c r="B145" s="29">
        <v>20.0</v>
      </c>
      <c r="C145" s="29" t="s">
        <v>88</v>
      </c>
      <c r="D145" s="29" t="s">
        <v>252</v>
      </c>
      <c r="E145" s="30" t="s">
        <v>61</v>
      </c>
      <c r="F145" s="30">
        <v>0.0</v>
      </c>
      <c r="J145" s="49"/>
    </row>
    <row r="146">
      <c r="A146" s="50" t="s">
        <v>1318</v>
      </c>
      <c r="B146" s="29">
        <v>25.0</v>
      </c>
      <c r="C146" s="29" t="s">
        <v>59</v>
      </c>
      <c r="D146" s="29" t="s">
        <v>164</v>
      </c>
      <c r="E146" s="30" t="s">
        <v>61</v>
      </c>
      <c r="F146" s="30" t="s">
        <v>733</v>
      </c>
      <c r="J146" s="49"/>
    </row>
    <row r="147">
      <c r="A147" s="50" t="s">
        <v>1319</v>
      </c>
      <c r="B147" s="29">
        <v>23.0</v>
      </c>
      <c r="C147" s="29" t="s">
        <v>59</v>
      </c>
      <c r="D147" s="29" t="s">
        <v>164</v>
      </c>
      <c r="E147" s="30" t="s">
        <v>61</v>
      </c>
      <c r="F147" s="30">
        <v>0.0</v>
      </c>
      <c r="J147" s="49"/>
    </row>
    <row r="148">
      <c r="A148" s="50" t="s">
        <v>1320</v>
      </c>
      <c r="B148" s="29">
        <v>20.0</v>
      </c>
      <c r="C148" s="29" t="s">
        <v>59</v>
      </c>
      <c r="D148" s="29" t="s">
        <v>252</v>
      </c>
      <c r="E148" s="30" t="s">
        <v>61</v>
      </c>
      <c r="F148" s="30" t="s">
        <v>740</v>
      </c>
      <c r="J148" s="49"/>
    </row>
    <row r="149">
      <c r="A149" s="50" t="s">
        <v>1321</v>
      </c>
      <c r="B149" s="29">
        <v>24.0</v>
      </c>
      <c r="C149" s="29" t="s">
        <v>59</v>
      </c>
      <c r="D149" s="29" t="s">
        <v>89</v>
      </c>
      <c r="E149" s="30" t="s">
        <v>61</v>
      </c>
      <c r="F149" s="30" t="s">
        <v>262</v>
      </c>
      <c r="J149" s="49"/>
    </row>
    <row r="150">
      <c r="A150" s="50" t="s">
        <v>1322</v>
      </c>
      <c r="B150" s="29">
        <v>26.0</v>
      </c>
      <c r="C150" s="29" t="s">
        <v>88</v>
      </c>
      <c r="D150" s="29" t="s">
        <v>89</v>
      </c>
      <c r="E150" s="30" t="s">
        <v>174</v>
      </c>
      <c r="F150" s="30">
        <v>0.0</v>
      </c>
      <c r="J150" s="49"/>
    </row>
    <row r="151">
      <c r="A151" s="50" t="s">
        <v>1323</v>
      </c>
      <c r="B151" s="29">
        <v>31.0</v>
      </c>
      <c r="C151" s="29" t="s">
        <v>59</v>
      </c>
      <c r="D151" s="29" t="s">
        <v>89</v>
      </c>
      <c r="E151" s="30" t="s">
        <v>61</v>
      </c>
      <c r="F151" s="30" t="s">
        <v>750</v>
      </c>
      <c r="J151" s="49"/>
    </row>
    <row r="152">
      <c r="A152" s="50" t="s">
        <v>1324</v>
      </c>
      <c r="B152" s="29">
        <v>24.0</v>
      </c>
      <c r="C152" s="29" t="s">
        <v>59</v>
      </c>
      <c r="D152" s="29" t="s">
        <v>89</v>
      </c>
      <c r="E152" s="30" t="s">
        <v>61</v>
      </c>
      <c r="F152" s="30" t="s">
        <v>1325</v>
      </c>
      <c r="J152" s="49"/>
    </row>
    <row r="153">
      <c r="A153" s="50" t="s">
        <v>1326</v>
      </c>
      <c r="B153" s="29">
        <v>22.0</v>
      </c>
      <c r="C153" s="29" t="s">
        <v>88</v>
      </c>
      <c r="D153" s="29" t="s">
        <v>89</v>
      </c>
      <c r="E153" s="30" t="s">
        <v>61</v>
      </c>
      <c r="F153" s="30">
        <v>0.0</v>
      </c>
      <c r="J153" s="49"/>
    </row>
    <row r="154">
      <c r="A154" s="50" t="s">
        <v>1327</v>
      </c>
      <c r="B154" s="29">
        <v>34.0</v>
      </c>
      <c r="C154" s="29" t="s">
        <v>59</v>
      </c>
      <c r="D154" s="29" t="s">
        <v>60</v>
      </c>
      <c r="E154" s="30" t="s">
        <v>174</v>
      </c>
      <c r="F154" s="30">
        <v>0.0</v>
      </c>
      <c r="J154" s="49"/>
    </row>
    <row r="155">
      <c r="A155" s="50" t="s">
        <v>1328</v>
      </c>
      <c r="B155" s="29">
        <v>26.0</v>
      </c>
      <c r="C155" s="29" t="s">
        <v>59</v>
      </c>
      <c r="D155" s="29" t="s">
        <v>193</v>
      </c>
      <c r="E155" s="30" t="s">
        <v>61</v>
      </c>
      <c r="F155" s="30">
        <v>0.0</v>
      </c>
      <c r="J155" s="49"/>
    </row>
    <row r="156">
      <c r="A156" s="50" t="s">
        <v>1329</v>
      </c>
      <c r="B156" s="29">
        <v>27.0</v>
      </c>
      <c r="C156" s="29" t="s">
        <v>59</v>
      </c>
      <c r="D156" s="29" t="s">
        <v>89</v>
      </c>
      <c r="E156" s="30" t="s">
        <v>61</v>
      </c>
      <c r="F156" s="30">
        <v>0.0</v>
      </c>
      <c r="J156" s="49"/>
    </row>
    <row r="157">
      <c r="A157" s="50" t="s">
        <v>1330</v>
      </c>
      <c r="B157" s="29">
        <v>23.0</v>
      </c>
      <c r="C157" s="29" t="s">
        <v>59</v>
      </c>
      <c r="D157" s="29" t="s">
        <v>228</v>
      </c>
      <c r="E157" s="30" t="s">
        <v>61</v>
      </c>
      <c r="F157" s="30">
        <v>0.0</v>
      </c>
      <c r="J157" s="49"/>
    </row>
    <row r="158">
      <c r="A158" s="50" t="s">
        <v>1331</v>
      </c>
      <c r="B158" s="29">
        <v>24.0</v>
      </c>
      <c r="C158" s="29" t="s">
        <v>59</v>
      </c>
      <c r="D158" s="29" t="s">
        <v>89</v>
      </c>
      <c r="E158" s="30" t="s">
        <v>61</v>
      </c>
      <c r="F158" s="30">
        <v>0.0</v>
      </c>
      <c r="J158" s="49"/>
    </row>
    <row r="159">
      <c r="A159" s="50" t="s">
        <v>1332</v>
      </c>
      <c r="B159" s="29">
        <v>25.0</v>
      </c>
      <c r="C159" s="29" t="s">
        <v>59</v>
      </c>
      <c r="D159" s="29" t="s">
        <v>164</v>
      </c>
      <c r="E159" s="30" t="s">
        <v>61</v>
      </c>
      <c r="F159" s="30" t="s">
        <v>1333</v>
      </c>
      <c r="J159" s="49"/>
    </row>
    <row r="160">
      <c r="A160" s="50" t="s">
        <v>1334</v>
      </c>
      <c r="B160" s="29">
        <v>39.0</v>
      </c>
      <c r="C160" s="29" t="s">
        <v>59</v>
      </c>
      <c r="D160" s="29" t="s">
        <v>228</v>
      </c>
      <c r="E160" s="30" t="s">
        <v>61</v>
      </c>
      <c r="F160" s="30">
        <v>0.0</v>
      </c>
      <c r="J160" s="49"/>
    </row>
    <row r="161">
      <c r="A161" s="50" t="s">
        <v>1335</v>
      </c>
      <c r="B161" s="29">
        <v>23.0</v>
      </c>
      <c r="C161" s="29" t="s">
        <v>88</v>
      </c>
      <c r="D161" s="29" t="s">
        <v>228</v>
      </c>
      <c r="E161" s="30" t="s">
        <v>61</v>
      </c>
      <c r="F161" s="30" t="s">
        <v>787</v>
      </c>
      <c r="J161" s="49"/>
    </row>
    <row r="162">
      <c r="A162" s="50" t="s">
        <v>1336</v>
      </c>
      <c r="B162" s="29">
        <v>33.0</v>
      </c>
      <c r="C162" s="29" t="s">
        <v>59</v>
      </c>
      <c r="D162" s="29" t="s">
        <v>252</v>
      </c>
      <c r="E162" s="30" t="s">
        <v>174</v>
      </c>
      <c r="F162" s="30" t="s">
        <v>1337</v>
      </c>
      <c r="J162" s="49"/>
    </row>
    <row r="163">
      <c r="A163" s="50" t="s">
        <v>1338</v>
      </c>
      <c r="B163" s="29">
        <v>24.0</v>
      </c>
      <c r="C163" s="29" t="s">
        <v>88</v>
      </c>
      <c r="D163" s="29" t="s">
        <v>228</v>
      </c>
      <c r="E163" s="30" t="s">
        <v>61</v>
      </c>
      <c r="F163" s="30" t="s">
        <v>1339</v>
      </c>
      <c r="J163" s="49"/>
    </row>
    <row r="164">
      <c r="A164" s="50" t="s">
        <v>1340</v>
      </c>
      <c r="B164" s="29">
        <v>30.0</v>
      </c>
      <c r="C164" s="29" t="s">
        <v>59</v>
      </c>
      <c r="D164" s="29" t="s">
        <v>89</v>
      </c>
      <c r="E164" s="30" t="s">
        <v>61</v>
      </c>
      <c r="F164" s="30" t="s">
        <v>795</v>
      </c>
      <c r="J164" s="49"/>
    </row>
    <row r="165">
      <c r="A165" s="50" t="s">
        <v>1341</v>
      </c>
      <c r="B165" s="29">
        <v>31.0</v>
      </c>
      <c r="C165" s="29" t="s">
        <v>59</v>
      </c>
      <c r="D165" s="29" t="s">
        <v>60</v>
      </c>
      <c r="E165" s="30" t="s">
        <v>61</v>
      </c>
      <c r="F165" s="30">
        <v>0.0</v>
      </c>
      <c r="J165" s="49"/>
    </row>
    <row r="166">
      <c r="A166" s="50" t="s">
        <v>1342</v>
      </c>
      <c r="B166" s="29">
        <v>23.0</v>
      </c>
      <c r="C166" s="29" t="s">
        <v>59</v>
      </c>
      <c r="D166" s="29" t="s">
        <v>60</v>
      </c>
      <c r="E166" s="30" t="s">
        <v>61</v>
      </c>
      <c r="F166" s="30">
        <v>0.0</v>
      </c>
      <c r="J166" s="49"/>
    </row>
    <row r="167">
      <c r="A167" s="50" t="s">
        <v>1343</v>
      </c>
      <c r="B167" s="29">
        <v>22.0</v>
      </c>
      <c r="C167" s="29" t="s">
        <v>88</v>
      </c>
      <c r="D167" s="29" t="s">
        <v>252</v>
      </c>
      <c r="E167" s="30" t="s">
        <v>61</v>
      </c>
      <c r="F167" s="30">
        <v>0.0</v>
      </c>
      <c r="J167" s="49"/>
    </row>
    <row r="168">
      <c r="A168" s="50" t="s">
        <v>1344</v>
      </c>
      <c r="B168" s="29">
        <v>22.0</v>
      </c>
      <c r="C168" s="29" t="s">
        <v>88</v>
      </c>
      <c r="D168" s="29" t="s">
        <v>228</v>
      </c>
      <c r="E168" s="30" t="s">
        <v>61</v>
      </c>
      <c r="F168" s="30">
        <v>0.0</v>
      </c>
      <c r="J168" s="49"/>
    </row>
    <row r="169">
      <c r="A169" s="50" t="s">
        <v>1345</v>
      </c>
      <c r="B169" s="29">
        <v>23.0</v>
      </c>
      <c r="C169" s="29" t="s">
        <v>59</v>
      </c>
      <c r="D169" s="29" t="s">
        <v>89</v>
      </c>
      <c r="E169" s="30" t="s">
        <v>61</v>
      </c>
      <c r="F169" s="30">
        <v>0.0</v>
      </c>
      <c r="J169" s="49"/>
    </row>
    <row r="170">
      <c r="A170" s="50" t="s">
        <v>1346</v>
      </c>
      <c r="B170" s="29">
        <v>23.0</v>
      </c>
      <c r="C170" s="29" t="s">
        <v>59</v>
      </c>
      <c r="D170" s="29" t="s">
        <v>252</v>
      </c>
      <c r="E170" s="30" t="s">
        <v>61</v>
      </c>
      <c r="F170" s="30">
        <v>0.0</v>
      </c>
      <c r="J170" s="49"/>
    </row>
    <row r="171">
      <c r="A171" s="50" t="s">
        <v>1347</v>
      </c>
      <c r="B171" s="29">
        <v>28.0</v>
      </c>
      <c r="C171" s="29" t="s">
        <v>59</v>
      </c>
      <c r="D171" s="29" t="s">
        <v>252</v>
      </c>
      <c r="E171" s="30" t="s">
        <v>61</v>
      </c>
      <c r="F171" s="30" t="s">
        <v>1348</v>
      </c>
      <c r="J171" s="49"/>
    </row>
    <row r="172">
      <c r="A172" s="50" t="s">
        <v>1349</v>
      </c>
      <c r="B172" s="29">
        <v>21.0</v>
      </c>
      <c r="C172" s="29" t="s">
        <v>88</v>
      </c>
      <c r="D172" s="29" t="s">
        <v>252</v>
      </c>
      <c r="E172" s="30" t="s">
        <v>61</v>
      </c>
      <c r="F172" s="30">
        <v>0.0</v>
      </c>
      <c r="J172" s="49"/>
    </row>
    <row r="173">
      <c r="A173" s="50" t="s">
        <v>1350</v>
      </c>
      <c r="B173" s="29">
        <v>27.0</v>
      </c>
      <c r="C173" s="29" t="s">
        <v>59</v>
      </c>
      <c r="D173" s="29" t="s">
        <v>228</v>
      </c>
      <c r="E173" s="30" t="s">
        <v>61</v>
      </c>
      <c r="F173" s="30" t="s">
        <v>597</v>
      </c>
      <c r="J173" s="49"/>
    </row>
    <row r="174">
      <c r="A174" s="50" t="s">
        <v>1351</v>
      </c>
      <c r="B174" s="29">
        <v>22.0</v>
      </c>
      <c r="C174" s="29" t="s">
        <v>59</v>
      </c>
      <c r="D174" s="29" t="s">
        <v>89</v>
      </c>
      <c r="E174" s="30" t="s">
        <v>61</v>
      </c>
      <c r="F174" s="30">
        <v>0.0</v>
      </c>
      <c r="J174" s="49"/>
    </row>
    <row r="175">
      <c r="A175" s="50" t="s">
        <v>1352</v>
      </c>
      <c r="B175" s="29">
        <v>19.0</v>
      </c>
      <c r="C175" s="29" t="s">
        <v>88</v>
      </c>
      <c r="D175" s="29" t="s">
        <v>252</v>
      </c>
      <c r="E175" s="30" t="s">
        <v>61</v>
      </c>
      <c r="F175" s="30">
        <v>0.0</v>
      </c>
      <c r="J175" s="49"/>
    </row>
    <row r="176">
      <c r="A176" s="50" t="s">
        <v>1353</v>
      </c>
      <c r="B176" s="29">
        <v>21.0</v>
      </c>
      <c r="C176" s="29" t="s">
        <v>59</v>
      </c>
      <c r="D176" s="29" t="s">
        <v>89</v>
      </c>
      <c r="E176" s="30" t="s">
        <v>174</v>
      </c>
      <c r="F176" s="30">
        <v>0.0</v>
      </c>
      <c r="J176" s="49"/>
    </row>
    <row r="177">
      <c r="A177" s="50" t="s">
        <v>1354</v>
      </c>
      <c r="B177" s="29">
        <v>24.0</v>
      </c>
      <c r="C177" s="29" t="s">
        <v>59</v>
      </c>
      <c r="D177" s="29" t="s">
        <v>228</v>
      </c>
      <c r="E177" s="30" t="s">
        <v>174</v>
      </c>
      <c r="F177" s="30" t="s">
        <v>827</v>
      </c>
      <c r="J177" s="49"/>
    </row>
    <row r="178">
      <c r="A178" s="50" t="s">
        <v>1355</v>
      </c>
      <c r="B178" s="29">
        <v>35.0</v>
      </c>
      <c r="C178" s="29" t="s">
        <v>59</v>
      </c>
      <c r="D178" s="29" t="s">
        <v>89</v>
      </c>
      <c r="E178" s="30" t="s">
        <v>61</v>
      </c>
      <c r="F178" s="30">
        <v>0.0</v>
      </c>
      <c r="J178" s="49"/>
    </row>
    <row r="179">
      <c r="A179" s="50" t="s">
        <v>1356</v>
      </c>
      <c r="B179" s="29">
        <v>23.0</v>
      </c>
      <c r="C179" s="29" t="s">
        <v>59</v>
      </c>
      <c r="D179" s="29" t="s">
        <v>60</v>
      </c>
      <c r="E179" s="30" t="s">
        <v>61</v>
      </c>
      <c r="F179" s="30">
        <v>0.0</v>
      </c>
      <c r="J179" s="49"/>
    </row>
    <row r="180">
      <c r="A180" s="50" t="s">
        <v>1357</v>
      </c>
      <c r="B180" s="29">
        <v>21.0</v>
      </c>
      <c r="C180" s="29" t="s">
        <v>59</v>
      </c>
      <c r="D180" s="29" t="s">
        <v>89</v>
      </c>
      <c r="E180" s="30" t="s">
        <v>61</v>
      </c>
      <c r="F180" s="30">
        <v>0.0</v>
      </c>
      <c r="J180" s="49"/>
    </row>
    <row r="181">
      <c r="A181" s="50" t="s">
        <v>1358</v>
      </c>
      <c r="B181" s="29">
        <v>19.0</v>
      </c>
      <c r="C181" s="29" t="s">
        <v>88</v>
      </c>
      <c r="D181" s="29" t="s">
        <v>252</v>
      </c>
      <c r="E181" s="30" t="s">
        <v>61</v>
      </c>
      <c r="F181" s="30">
        <v>0.0</v>
      </c>
      <c r="J181" s="49"/>
    </row>
    <row r="182">
      <c r="A182" s="50" t="s">
        <v>1359</v>
      </c>
      <c r="B182" s="29">
        <v>36.0</v>
      </c>
      <c r="C182" s="29" t="s">
        <v>59</v>
      </c>
      <c r="D182" s="29" t="s">
        <v>228</v>
      </c>
      <c r="E182" s="30" t="s">
        <v>61</v>
      </c>
      <c r="F182" s="30" t="s">
        <v>842</v>
      </c>
      <c r="J182" s="49"/>
    </row>
    <row r="183">
      <c r="A183" s="50" t="s">
        <v>1360</v>
      </c>
      <c r="B183" s="29">
        <v>27.0</v>
      </c>
      <c r="C183" s="29" t="s">
        <v>88</v>
      </c>
      <c r="D183" s="29" t="s">
        <v>89</v>
      </c>
      <c r="E183" s="30" t="s">
        <v>174</v>
      </c>
      <c r="F183" s="30" t="s">
        <v>327</v>
      </c>
      <c r="J183" s="49"/>
    </row>
    <row r="184">
      <c r="A184" s="50" t="s">
        <v>1361</v>
      </c>
      <c r="B184" s="29">
        <v>44.0</v>
      </c>
      <c r="C184" s="29" t="s">
        <v>59</v>
      </c>
      <c r="D184" s="29" t="s">
        <v>89</v>
      </c>
      <c r="E184" s="30" t="s">
        <v>174</v>
      </c>
      <c r="F184" s="30">
        <v>0.0</v>
      </c>
      <c r="J184" s="49"/>
    </row>
    <row r="185">
      <c r="A185" s="50" t="s">
        <v>1362</v>
      </c>
      <c r="B185" s="29">
        <v>17.0</v>
      </c>
      <c r="C185" s="29" t="s">
        <v>59</v>
      </c>
      <c r="D185" s="29" t="s">
        <v>193</v>
      </c>
      <c r="E185" s="30" t="s">
        <v>61</v>
      </c>
      <c r="F185" s="30">
        <v>0.0</v>
      </c>
      <c r="J185" s="49"/>
    </row>
    <row r="186">
      <c r="A186" s="50" t="s">
        <v>1363</v>
      </c>
      <c r="B186" s="29">
        <v>19.0</v>
      </c>
      <c r="C186" s="29" t="s">
        <v>59</v>
      </c>
      <c r="D186" s="29" t="s">
        <v>252</v>
      </c>
      <c r="E186" s="30" t="s">
        <v>61</v>
      </c>
      <c r="F186" s="30">
        <v>0.0</v>
      </c>
      <c r="J186" s="49"/>
    </row>
    <row r="187">
      <c r="A187" s="50" t="s">
        <v>1364</v>
      </c>
      <c r="B187" s="29">
        <v>19.0</v>
      </c>
      <c r="C187" s="29" t="s">
        <v>59</v>
      </c>
      <c r="D187" s="29" t="s">
        <v>252</v>
      </c>
      <c r="E187" s="30" t="s">
        <v>61</v>
      </c>
      <c r="F187" s="30" t="s">
        <v>1365</v>
      </c>
      <c r="J187" s="49"/>
    </row>
    <row r="188">
      <c r="A188" s="50" t="s">
        <v>1366</v>
      </c>
      <c r="B188" s="29">
        <v>20.0</v>
      </c>
      <c r="C188" s="29" t="s">
        <v>59</v>
      </c>
      <c r="D188" s="29" t="s">
        <v>252</v>
      </c>
      <c r="E188" s="30" t="s">
        <v>61</v>
      </c>
      <c r="F188" s="30">
        <v>0.0</v>
      </c>
      <c r="J188" s="49"/>
    </row>
    <row r="189">
      <c r="A189" s="50" t="s">
        <v>1367</v>
      </c>
      <c r="B189" s="29">
        <v>19.0</v>
      </c>
      <c r="C189" s="29" t="s">
        <v>59</v>
      </c>
      <c r="D189" s="29" t="s">
        <v>252</v>
      </c>
      <c r="E189" s="30" t="s">
        <v>61</v>
      </c>
      <c r="F189" s="30">
        <v>0.0</v>
      </c>
      <c r="J189" s="49"/>
    </row>
    <row r="190">
      <c r="A190" s="50" t="s">
        <v>1368</v>
      </c>
      <c r="B190" s="29">
        <v>19.0</v>
      </c>
      <c r="C190" s="29" t="s">
        <v>59</v>
      </c>
      <c r="D190" s="29" t="s">
        <v>252</v>
      </c>
      <c r="E190" s="30" t="s">
        <v>61</v>
      </c>
      <c r="F190" s="30">
        <v>0.0</v>
      </c>
      <c r="J190" s="49"/>
    </row>
    <row r="191">
      <c r="A191" s="50" t="s">
        <v>1369</v>
      </c>
      <c r="B191" s="29">
        <v>19.0</v>
      </c>
      <c r="C191" s="29" t="s">
        <v>59</v>
      </c>
      <c r="D191" s="29" t="s">
        <v>252</v>
      </c>
      <c r="E191" s="30" t="s">
        <v>61</v>
      </c>
      <c r="F191" s="30">
        <v>0.0</v>
      </c>
      <c r="J191" s="49"/>
    </row>
    <row r="192">
      <c r="A192" s="50" t="s">
        <v>1370</v>
      </c>
      <c r="B192" s="29">
        <v>28.0</v>
      </c>
      <c r="C192" s="29" t="s">
        <v>59</v>
      </c>
      <c r="D192" s="29" t="s">
        <v>164</v>
      </c>
      <c r="E192" s="30" t="s">
        <v>61</v>
      </c>
      <c r="F192" s="30">
        <v>0.0</v>
      </c>
      <c r="J192" s="49"/>
    </row>
    <row r="193">
      <c r="A193" s="50" t="s">
        <v>1371</v>
      </c>
      <c r="B193" s="29">
        <v>25.0</v>
      </c>
      <c r="C193" s="29" t="s">
        <v>59</v>
      </c>
      <c r="D193" s="29" t="s">
        <v>164</v>
      </c>
      <c r="E193" s="30" t="s">
        <v>61</v>
      </c>
      <c r="F193" s="30" t="s">
        <v>886</v>
      </c>
      <c r="J193" s="49"/>
    </row>
    <row r="194">
      <c r="A194" s="50" t="s">
        <v>1372</v>
      </c>
      <c r="B194" s="29">
        <v>19.0</v>
      </c>
      <c r="C194" s="29" t="s">
        <v>59</v>
      </c>
      <c r="D194" s="29" t="s">
        <v>252</v>
      </c>
      <c r="E194" s="30" t="s">
        <v>61</v>
      </c>
      <c r="F194" s="30">
        <v>0.0</v>
      </c>
      <c r="J194" s="49"/>
    </row>
    <row r="195">
      <c r="A195" s="50" t="s">
        <v>1373</v>
      </c>
      <c r="B195" s="29">
        <v>19.0</v>
      </c>
      <c r="C195" s="29" t="s">
        <v>59</v>
      </c>
      <c r="D195" s="29" t="s">
        <v>252</v>
      </c>
      <c r="E195" s="30" t="s">
        <v>61</v>
      </c>
      <c r="F195" s="30">
        <v>0.0</v>
      </c>
      <c r="J195" s="49"/>
    </row>
    <row r="196">
      <c r="A196" s="50" t="s">
        <v>1374</v>
      </c>
      <c r="B196" s="29">
        <v>38.0</v>
      </c>
      <c r="C196" s="29" t="s">
        <v>59</v>
      </c>
      <c r="D196" s="29" t="s">
        <v>89</v>
      </c>
      <c r="E196" s="30" t="s">
        <v>61</v>
      </c>
      <c r="F196" s="30">
        <v>0.0</v>
      </c>
      <c r="J196" s="49"/>
    </row>
    <row r="197">
      <c r="A197" s="50" t="s">
        <v>1375</v>
      </c>
      <c r="B197" s="29">
        <v>30.0</v>
      </c>
      <c r="C197" s="29" t="s">
        <v>59</v>
      </c>
      <c r="D197" s="29" t="s">
        <v>252</v>
      </c>
      <c r="E197" s="30" t="s">
        <v>61</v>
      </c>
      <c r="F197" s="30">
        <v>0.0</v>
      </c>
      <c r="J197" s="49"/>
    </row>
    <row r="198">
      <c r="A198" s="50" t="s">
        <v>1376</v>
      </c>
      <c r="B198" s="29">
        <v>23.0</v>
      </c>
      <c r="C198" s="29" t="s">
        <v>59</v>
      </c>
      <c r="D198" s="29" t="s">
        <v>89</v>
      </c>
      <c r="E198" s="30" t="s">
        <v>61</v>
      </c>
      <c r="F198" s="30">
        <v>0.0</v>
      </c>
      <c r="J198" s="49"/>
    </row>
    <row r="199">
      <c r="A199" s="50" t="s">
        <v>1377</v>
      </c>
      <c r="B199" s="29">
        <v>23.0</v>
      </c>
      <c r="C199" s="29" t="s">
        <v>88</v>
      </c>
      <c r="D199" s="29" t="s">
        <v>60</v>
      </c>
      <c r="E199" s="30" t="s">
        <v>61</v>
      </c>
      <c r="F199" s="30">
        <v>0.0</v>
      </c>
      <c r="J199" s="49"/>
    </row>
    <row r="200">
      <c r="A200" s="50" t="s">
        <v>1378</v>
      </c>
      <c r="B200" s="29">
        <v>24.0</v>
      </c>
      <c r="C200" s="29" t="s">
        <v>88</v>
      </c>
      <c r="D200" s="29" t="s">
        <v>164</v>
      </c>
      <c r="E200" s="30" t="s">
        <v>61</v>
      </c>
      <c r="F200" s="30" t="s">
        <v>893</v>
      </c>
      <c r="J200" s="49"/>
    </row>
    <row r="201">
      <c r="A201" s="50" t="s">
        <v>1379</v>
      </c>
      <c r="B201" s="29">
        <v>40.0</v>
      </c>
      <c r="C201" s="29" t="s">
        <v>88</v>
      </c>
      <c r="D201" s="29" t="s">
        <v>89</v>
      </c>
      <c r="E201" s="30" t="s">
        <v>174</v>
      </c>
      <c r="F201" s="30">
        <v>0.0</v>
      </c>
      <c r="J201" s="49"/>
    </row>
    <row r="202">
      <c r="A202" s="50" t="s">
        <v>1380</v>
      </c>
      <c r="B202" s="29">
        <v>19.0</v>
      </c>
      <c r="C202" s="29" t="s">
        <v>88</v>
      </c>
      <c r="D202" s="29" t="s">
        <v>193</v>
      </c>
      <c r="E202" s="30" t="s">
        <v>61</v>
      </c>
      <c r="F202" s="30" t="s">
        <v>899</v>
      </c>
      <c r="J202" s="49"/>
    </row>
    <row r="203">
      <c r="A203" s="50" t="s">
        <v>1381</v>
      </c>
      <c r="B203" s="29">
        <v>20.0</v>
      </c>
      <c r="C203" s="29" t="s">
        <v>88</v>
      </c>
      <c r="D203" s="29" t="s">
        <v>60</v>
      </c>
      <c r="E203" s="30" t="s">
        <v>61</v>
      </c>
      <c r="F203" s="30">
        <v>0.0</v>
      </c>
      <c r="J203" s="49"/>
    </row>
    <row r="204">
      <c r="A204" s="50" t="s">
        <v>1382</v>
      </c>
      <c r="B204" s="29">
        <v>24.0</v>
      </c>
      <c r="C204" s="29" t="s">
        <v>59</v>
      </c>
      <c r="D204" s="29" t="s">
        <v>228</v>
      </c>
      <c r="E204" s="30" t="s">
        <v>174</v>
      </c>
      <c r="F204" s="30" t="s">
        <v>905</v>
      </c>
      <c r="J204" s="49"/>
    </row>
    <row r="205">
      <c r="A205" s="50" t="s">
        <v>1383</v>
      </c>
      <c r="B205" s="29">
        <v>32.0</v>
      </c>
      <c r="C205" s="29" t="s">
        <v>59</v>
      </c>
      <c r="D205" s="29" t="s">
        <v>60</v>
      </c>
      <c r="E205" s="30" t="s">
        <v>174</v>
      </c>
      <c r="F205" s="30" t="s">
        <v>262</v>
      </c>
      <c r="J205" s="49"/>
    </row>
    <row r="206">
      <c r="A206" s="50" t="s">
        <v>1384</v>
      </c>
      <c r="B206" s="29">
        <v>22.0</v>
      </c>
      <c r="C206" s="29" t="s">
        <v>59</v>
      </c>
      <c r="D206" s="29" t="s">
        <v>89</v>
      </c>
      <c r="E206" s="30" t="s">
        <v>61</v>
      </c>
      <c r="F206" s="30" t="s">
        <v>1385</v>
      </c>
      <c r="J206" s="49"/>
    </row>
    <row r="207">
      <c r="A207" s="50" t="s">
        <v>1386</v>
      </c>
      <c r="B207" s="29">
        <v>23.0</v>
      </c>
      <c r="C207" s="29" t="s">
        <v>59</v>
      </c>
      <c r="D207" s="29" t="s">
        <v>89</v>
      </c>
      <c r="E207" s="30" t="s">
        <v>61</v>
      </c>
      <c r="F207" s="30">
        <v>0.0</v>
      </c>
      <c r="J207" s="49"/>
    </row>
    <row r="208">
      <c r="A208" s="50" t="s">
        <v>1387</v>
      </c>
      <c r="B208" s="29">
        <v>23.0</v>
      </c>
      <c r="C208" s="29" t="s">
        <v>88</v>
      </c>
      <c r="D208" s="29" t="s">
        <v>89</v>
      </c>
      <c r="E208" s="30" t="s">
        <v>174</v>
      </c>
      <c r="F208" s="30">
        <v>0.0</v>
      </c>
      <c r="J208" s="49"/>
    </row>
    <row r="209">
      <c r="A209" s="50" t="s">
        <v>1388</v>
      </c>
      <c r="B209" s="29">
        <v>21.0</v>
      </c>
      <c r="C209" s="29" t="s">
        <v>59</v>
      </c>
      <c r="D209" s="29" t="s">
        <v>89</v>
      </c>
      <c r="E209" s="30" t="s">
        <v>61</v>
      </c>
      <c r="F209" s="30">
        <v>0.0</v>
      </c>
      <c r="J209" s="49"/>
    </row>
    <row r="210">
      <c r="A210" s="50" t="s">
        <v>1389</v>
      </c>
      <c r="B210" s="29">
        <v>22.0</v>
      </c>
      <c r="C210" s="29" t="s">
        <v>59</v>
      </c>
      <c r="D210" s="29" t="s">
        <v>89</v>
      </c>
      <c r="E210" s="30" t="s">
        <v>61</v>
      </c>
      <c r="F210" s="30" t="s">
        <v>923</v>
      </c>
      <c r="J210" s="49"/>
    </row>
    <row r="211">
      <c r="A211" s="50" t="s">
        <v>1390</v>
      </c>
      <c r="B211" s="29">
        <v>19.0</v>
      </c>
      <c r="C211" s="29" t="s">
        <v>59</v>
      </c>
      <c r="D211" s="29" t="s">
        <v>193</v>
      </c>
      <c r="E211" s="30" t="s">
        <v>61</v>
      </c>
      <c r="F211" s="30">
        <v>0.0</v>
      </c>
      <c r="J211" s="49"/>
    </row>
    <row r="212">
      <c r="A212" s="50" t="s">
        <v>1391</v>
      </c>
      <c r="B212" s="29">
        <v>22.0</v>
      </c>
      <c r="C212" s="29" t="s">
        <v>88</v>
      </c>
      <c r="D212" s="29" t="s">
        <v>89</v>
      </c>
      <c r="E212" s="30" t="s">
        <v>61</v>
      </c>
      <c r="F212" s="30">
        <v>0.0</v>
      </c>
      <c r="J212" s="49"/>
    </row>
    <row r="213">
      <c r="A213" s="50" t="s">
        <v>1392</v>
      </c>
      <c r="B213" s="29">
        <v>43.0</v>
      </c>
      <c r="C213" s="29" t="s">
        <v>59</v>
      </c>
      <c r="D213" s="29" t="s">
        <v>89</v>
      </c>
      <c r="E213" s="30" t="s">
        <v>61</v>
      </c>
      <c r="F213" s="30">
        <v>0.0</v>
      </c>
      <c r="J213" s="49"/>
    </row>
    <row r="214">
      <c r="A214" s="50" t="s">
        <v>1393</v>
      </c>
      <c r="B214" s="29">
        <v>28.0</v>
      </c>
      <c r="C214" s="29" t="s">
        <v>59</v>
      </c>
      <c r="D214" s="29" t="s">
        <v>89</v>
      </c>
      <c r="E214" s="30" t="s">
        <v>174</v>
      </c>
      <c r="F214" s="30">
        <v>0.0</v>
      </c>
      <c r="J214" s="49"/>
    </row>
    <row r="215">
      <c r="A215" s="50" t="s">
        <v>1394</v>
      </c>
      <c r="B215" s="29">
        <v>22.0</v>
      </c>
      <c r="C215" s="29" t="s">
        <v>59</v>
      </c>
      <c r="D215" s="29" t="s">
        <v>89</v>
      </c>
      <c r="E215" s="30" t="s">
        <v>61</v>
      </c>
      <c r="F215" s="30" t="s">
        <v>944</v>
      </c>
      <c r="J215" s="49"/>
    </row>
    <row r="216">
      <c r="A216" s="50" t="s">
        <v>1395</v>
      </c>
      <c r="B216" s="29">
        <v>25.0</v>
      </c>
      <c r="C216" s="29" t="s">
        <v>59</v>
      </c>
      <c r="D216" s="29" t="s">
        <v>89</v>
      </c>
      <c r="E216" s="30" t="s">
        <v>61</v>
      </c>
      <c r="F216" s="30">
        <v>0.0</v>
      </c>
      <c r="J216" s="49"/>
    </row>
    <row r="217">
      <c r="A217" s="50" t="s">
        <v>1396</v>
      </c>
      <c r="B217" s="29">
        <v>21.0</v>
      </c>
      <c r="C217" s="29" t="s">
        <v>59</v>
      </c>
      <c r="D217" s="29" t="s">
        <v>89</v>
      </c>
      <c r="E217" s="30" t="s">
        <v>61</v>
      </c>
      <c r="F217" s="30">
        <v>0.0</v>
      </c>
      <c r="J217" s="49"/>
    </row>
    <row r="218">
      <c r="A218" s="50" t="s">
        <v>1397</v>
      </c>
      <c r="B218" s="29">
        <v>21.0</v>
      </c>
      <c r="C218" s="29" t="s">
        <v>59</v>
      </c>
      <c r="D218" s="29" t="s">
        <v>89</v>
      </c>
      <c r="E218" s="30" t="s">
        <v>61</v>
      </c>
      <c r="F218" s="30">
        <v>0.0</v>
      </c>
      <c r="J218" s="49"/>
    </row>
    <row r="219">
      <c r="A219" s="50" t="s">
        <v>1398</v>
      </c>
      <c r="B219" s="29">
        <v>24.0</v>
      </c>
      <c r="C219" s="29" t="s">
        <v>59</v>
      </c>
      <c r="D219" s="29" t="s">
        <v>89</v>
      </c>
      <c r="E219" s="30" t="s">
        <v>61</v>
      </c>
      <c r="F219" s="30">
        <v>0.0</v>
      </c>
      <c r="J219" s="49"/>
    </row>
    <row r="220">
      <c r="A220" s="50" t="s">
        <v>1399</v>
      </c>
      <c r="B220" s="29">
        <v>25.0</v>
      </c>
      <c r="C220" s="29" t="s">
        <v>88</v>
      </c>
      <c r="D220" s="29" t="s">
        <v>60</v>
      </c>
      <c r="E220" s="30" t="s">
        <v>61</v>
      </c>
      <c r="F220" s="30" t="s">
        <v>103</v>
      </c>
      <c r="J220" s="49"/>
    </row>
    <row r="221">
      <c r="A221" s="50" t="s">
        <v>1400</v>
      </c>
      <c r="B221" s="29">
        <v>50.0</v>
      </c>
      <c r="C221" s="29" t="s">
        <v>88</v>
      </c>
      <c r="D221" s="29" t="s">
        <v>89</v>
      </c>
      <c r="E221" s="30" t="s">
        <v>174</v>
      </c>
      <c r="F221" s="30" t="s">
        <v>960</v>
      </c>
      <c r="J221" s="49"/>
    </row>
    <row r="222">
      <c r="A222" s="50" t="s">
        <v>1401</v>
      </c>
      <c r="B222" s="29">
        <v>23.0</v>
      </c>
      <c r="C222" s="29" t="s">
        <v>59</v>
      </c>
      <c r="D222" s="29" t="s">
        <v>60</v>
      </c>
      <c r="E222" s="30" t="s">
        <v>61</v>
      </c>
      <c r="F222" s="30" t="s">
        <v>1402</v>
      </c>
      <c r="J222" s="49"/>
    </row>
    <row r="223">
      <c r="A223" s="50" t="s">
        <v>1403</v>
      </c>
      <c r="B223" s="29">
        <v>31.0</v>
      </c>
      <c r="C223" s="29" t="s">
        <v>59</v>
      </c>
      <c r="D223" s="29" t="s">
        <v>164</v>
      </c>
      <c r="E223" s="30" t="s">
        <v>61</v>
      </c>
      <c r="F223" s="30">
        <v>0.0</v>
      </c>
      <c r="J223" s="49"/>
    </row>
    <row r="224">
      <c r="A224" s="50" t="s">
        <v>1404</v>
      </c>
      <c r="B224" s="29">
        <v>24.0</v>
      </c>
      <c r="C224" s="29" t="s">
        <v>59</v>
      </c>
      <c r="D224" s="29" t="s">
        <v>60</v>
      </c>
      <c r="E224" s="30" t="s">
        <v>61</v>
      </c>
      <c r="F224" s="30">
        <v>0.0</v>
      </c>
      <c r="J224" s="49"/>
    </row>
    <row r="225">
      <c r="A225" s="50" t="s">
        <v>1405</v>
      </c>
      <c r="B225" s="29">
        <v>20.0</v>
      </c>
      <c r="C225" s="29" t="s">
        <v>88</v>
      </c>
      <c r="D225" s="29" t="s">
        <v>60</v>
      </c>
      <c r="E225" s="30" t="s">
        <v>61</v>
      </c>
      <c r="F225" s="30">
        <v>0.0</v>
      </c>
      <c r="J225" s="49"/>
    </row>
    <row r="226">
      <c r="A226" s="50" t="s">
        <v>1406</v>
      </c>
      <c r="B226" s="29">
        <v>27.0</v>
      </c>
      <c r="C226" s="29" t="s">
        <v>59</v>
      </c>
      <c r="D226" s="29" t="s">
        <v>60</v>
      </c>
      <c r="E226" s="30" t="s">
        <v>61</v>
      </c>
      <c r="F226" s="30">
        <v>0.0</v>
      </c>
      <c r="J226" s="49"/>
    </row>
    <row r="227">
      <c r="A227" s="50" t="s">
        <v>1407</v>
      </c>
      <c r="B227" s="29">
        <v>22.0</v>
      </c>
      <c r="C227" s="29" t="s">
        <v>59</v>
      </c>
      <c r="D227" s="29" t="s">
        <v>89</v>
      </c>
      <c r="E227" s="30" t="s">
        <v>61</v>
      </c>
      <c r="F227" s="30" t="s">
        <v>327</v>
      </c>
      <c r="J227" s="49"/>
    </row>
    <row r="228">
      <c r="A228" s="50" t="s">
        <v>1408</v>
      </c>
      <c r="B228" s="29">
        <v>24.0</v>
      </c>
      <c r="C228" s="29" t="s">
        <v>88</v>
      </c>
      <c r="D228" s="29" t="s">
        <v>60</v>
      </c>
      <c r="E228" s="30" t="s">
        <v>61</v>
      </c>
      <c r="F228" s="30" t="s">
        <v>977</v>
      </c>
      <c r="J228" s="49"/>
    </row>
    <row r="229">
      <c r="A229" s="50" t="s">
        <v>1409</v>
      </c>
      <c r="B229" s="29">
        <v>19.0</v>
      </c>
      <c r="C229" s="29" t="s">
        <v>88</v>
      </c>
      <c r="D229" s="29" t="s">
        <v>252</v>
      </c>
      <c r="E229" s="30" t="s">
        <v>61</v>
      </c>
      <c r="F229" s="30">
        <v>0.0</v>
      </c>
      <c r="J229" s="49"/>
    </row>
    <row r="230">
      <c r="A230" s="50" t="s">
        <v>1410</v>
      </c>
      <c r="B230" s="29">
        <v>24.0</v>
      </c>
      <c r="C230" s="29" t="s">
        <v>59</v>
      </c>
      <c r="D230" s="29" t="s">
        <v>60</v>
      </c>
      <c r="E230" s="30" t="s">
        <v>61</v>
      </c>
      <c r="F230" s="30">
        <v>0.0</v>
      </c>
      <c r="J230" s="49"/>
    </row>
    <row r="231">
      <c r="A231" s="50" t="s">
        <v>1411</v>
      </c>
      <c r="B231" s="29">
        <v>25.0</v>
      </c>
      <c r="C231" s="29" t="s">
        <v>59</v>
      </c>
      <c r="D231" s="29" t="s">
        <v>252</v>
      </c>
      <c r="E231" s="30" t="s">
        <v>61</v>
      </c>
      <c r="F231" s="30">
        <v>0.0</v>
      </c>
      <c r="J231" s="49"/>
    </row>
    <row r="232">
      <c r="A232" s="50" t="s">
        <v>1412</v>
      </c>
      <c r="B232" s="29">
        <v>22.0</v>
      </c>
      <c r="C232" s="29" t="s">
        <v>88</v>
      </c>
      <c r="D232" s="29" t="s">
        <v>60</v>
      </c>
      <c r="E232" s="30" t="s">
        <v>61</v>
      </c>
      <c r="F232" s="30">
        <v>0.0</v>
      </c>
      <c r="J232" s="49"/>
    </row>
    <row r="233">
      <c r="A233" s="50" t="s">
        <v>1413</v>
      </c>
      <c r="B233" s="29">
        <v>18.0</v>
      </c>
      <c r="C233" s="29" t="s">
        <v>59</v>
      </c>
      <c r="D233" s="29" t="s">
        <v>193</v>
      </c>
      <c r="E233" s="30" t="s">
        <v>61</v>
      </c>
      <c r="F233" s="30" t="s">
        <v>905</v>
      </c>
      <c r="J233" s="49"/>
    </row>
    <row r="234">
      <c r="A234" s="50" t="s">
        <v>1414</v>
      </c>
      <c r="B234" s="29">
        <v>23.0</v>
      </c>
      <c r="C234" s="29" t="s">
        <v>59</v>
      </c>
      <c r="D234" s="29" t="s">
        <v>89</v>
      </c>
      <c r="E234" s="30" t="s">
        <v>61</v>
      </c>
      <c r="F234" s="30">
        <v>0.0</v>
      </c>
      <c r="J234" s="49"/>
    </row>
    <row r="235">
      <c r="A235" s="50" t="s">
        <v>1415</v>
      </c>
      <c r="B235" s="29">
        <v>21.0</v>
      </c>
      <c r="C235" s="29" t="s">
        <v>59</v>
      </c>
      <c r="D235" s="29" t="s">
        <v>252</v>
      </c>
      <c r="E235" s="30" t="s">
        <v>61</v>
      </c>
      <c r="F235" s="30">
        <v>0.0</v>
      </c>
      <c r="J235" s="49"/>
    </row>
    <row r="236">
      <c r="A236" s="50" t="s">
        <v>1416</v>
      </c>
      <c r="B236" s="29">
        <v>26.0</v>
      </c>
      <c r="C236" s="29" t="s">
        <v>59</v>
      </c>
      <c r="D236" s="29" t="s">
        <v>164</v>
      </c>
      <c r="E236" s="30" t="s">
        <v>61</v>
      </c>
      <c r="F236" s="30" t="s">
        <v>1012</v>
      </c>
      <c r="J236" s="49"/>
    </row>
    <row r="237">
      <c r="A237" s="50" t="s">
        <v>1417</v>
      </c>
      <c r="B237" s="29">
        <v>25.0</v>
      </c>
      <c r="C237" s="29" t="s">
        <v>59</v>
      </c>
      <c r="D237" s="29" t="s">
        <v>164</v>
      </c>
      <c r="E237" s="30" t="s">
        <v>61</v>
      </c>
      <c r="F237" s="30">
        <v>0.0</v>
      </c>
      <c r="J237" s="49"/>
    </row>
    <row r="238">
      <c r="A238" s="50" t="s">
        <v>1418</v>
      </c>
      <c r="B238" s="29">
        <v>18.0</v>
      </c>
      <c r="C238" s="29" t="s">
        <v>88</v>
      </c>
      <c r="D238" s="29" t="s">
        <v>193</v>
      </c>
      <c r="E238" s="30" t="s">
        <v>61</v>
      </c>
      <c r="F238" s="30">
        <v>0.0</v>
      </c>
      <c r="J238" s="49"/>
    </row>
    <row r="239">
      <c r="A239" s="50" t="s">
        <v>1419</v>
      </c>
      <c r="B239" s="29">
        <v>22.0</v>
      </c>
      <c r="C239" s="29" t="s">
        <v>59</v>
      </c>
      <c r="D239" s="29" t="s">
        <v>89</v>
      </c>
      <c r="E239" s="30" t="s">
        <v>61</v>
      </c>
      <c r="F239" s="30">
        <v>0.0</v>
      </c>
      <c r="J239" s="49"/>
    </row>
    <row r="240">
      <c r="A240" s="50" t="s">
        <v>1420</v>
      </c>
      <c r="B240" s="29">
        <v>25.0</v>
      </c>
      <c r="C240" s="29" t="s">
        <v>88</v>
      </c>
      <c r="D240" s="29" t="s">
        <v>228</v>
      </c>
      <c r="E240" s="30" t="s">
        <v>61</v>
      </c>
      <c r="F240" s="30" t="s">
        <v>262</v>
      </c>
      <c r="J240" s="49"/>
    </row>
    <row r="241">
      <c r="A241" s="50" t="s">
        <v>1421</v>
      </c>
      <c r="B241" s="29">
        <v>22.0</v>
      </c>
      <c r="C241" s="29" t="s">
        <v>59</v>
      </c>
      <c r="D241" s="29" t="s">
        <v>60</v>
      </c>
      <c r="E241" s="30" t="s">
        <v>61</v>
      </c>
      <c r="F241" s="30">
        <v>0.0</v>
      </c>
      <c r="J241" s="49"/>
    </row>
    <row r="242">
      <c r="A242" s="50" t="s">
        <v>1422</v>
      </c>
      <c r="B242" s="29">
        <v>19.0</v>
      </c>
      <c r="C242" s="29" t="s">
        <v>88</v>
      </c>
      <c r="D242" s="29" t="s">
        <v>252</v>
      </c>
      <c r="E242" s="30" t="s">
        <v>61</v>
      </c>
      <c r="F242" s="30">
        <v>0.0</v>
      </c>
      <c r="J242" s="49"/>
    </row>
    <row r="243">
      <c r="A243" s="50" t="s">
        <v>1423</v>
      </c>
      <c r="B243" s="29">
        <v>22.0</v>
      </c>
      <c r="C243" s="29" t="s">
        <v>59</v>
      </c>
      <c r="D243" s="29" t="s">
        <v>228</v>
      </c>
      <c r="E243" s="30" t="s">
        <v>61</v>
      </c>
      <c r="F243" s="30">
        <v>0.0</v>
      </c>
      <c r="J243" s="49"/>
    </row>
    <row r="244">
      <c r="A244" s="50" t="s">
        <v>1424</v>
      </c>
      <c r="B244" s="29">
        <v>21.0</v>
      </c>
      <c r="C244" s="29" t="s">
        <v>88</v>
      </c>
      <c r="D244" s="29" t="s">
        <v>228</v>
      </c>
      <c r="E244" s="30" t="s">
        <v>61</v>
      </c>
      <c r="F244" s="30">
        <v>0.0</v>
      </c>
      <c r="J244" s="49"/>
    </row>
    <row r="245">
      <c r="A245" s="50" t="s">
        <v>1425</v>
      </c>
      <c r="B245" s="29">
        <v>20.0</v>
      </c>
      <c r="C245" s="29" t="s">
        <v>59</v>
      </c>
      <c r="D245" s="29" t="s">
        <v>193</v>
      </c>
      <c r="E245" s="30" t="s">
        <v>61</v>
      </c>
      <c r="F245" s="30">
        <v>0.0</v>
      </c>
      <c r="J245" s="49"/>
    </row>
    <row r="246">
      <c r="A246" s="50" t="s">
        <v>1426</v>
      </c>
      <c r="B246" s="29">
        <v>39.0</v>
      </c>
      <c r="C246" s="29" t="s">
        <v>88</v>
      </c>
      <c r="D246" s="29" t="s">
        <v>164</v>
      </c>
      <c r="E246" s="30" t="s">
        <v>174</v>
      </c>
      <c r="F246" s="30" t="s">
        <v>597</v>
      </c>
      <c r="J246" s="49"/>
    </row>
    <row r="247">
      <c r="A247" s="50" t="s">
        <v>1427</v>
      </c>
      <c r="B247" s="29">
        <v>26.0</v>
      </c>
      <c r="C247" s="29" t="s">
        <v>59</v>
      </c>
      <c r="D247" s="29" t="s">
        <v>89</v>
      </c>
      <c r="E247" s="30" t="s">
        <v>61</v>
      </c>
      <c r="F247" s="30">
        <v>0.0</v>
      </c>
      <c r="J247" s="49"/>
    </row>
    <row r="248">
      <c r="A248" s="50" t="s">
        <v>1428</v>
      </c>
      <c r="B248" s="29">
        <v>18.0</v>
      </c>
      <c r="C248" s="29" t="s">
        <v>59</v>
      </c>
      <c r="D248" s="29" t="s">
        <v>252</v>
      </c>
      <c r="E248" s="30" t="s">
        <v>61</v>
      </c>
      <c r="F248" s="30">
        <v>0.0</v>
      </c>
      <c r="J248" s="49"/>
    </row>
    <row r="249">
      <c r="A249" s="50" t="s">
        <v>1429</v>
      </c>
      <c r="B249" s="29">
        <v>20.0</v>
      </c>
      <c r="C249" s="29" t="s">
        <v>88</v>
      </c>
      <c r="D249" s="29" t="s">
        <v>193</v>
      </c>
      <c r="E249" s="30" t="s">
        <v>61</v>
      </c>
      <c r="F249" s="30" t="s">
        <v>1058</v>
      </c>
      <c r="J249" s="49"/>
    </row>
    <row r="250">
      <c r="A250" s="50" t="s">
        <v>1430</v>
      </c>
      <c r="B250" s="29">
        <v>24.0</v>
      </c>
      <c r="C250" s="29" t="s">
        <v>59</v>
      </c>
      <c r="D250" s="29" t="s">
        <v>252</v>
      </c>
      <c r="E250" s="30" t="s">
        <v>174</v>
      </c>
      <c r="F250" s="30">
        <v>0.0</v>
      </c>
      <c r="J250" s="49"/>
    </row>
    <row r="251">
      <c r="A251" s="50" t="s">
        <v>1431</v>
      </c>
      <c r="B251" s="29">
        <v>20.0</v>
      </c>
      <c r="C251" s="29" t="s">
        <v>59</v>
      </c>
      <c r="D251" s="29" t="s">
        <v>193</v>
      </c>
      <c r="E251" s="30" t="s">
        <v>61</v>
      </c>
      <c r="F251" s="30">
        <v>0.0</v>
      </c>
      <c r="J251" s="49"/>
    </row>
    <row r="252">
      <c r="A252" s="50" t="s">
        <v>1432</v>
      </c>
      <c r="B252" s="29">
        <v>23.0</v>
      </c>
      <c r="C252" s="29" t="s">
        <v>59</v>
      </c>
      <c r="D252" s="29" t="s">
        <v>164</v>
      </c>
      <c r="E252" s="30" t="s">
        <v>61</v>
      </c>
      <c r="F252" s="30">
        <v>0.0</v>
      </c>
      <c r="J252" s="49"/>
    </row>
    <row r="253">
      <c r="A253" s="50" t="s">
        <v>1433</v>
      </c>
      <c r="B253" s="29">
        <v>21.0</v>
      </c>
      <c r="C253" s="29" t="s">
        <v>88</v>
      </c>
      <c r="D253" s="29" t="s">
        <v>89</v>
      </c>
      <c r="E253" s="30" t="s">
        <v>61</v>
      </c>
      <c r="F253" s="30">
        <v>0.0</v>
      </c>
      <c r="J253" s="49"/>
    </row>
    <row r="254">
      <c r="A254" s="50" t="s">
        <v>1434</v>
      </c>
      <c r="B254" s="29">
        <v>24.0</v>
      </c>
      <c r="C254" s="29" t="s">
        <v>59</v>
      </c>
      <c r="D254" s="29" t="s">
        <v>164</v>
      </c>
      <c r="E254" s="30" t="s">
        <v>61</v>
      </c>
      <c r="F254" s="30" t="s">
        <v>1067</v>
      </c>
      <c r="J254" s="49"/>
    </row>
    <row r="255">
      <c r="A255" s="50" t="s">
        <v>1435</v>
      </c>
      <c r="B255" s="29">
        <v>26.0</v>
      </c>
      <c r="C255" s="29" t="s">
        <v>59</v>
      </c>
      <c r="D255" s="29" t="s">
        <v>228</v>
      </c>
      <c r="E255" s="30" t="s">
        <v>61</v>
      </c>
      <c r="F255" s="30" t="s">
        <v>1068</v>
      </c>
      <c r="J255" s="49"/>
    </row>
    <row r="256">
      <c r="A256" s="50" t="s">
        <v>1436</v>
      </c>
      <c r="B256" s="29">
        <v>21.0</v>
      </c>
      <c r="C256" s="29" t="s">
        <v>88</v>
      </c>
      <c r="D256" s="29" t="s">
        <v>252</v>
      </c>
      <c r="E256" s="30" t="s">
        <v>61</v>
      </c>
      <c r="F256" s="30">
        <v>0.0</v>
      </c>
      <c r="J256" s="49"/>
    </row>
    <row r="257">
      <c r="A257" s="51" t="s">
        <v>1437</v>
      </c>
      <c r="B257" s="29">
        <v>20.0</v>
      </c>
      <c r="C257" s="29" t="s">
        <v>59</v>
      </c>
      <c r="D257" s="29" t="s">
        <v>252</v>
      </c>
      <c r="E257" s="30" t="s">
        <v>61</v>
      </c>
      <c r="F257" s="30">
        <v>0.0</v>
      </c>
      <c r="J257" s="49"/>
    </row>
    <row r="258">
      <c r="A258" s="51" t="s">
        <v>1438</v>
      </c>
      <c r="B258" s="29">
        <v>22.0</v>
      </c>
      <c r="C258" s="29" t="s">
        <v>59</v>
      </c>
      <c r="D258" s="29" t="s">
        <v>89</v>
      </c>
      <c r="E258" s="30" t="s">
        <v>61</v>
      </c>
      <c r="F258" s="30">
        <v>0.0</v>
      </c>
      <c r="J258" s="49"/>
    </row>
    <row r="259">
      <c r="A259" s="50" t="s">
        <v>1439</v>
      </c>
      <c r="B259" s="29">
        <v>23.0</v>
      </c>
      <c r="C259" s="29" t="s">
        <v>59</v>
      </c>
      <c r="D259" s="29" t="s">
        <v>60</v>
      </c>
      <c r="E259" s="30" t="s">
        <v>61</v>
      </c>
      <c r="F259" s="30" t="s">
        <v>1081</v>
      </c>
      <c r="J259" s="49"/>
    </row>
    <row r="260">
      <c r="A260" s="50" t="s">
        <v>1440</v>
      </c>
      <c r="B260" s="29">
        <v>19.0</v>
      </c>
      <c r="C260" s="29" t="s">
        <v>59</v>
      </c>
      <c r="D260" s="29" t="s">
        <v>193</v>
      </c>
      <c r="E260" s="30" t="s">
        <v>61</v>
      </c>
      <c r="F260" s="30">
        <v>0.0</v>
      </c>
      <c r="J260" s="49"/>
    </row>
    <row r="261">
      <c r="A261" s="50" t="s">
        <v>1441</v>
      </c>
      <c r="B261" s="29">
        <v>18.0</v>
      </c>
      <c r="C261" s="29" t="s">
        <v>88</v>
      </c>
      <c r="D261" s="29" t="s">
        <v>193</v>
      </c>
      <c r="E261" s="30" t="s">
        <v>174</v>
      </c>
      <c r="F261" s="30">
        <v>0.0</v>
      </c>
      <c r="J261" s="49"/>
    </row>
    <row r="262">
      <c r="A262" s="50" t="s">
        <v>1442</v>
      </c>
      <c r="B262" s="29">
        <v>21.0</v>
      </c>
      <c r="C262" s="29" t="s">
        <v>88</v>
      </c>
      <c r="D262" s="29" t="s">
        <v>60</v>
      </c>
      <c r="E262" s="30" t="s">
        <v>61</v>
      </c>
      <c r="F262" s="30">
        <v>0.0</v>
      </c>
      <c r="J262" s="49"/>
    </row>
    <row r="263">
      <c r="A263" s="50" t="s">
        <v>1443</v>
      </c>
      <c r="B263" s="29">
        <v>32.0</v>
      </c>
      <c r="C263" s="29" t="s">
        <v>59</v>
      </c>
      <c r="D263" s="29" t="s">
        <v>252</v>
      </c>
      <c r="E263" s="30" t="s">
        <v>174</v>
      </c>
      <c r="F263" s="30" t="s">
        <v>592</v>
      </c>
      <c r="J263" s="49"/>
    </row>
    <row r="264">
      <c r="A264" s="50" t="s">
        <v>1444</v>
      </c>
      <c r="B264" s="29">
        <v>21.0</v>
      </c>
      <c r="C264" s="29" t="s">
        <v>59</v>
      </c>
      <c r="D264" s="29" t="s">
        <v>252</v>
      </c>
      <c r="E264" s="30" t="s">
        <v>61</v>
      </c>
      <c r="F264" s="30" t="s">
        <v>1088</v>
      </c>
      <c r="J264" s="49"/>
    </row>
    <row r="265">
      <c r="A265" s="50" t="s">
        <v>1445</v>
      </c>
      <c r="B265" s="29">
        <v>23.0</v>
      </c>
      <c r="C265" s="29" t="s">
        <v>59</v>
      </c>
      <c r="D265" s="29" t="s">
        <v>60</v>
      </c>
      <c r="E265" s="30" t="s">
        <v>61</v>
      </c>
      <c r="F265" s="30" t="s">
        <v>282</v>
      </c>
      <c r="J265" s="49"/>
    </row>
    <row r="266">
      <c r="A266" s="50" t="s">
        <v>1446</v>
      </c>
      <c r="B266" s="29">
        <v>23.0</v>
      </c>
      <c r="C266" s="29" t="s">
        <v>59</v>
      </c>
      <c r="D266" s="29" t="s">
        <v>60</v>
      </c>
      <c r="E266" s="30" t="s">
        <v>61</v>
      </c>
      <c r="F266" s="30">
        <v>0.0</v>
      </c>
      <c r="J266" s="49"/>
    </row>
    <row r="267">
      <c r="A267" s="50" t="s">
        <v>1447</v>
      </c>
      <c r="B267" s="29">
        <v>21.0</v>
      </c>
      <c r="C267" s="29" t="s">
        <v>59</v>
      </c>
      <c r="D267" s="29" t="s">
        <v>252</v>
      </c>
      <c r="E267" s="30" t="s">
        <v>61</v>
      </c>
      <c r="F267" s="30">
        <v>0.0</v>
      </c>
      <c r="J267" s="49"/>
    </row>
    <row r="268">
      <c r="A268" s="52" t="s">
        <v>1448</v>
      </c>
      <c r="B268" s="29">
        <v>26.0</v>
      </c>
      <c r="C268" s="29" t="s">
        <v>59</v>
      </c>
      <c r="D268" s="29" t="s">
        <v>60</v>
      </c>
      <c r="E268" s="30" t="s">
        <v>61</v>
      </c>
      <c r="F268" s="30" t="s">
        <v>597</v>
      </c>
      <c r="J268" s="49"/>
    </row>
    <row r="269">
      <c r="A269" s="52" t="s">
        <v>1449</v>
      </c>
      <c r="B269" s="29">
        <v>26.0</v>
      </c>
      <c r="C269" s="29" t="s">
        <v>59</v>
      </c>
      <c r="D269" s="29" t="s">
        <v>60</v>
      </c>
      <c r="E269" s="30" t="s">
        <v>61</v>
      </c>
      <c r="F269" s="30">
        <v>0.0</v>
      </c>
      <c r="J269" s="49"/>
    </row>
    <row r="270">
      <c r="A270" s="52" t="s">
        <v>1450</v>
      </c>
      <c r="B270" s="29">
        <v>23.0</v>
      </c>
      <c r="C270" s="29" t="s">
        <v>59</v>
      </c>
      <c r="D270" s="29" t="s">
        <v>228</v>
      </c>
      <c r="E270" s="30" t="s">
        <v>61</v>
      </c>
      <c r="F270" s="30" t="s">
        <v>327</v>
      </c>
      <c r="J270" s="49"/>
    </row>
    <row r="271">
      <c r="A271" s="52" t="s">
        <v>1451</v>
      </c>
      <c r="B271" s="29">
        <v>28.0</v>
      </c>
      <c r="C271" s="29" t="s">
        <v>59</v>
      </c>
      <c r="D271" s="29" t="s">
        <v>252</v>
      </c>
      <c r="E271" s="30" t="s">
        <v>174</v>
      </c>
      <c r="F271" s="30" t="s">
        <v>1102</v>
      </c>
      <c r="J271" s="49"/>
    </row>
    <row r="272">
      <c r="A272" s="52" t="s">
        <v>1452</v>
      </c>
      <c r="B272" s="29">
        <v>24.0</v>
      </c>
      <c r="C272" s="29" t="s">
        <v>59</v>
      </c>
      <c r="D272" s="29" t="s">
        <v>89</v>
      </c>
      <c r="E272" s="30" t="s">
        <v>61</v>
      </c>
      <c r="F272" s="30">
        <v>0.0</v>
      </c>
      <c r="J272" s="49"/>
    </row>
    <row r="273">
      <c r="A273" s="52" t="s">
        <v>1453</v>
      </c>
      <c r="B273" s="29">
        <v>18.0</v>
      </c>
      <c r="C273" s="29" t="s">
        <v>59</v>
      </c>
      <c r="D273" s="29" t="s">
        <v>193</v>
      </c>
      <c r="E273" s="30" t="s">
        <v>61</v>
      </c>
      <c r="F273" s="30">
        <v>0.0</v>
      </c>
      <c r="J273" s="49"/>
    </row>
    <row r="274">
      <c r="A274" s="52" t="s">
        <v>1454</v>
      </c>
      <c r="B274" s="29">
        <v>30.0</v>
      </c>
      <c r="C274" s="29" t="s">
        <v>88</v>
      </c>
      <c r="D274" s="29" t="s">
        <v>89</v>
      </c>
      <c r="E274" s="30" t="s">
        <v>61</v>
      </c>
      <c r="F274" s="30">
        <v>0.0</v>
      </c>
      <c r="J274" s="49"/>
    </row>
    <row r="275">
      <c r="A275" s="52" t="s">
        <v>1455</v>
      </c>
      <c r="B275" s="29">
        <v>21.0</v>
      </c>
      <c r="C275" s="29" t="s">
        <v>59</v>
      </c>
      <c r="D275" s="29" t="s">
        <v>252</v>
      </c>
      <c r="E275" s="30" t="s">
        <v>61</v>
      </c>
      <c r="F275" s="30" t="s">
        <v>1107</v>
      </c>
      <c r="J275" s="49"/>
    </row>
    <row r="276">
      <c r="A276" s="52" t="s">
        <v>1456</v>
      </c>
      <c r="B276" s="29">
        <v>27.0</v>
      </c>
      <c r="C276" s="29" t="s">
        <v>88</v>
      </c>
      <c r="D276" s="29" t="s">
        <v>193</v>
      </c>
      <c r="E276" s="30" t="s">
        <v>61</v>
      </c>
      <c r="F276" s="30">
        <v>0.0</v>
      </c>
      <c r="J276" s="49"/>
    </row>
    <row r="277">
      <c r="A277" s="52" t="s">
        <v>1457</v>
      </c>
      <c r="B277" s="29">
        <v>23.0</v>
      </c>
      <c r="C277" s="29" t="s">
        <v>59</v>
      </c>
      <c r="D277" s="29" t="s">
        <v>228</v>
      </c>
      <c r="E277" s="30" t="s">
        <v>61</v>
      </c>
      <c r="F277" s="30">
        <v>0.0</v>
      </c>
      <c r="J277" s="49"/>
    </row>
    <row r="278">
      <c r="A278" s="52" t="s">
        <v>1458</v>
      </c>
      <c r="B278" s="29">
        <v>20.0</v>
      </c>
      <c r="C278" s="29" t="s">
        <v>88</v>
      </c>
      <c r="D278" s="29" t="s">
        <v>252</v>
      </c>
      <c r="E278" s="30" t="s">
        <v>174</v>
      </c>
      <c r="F278" s="30">
        <v>0.0</v>
      </c>
      <c r="J278" s="49"/>
    </row>
    <row r="279">
      <c r="J279" s="49"/>
    </row>
    <row r="280">
      <c r="J280" s="49"/>
    </row>
    <row r="281">
      <c r="J281" s="49"/>
    </row>
    <row r="282">
      <c r="J282" s="49"/>
    </row>
    <row r="283">
      <c r="J283" s="49"/>
    </row>
    <row r="284">
      <c r="J284" s="49"/>
    </row>
    <row r="285">
      <c r="J285" s="49"/>
    </row>
    <row r="286">
      <c r="J286" s="49"/>
    </row>
    <row r="287">
      <c r="J287" s="49"/>
    </row>
    <row r="288">
      <c r="J288" s="49"/>
    </row>
    <row r="289">
      <c r="J289" s="49"/>
    </row>
    <row r="290">
      <c r="J290" s="49"/>
    </row>
    <row r="291">
      <c r="J291" s="49"/>
    </row>
    <row r="292">
      <c r="J292" s="49"/>
    </row>
    <row r="293">
      <c r="J293" s="49"/>
    </row>
    <row r="294">
      <c r="J294" s="49"/>
    </row>
    <row r="295">
      <c r="J295" s="49"/>
    </row>
    <row r="296">
      <c r="J296" s="49"/>
    </row>
    <row r="297">
      <c r="J297" s="49"/>
    </row>
    <row r="298">
      <c r="J298" s="49"/>
    </row>
    <row r="299">
      <c r="J299" s="49"/>
    </row>
    <row r="300">
      <c r="J300" s="49"/>
    </row>
    <row r="301">
      <c r="J301" s="49"/>
    </row>
    <row r="302">
      <c r="J302" s="49"/>
    </row>
    <row r="303">
      <c r="J303" s="49"/>
    </row>
    <row r="304">
      <c r="J304" s="49"/>
    </row>
    <row r="305">
      <c r="J305" s="49"/>
    </row>
    <row r="306">
      <c r="J306" s="49"/>
    </row>
    <row r="307">
      <c r="J307" s="49"/>
    </row>
    <row r="308">
      <c r="J308" s="49"/>
    </row>
    <row r="309">
      <c r="J309" s="49"/>
    </row>
    <row r="310">
      <c r="J310" s="49"/>
    </row>
    <row r="311">
      <c r="J311" s="49"/>
    </row>
    <row r="312">
      <c r="J312" s="49"/>
    </row>
    <row r="313">
      <c r="J313" s="49"/>
    </row>
    <row r="314">
      <c r="J314" s="49"/>
    </row>
    <row r="315">
      <c r="J315" s="49"/>
    </row>
    <row r="316">
      <c r="J316" s="49"/>
    </row>
    <row r="317">
      <c r="J317" s="49"/>
    </row>
    <row r="318">
      <c r="J318" s="49"/>
    </row>
    <row r="319">
      <c r="J319" s="49"/>
    </row>
    <row r="320">
      <c r="J320" s="49"/>
    </row>
    <row r="321">
      <c r="J321" s="49"/>
    </row>
    <row r="322">
      <c r="J322" s="49"/>
    </row>
    <row r="323">
      <c r="J323" s="49"/>
    </row>
    <row r="324">
      <c r="J324" s="49"/>
    </row>
    <row r="325">
      <c r="J325" s="49"/>
    </row>
    <row r="326">
      <c r="J326" s="49"/>
    </row>
    <row r="327">
      <c r="J327" s="49"/>
    </row>
    <row r="328">
      <c r="J328" s="49"/>
    </row>
    <row r="329">
      <c r="J329" s="49"/>
    </row>
    <row r="330">
      <c r="J330" s="49"/>
    </row>
    <row r="331">
      <c r="J331" s="49"/>
    </row>
    <row r="332">
      <c r="J332" s="49"/>
    </row>
    <row r="333">
      <c r="J333" s="49"/>
    </row>
    <row r="334">
      <c r="J334" s="49"/>
    </row>
    <row r="335">
      <c r="J335" s="49"/>
    </row>
    <row r="336">
      <c r="J336" s="49"/>
    </row>
    <row r="337">
      <c r="J337" s="49"/>
    </row>
    <row r="338">
      <c r="J338" s="49"/>
    </row>
    <row r="339">
      <c r="J339" s="49"/>
    </row>
    <row r="340">
      <c r="J340" s="49"/>
    </row>
    <row r="341">
      <c r="J341" s="49"/>
    </row>
    <row r="342">
      <c r="J342" s="49"/>
    </row>
    <row r="343">
      <c r="J343" s="49"/>
    </row>
    <row r="344">
      <c r="J344" s="49"/>
    </row>
    <row r="345">
      <c r="J345" s="49"/>
    </row>
    <row r="346">
      <c r="J346" s="49"/>
    </row>
    <row r="347">
      <c r="J347" s="49"/>
    </row>
    <row r="348">
      <c r="J348" s="49"/>
    </row>
    <row r="349">
      <c r="J349" s="49"/>
    </row>
    <row r="350">
      <c r="J350" s="49"/>
    </row>
    <row r="351">
      <c r="J351" s="49"/>
    </row>
    <row r="352">
      <c r="J352" s="49"/>
    </row>
    <row r="353">
      <c r="J353" s="49"/>
    </row>
    <row r="354">
      <c r="J354" s="49"/>
    </row>
    <row r="355">
      <c r="J355" s="49"/>
    </row>
    <row r="356">
      <c r="J356" s="49"/>
    </row>
    <row r="357">
      <c r="J357" s="49"/>
    </row>
    <row r="358">
      <c r="J358" s="49"/>
    </row>
    <row r="359">
      <c r="J359" s="49"/>
    </row>
    <row r="360">
      <c r="J360" s="49"/>
    </row>
    <row r="361">
      <c r="J361" s="49"/>
    </row>
    <row r="362">
      <c r="J362" s="49"/>
    </row>
    <row r="363">
      <c r="J363" s="49"/>
    </row>
    <row r="364">
      <c r="J364" s="49"/>
    </row>
    <row r="365">
      <c r="J365" s="49"/>
    </row>
    <row r="366">
      <c r="J366" s="49"/>
    </row>
    <row r="367">
      <c r="J367" s="49"/>
    </row>
    <row r="368">
      <c r="J368" s="49"/>
    </row>
    <row r="369">
      <c r="J369" s="49"/>
    </row>
    <row r="370">
      <c r="J370" s="49"/>
    </row>
    <row r="371">
      <c r="J371" s="49"/>
    </row>
    <row r="372">
      <c r="J372" s="49"/>
    </row>
    <row r="373">
      <c r="J373" s="49"/>
    </row>
    <row r="374">
      <c r="J374" s="49"/>
    </row>
    <row r="375">
      <c r="J375" s="49"/>
    </row>
    <row r="376">
      <c r="J376" s="49"/>
    </row>
    <row r="377">
      <c r="J377" s="49"/>
    </row>
    <row r="378">
      <c r="J378" s="49"/>
    </row>
    <row r="379">
      <c r="J379" s="49"/>
    </row>
    <row r="380">
      <c r="J380" s="49"/>
    </row>
    <row r="381">
      <c r="J381" s="49"/>
    </row>
    <row r="382">
      <c r="J382" s="49"/>
    </row>
    <row r="383">
      <c r="J383" s="49"/>
    </row>
    <row r="384">
      <c r="J384" s="49"/>
    </row>
    <row r="385">
      <c r="J385" s="49"/>
    </row>
    <row r="386">
      <c r="J386" s="49"/>
    </row>
    <row r="387">
      <c r="J387" s="49"/>
    </row>
    <row r="388">
      <c r="J388" s="49"/>
    </row>
    <row r="389">
      <c r="J389" s="49"/>
    </row>
    <row r="390">
      <c r="J390" s="49"/>
    </row>
    <row r="391">
      <c r="J391" s="49"/>
    </row>
    <row r="392">
      <c r="J392" s="49"/>
    </row>
    <row r="393">
      <c r="J393" s="49"/>
    </row>
    <row r="394">
      <c r="J394" s="49"/>
    </row>
    <row r="395">
      <c r="J395" s="49"/>
    </row>
    <row r="396">
      <c r="J396" s="49"/>
    </row>
    <row r="397">
      <c r="J397" s="49"/>
    </row>
    <row r="398">
      <c r="J398" s="49"/>
    </row>
    <row r="399">
      <c r="J399" s="49"/>
    </row>
    <row r="400">
      <c r="J400" s="49"/>
    </row>
    <row r="401">
      <c r="J401" s="49"/>
    </row>
    <row r="402">
      <c r="J402" s="49"/>
    </row>
    <row r="403">
      <c r="J403" s="49"/>
    </row>
    <row r="404">
      <c r="J404" s="49"/>
    </row>
    <row r="405">
      <c r="J405" s="49"/>
    </row>
    <row r="406">
      <c r="J406" s="49"/>
    </row>
    <row r="407">
      <c r="J407" s="49"/>
    </row>
    <row r="408">
      <c r="J408" s="49"/>
    </row>
    <row r="409">
      <c r="J409" s="49"/>
    </row>
    <row r="410">
      <c r="J410" s="49"/>
    </row>
    <row r="411">
      <c r="J411" s="49"/>
    </row>
    <row r="412">
      <c r="J412" s="49"/>
    </row>
    <row r="413">
      <c r="J413" s="49"/>
    </row>
    <row r="414">
      <c r="J414" s="49"/>
    </row>
    <row r="415">
      <c r="J415" s="49"/>
    </row>
    <row r="416">
      <c r="J416" s="49"/>
    </row>
    <row r="417">
      <c r="J417" s="49"/>
    </row>
    <row r="418">
      <c r="J418" s="49"/>
    </row>
    <row r="419">
      <c r="J419" s="49"/>
    </row>
    <row r="420">
      <c r="J420" s="49"/>
    </row>
    <row r="421">
      <c r="J421" s="49"/>
    </row>
    <row r="422">
      <c r="J422" s="49"/>
    </row>
    <row r="423">
      <c r="J423" s="49"/>
    </row>
    <row r="424">
      <c r="J424" s="49"/>
    </row>
    <row r="425">
      <c r="J425" s="49"/>
    </row>
    <row r="426">
      <c r="J426" s="49"/>
    </row>
    <row r="427">
      <c r="J427" s="49"/>
    </row>
    <row r="428">
      <c r="J428" s="49"/>
    </row>
    <row r="429">
      <c r="J429" s="49"/>
    </row>
    <row r="430">
      <c r="J430" s="49"/>
    </row>
    <row r="431">
      <c r="J431" s="49"/>
    </row>
    <row r="432">
      <c r="J432" s="49"/>
    </row>
    <row r="433">
      <c r="J433" s="49"/>
    </row>
    <row r="434">
      <c r="J434" s="49"/>
    </row>
    <row r="435">
      <c r="J435" s="49"/>
    </row>
    <row r="436">
      <c r="J436" s="49"/>
    </row>
    <row r="437">
      <c r="J437" s="49"/>
    </row>
    <row r="438">
      <c r="J438" s="49"/>
    </row>
    <row r="439">
      <c r="J439" s="49"/>
    </row>
    <row r="440">
      <c r="J440" s="49"/>
    </row>
    <row r="441">
      <c r="J441" s="49"/>
    </row>
    <row r="442">
      <c r="J442" s="49"/>
    </row>
    <row r="443">
      <c r="J443" s="49"/>
    </row>
    <row r="444">
      <c r="J444" s="49"/>
    </row>
    <row r="445">
      <c r="J445" s="49"/>
    </row>
    <row r="446">
      <c r="J446" s="49"/>
    </row>
    <row r="447">
      <c r="J447" s="49"/>
    </row>
    <row r="448">
      <c r="J448" s="49"/>
    </row>
    <row r="449">
      <c r="J449" s="49"/>
    </row>
    <row r="450">
      <c r="J450" s="49"/>
    </row>
    <row r="451">
      <c r="J451" s="49"/>
    </row>
    <row r="452">
      <c r="J452" s="49"/>
    </row>
    <row r="453">
      <c r="J453" s="49"/>
    </row>
    <row r="454">
      <c r="J454" s="49"/>
    </row>
    <row r="455">
      <c r="J455" s="49"/>
    </row>
    <row r="456">
      <c r="J456" s="49"/>
    </row>
    <row r="457">
      <c r="J457" s="49"/>
    </row>
    <row r="458">
      <c r="J458" s="49"/>
    </row>
    <row r="459">
      <c r="J459" s="49"/>
    </row>
    <row r="460">
      <c r="J460" s="49"/>
    </row>
    <row r="461">
      <c r="J461" s="49"/>
    </row>
    <row r="462">
      <c r="J462" s="49"/>
    </row>
    <row r="463">
      <c r="J463" s="49"/>
    </row>
    <row r="464">
      <c r="J464" s="49"/>
    </row>
    <row r="465">
      <c r="J465" s="49"/>
    </row>
    <row r="466">
      <c r="J466" s="49"/>
    </row>
    <row r="467">
      <c r="J467" s="49"/>
    </row>
    <row r="468">
      <c r="J468" s="49"/>
    </row>
    <row r="469">
      <c r="J469" s="49"/>
    </row>
    <row r="470">
      <c r="J470" s="49"/>
    </row>
    <row r="471">
      <c r="J471" s="49"/>
    </row>
    <row r="472">
      <c r="J472" s="49"/>
    </row>
    <row r="473">
      <c r="J473" s="49"/>
    </row>
    <row r="474">
      <c r="J474" s="49"/>
    </row>
    <row r="475">
      <c r="J475" s="49"/>
    </row>
    <row r="476">
      <c r="J476" s="49"/>
    </row>
    <row r="477">
      <c r="J477" s="49"/>
    </row>
    <row r="478">
      <c r="J478" s="49"/>
    </row>
    <row r="479">
      <c r="J479" s="49"/>
    </row>
    <row r="480">
      <c r="J480" s="49"/>
    </row>
    <row r="481">
      <c r="J481" s="49"/>
    </row>
    <row r="482">
      <c r="J482" s="49"/>
    </row>
    <row r="483">
      <c r="J483" s="49"/>
    </row>
    <row r="484">
      <c r="J484" s="49"/>
    </row>
    <row r="485">
      <c r="J485" s="49"/>
    </row>
    <row r="486">
      <c r="J486" s="49"/>
    </row>
    <row r="487">
      <c r="J487" s="49"/>
    </row>
    <row r="488">
      <c r="J488" s="49"/>
    </row>
    <row r="489">
      <c r="J489" s="49"/>
    </row>
    <row r="490">
      <c r="J490" s="49"/>
    </row>
    <row r="491">
      <c r="J491" s="49"/>
    </row>
    <row r="492">
      <c r="J492" s="49"/>
    </row>
    <row r="493">
      <c r="J493" s="49"/>
    </row>
    <row r="494">
      <c r="J494" s="49"/>
    </row>
    <row r="495">
      <c r="J495" s="49"/>
    </row>
    <row r="496">
      <c r="J496" s="49"/>
    </row>
    <row r="497">
      <c r="J497" s="49"/>
    </row>
    <row r="498">
      <c r="J498" s="49"/>
    </row>
    <row r="499">
      <c r="J499" s="49"/>
    </row>
    <row r="500">
      <c r="J500" s="49"/>
    </row>
    <row r="501">
      <c r="J501" s="49"/>
    </row>
    <row r="502">
      <c r="J502" s="49"/>
    </row>
    <row r="503">
      <c r="J503" s="49"/>
    </row>
    <row r="504">
      <c r="J504" s="49"/>
    </row>
    <row r="505">
      <c r="J505" s="49"/>
    </row>
    <row r="506">
      <c r="J506" s="49"/>
    </row>
    <row r="507">
      <c r="J507" s="49"/>
    </row>
    <row r="508">
      <c r="J508" s="49"/>
    </row>
    <row r="509">
      <c r="J509" s="49"/>
    </row>
    <row r="510">
      <c r="J510" s="49"/>
    </row>
    <row r="511">
      <c r="J511" s="49"/>
    </row>
    <row r="512">
      <c r="J512" s="49"/>
    </row>
    <row r="513">
      <c r="J513" s="49"/>
    </row>
    <row r="514">
      <c r="J514" s="49"/>
    </row>
    <row r="515">
      <c r="J515" s="49"/>
    </row>
    <row r="516">
      <c r="J516" s="49"/>
    </row>
    <row r="517">
      <c r="J517" s="49"/>
    </row>
    <row r="518">
      <c r="J518" s="49"/>
    </row>
    <row r="519">
      <c r="J519" s="49"/>
    </row>
    <row r="520">
      <c r="J520" s="49"/>
    </row>
    <row r="521">
      <c r="J521" s="49"/>
    </row>
    <row r="522">
      <c r="J522" s="49"/>
    </row>
    <row r="523">
      <c r="J523" s="49"/>
    </row>
    <row r="524">
      <c r="J524" s="49"/>
    </row>
    <row r="525">
      <c r="J525" s="49"/>
    </row>
    <row r="526">
      <c r="J526" s="49"/>
    </row>
    <row r="527">
      <c r="J527" s="49"/>
    </row>
    <row r="528">
      <c r="J528" s="49"/>
    </row>
    <row r="529">
      <c r="J529" s="49"/>
    </row>
    <row r="530">
      <c r="J530" s="49"/>
    </row>
    <row r="531">
      <c r="J531" s="49"/>
    </row>
    <row r="532">
      <c r="J532" s="49"/>
    </row>
    <row r="533">
      <c r="J533" s="49"/>
    </row>
    <row r="534">
      <c r="J534" s="49"/>
    </row>
    <row r="535">
      <c r="J535" s="49"/>
    </row>
    <row r="536">
      <c r="J536" s="49"/>
    </row>
    <row r="537">
      <c r="J537" s="49"/>
    </row>
    <row r="538">
      <c r="J538" s="49"/>
    </row>
    <row r="539">
      <c r="J539" s="49"/>
    </row>
    <row r="540">
      <c r="J540" s="49"/>
    </row>
    <row r="541">
      <c r="J541" s="49"/>
    </row>
    <row r="542">
      <c r="J542" s="49"/>
    </row>
    <row r="543">
      <c r="J543" s="49"/>
    </row>
    <row r="544">
      <c r="J544" s="49"/>
    </row>
    <row r="545">
      <c r="J545" s="49"/>
    </row>
    <row r="546">
      <c r="J546" s="49"/>
    </row>
    <row r="547">
      <c r="J547" s="49"/>
    </row>
    <row r="548">
      <c r="J548" s="49"/>
    </row>
    <row r="549">
      <c r="J549" s="49"/>
    </row>
    <row r="550">
      <c r="J550" s="49"/>
    </row>
    <row r="551">
      <c r="J551" s="49"/>
    </row>
    <row r="552">
      <c r="J552" s="49"/>
    </row>
    <row r="553">
      <c r="J553" s="49"/>
    </row>
    <row r="554">
      <c r="J554" s="49"/>
    </row>
    <row r="555">
      <c r="J555" s="49"/>
    </row>
    <row r="556">
      <c r="J556" s="49"/>
    </row>
    <row r="557">
      <c r="J557" s="49"/>
    </row>
    <row r="558">
      <c r="J558" s="49"/>
    </row>
    <row r="559">
      <c r="J559" s="49"/>
    </row>
    <row r="560">
      <c r="J560" s="49"/>
    </row>
    <row r="561">
      <c r="J561" s="49"/>
    </row>
    <row r="562">
      <c r="J562" s="49"/>
    </row>
    <row r="563">
      <c r="J563" s="49"/>
    </row>
    <row r="564">
      <c r="J564" s="49"/>
    </row>
    <row r="565">
      <c r="J565" s="49"/>
    </row>
    <row r="566">
      <c r="J566" s="49"/>
    </row>
    <row r="567">
      <c r="J567" s="49"/>
    </row>
    <row r="568">
      <c r="J568" s="49"/>
    </row>
    <row r="569">
      <c r="J569" s="49"/>
    </row>
    <row r="570">
      <c r="J570" s="49"/>
    </row>
    <row r="571">
      <c r="J571" s="49"/>
    </row>
    <row r="572">
      <c r="J572" s="49"/>
    </row>
    <row r="573">
      <c r="J573" s="49"/>
    </row>
    <row r="574">
      <c r="J574" s="49"/>
    </row>
    <row r="575">
      <c r="J575" s="49"/>
    </row>
    <row r="576">
      <c r="J576" s="49"/>
    </row>
    <row r="577">
      <c r="J577" s="49"/>
    </row>
    <row r="578">
      <c r="J578" s="49"/>
    </row>
    <row r="579">
      <c r="J579" s="49"/>
    </row>
    <row r="580">
      <c r="J580" s="49"/>
    </row>
    <row r="581">
      <c r="J581" s="49"/>
    </row>
    <row r="582">
      <c r="J582" s="49"/>
    </row>
    <row r="583">
      <c r="J583" s="49"/>
    </row>
    <row r="584">
      <c r="J584" s="49"/>
    </row>
    <row r="585">
      <c r="J585" s="49"/>
    </row>
    <row r="586">
      <c r="J586" s="49"/>
    </row>
    <row r="587">
      <c r="J587" s="49"/>
    </row>
    <row r="588">
      <c r="J588" s="49"/>
    </row>
    <row r="589">
      <c r="J589" s="49"/>
    </row>
    <row r="590">
      <c r="J590" s="49"/>
    </row>
    <row r="591">
      <c r="J591" s="49"/>
    </row>
    <row r="592">
      <c r="J592" s="49"/>
    </row>
    <row r="593">
      <c r="J593" s="49"/>
    </row>
    <row r="594">
      <c r="J594" s="49"/>
    </row>
    <row r="595">
      <c r="J595" s="49"/>
    </row>
    <row r="596">
      <c r="J596" s="49"/>
    </row>
    <row r="597">
      <c r="J597" s="49"/>
    </row>
    <row r="598">
      <c r="J598" s="49"/>
    </row>
    <row r="599">
      <c r="J599" s="49"/>
    </row>
    <row r="600">
      <c r="J600" s="49"/>
    </row>
    <row r="601">
      <c r="J601" s="49"/>
    </row>
    <row r="602">
      <c r="J602" s="49"/>
    </row>
    <row r="603">
      <c r="J603" s="49"/>
    </row>
    <row r="604">
      <c r="J604" s="49"/>
    </row>
    <row r="605">
      <c r="J605" s="49"/>
    </row>
    <row r="606">
      <c r="J606" s="49"/>
    </row>
    <row r="607">
      <c r="J607" s="49"/>
    </row>
    <row r="608">
      <c r="J608" s="49"/>
    </row>
    <row r="609">
      <c r="J609" s="49"/>
    </row>
    <row r="610">
      <c r="J610" s="49"/>
    </row>
    <row r="611">
      <c r="J611" s="49"/>
    </row>
    <row r="612">
      <c r="J612" s="49"/>
    </row>
    <row r="613">
      <c r="J613" s="49"/>
    </row>
    <row r="614">
      <c r="J614" s="49"/>
    </row>
    <row r="615">
      <c r="J615" s="49"/>
    </row>
    <row r="616">
      <c r="J616" s="49"/>
    </row>
    <row r="617">
      <c r="J617" s="49"/>
    </row>
    <row r="618">
      <c r="J618" s="49"/>
    </row>
    <row r="619">
      <c r="J619" s="49"/>
    </row>
    <row r="620">
      <c r="J620" s="49"/>
    </row>
    <row r="621">
      <c r="J621" s="49"/>
    </row>
    <row r="622">
      <c r="J622" s="49"/>
    </row>
    <row r="623">
      <c r="J623" s="49"/>
    </row>
    <row r="624">
      <c r="J624" s="49"/>
    </row>
    <row r="625">
      <c r="J625" s="49"/>
    </row>
    <row r="626">
      <c r="J626" s="49"/>
    </row>
    <row r="627">
      <c r="J627" s="49"/>
    </row>
    <row r="628">
      <c r="J628" s="49"/>
    </row>
    <row r="629">
      <c r="J629" s="49"/>
    </row>
    <row r="630">
      <c r="J630" s="49"/>
    </row>
    <row r="631">
      <c r="J631" s="49"/>
    </row>
    <row r="632">
      <c r="J632" s="49"/>
    </row>
    <row r="633">
      <c r="J633" s="49"/>
    </row>
    <row r="634">
      <c r="J634" s="49"/>
    </row>
    <row r="635">
      <c r="J635" s="49"/>
    </row>
    <row r="636">
      <c r="J636" s="49"/>
    </row>
    <row r="637">
      <c r="J637" s="49"/>
    </row>
    <row r="638">
      <c r="J638" s="49"/>
    </row>
    <row r="639">
      <c r="J639" s="49"/>
    </row>
    <row r="640">
      <c r="J640" s="49"/>
    </row>
    <row r="641">
      <c r="J641" s="49"/>
    </row>
    <row r="642">
      <c r="J642" s="49"/>
    </row>
    <row r="643">
      <c r="J643" s="49"/>
    </row>
    <row r="644">
      <c r="J644" s="49"/>
    </row>
    <row r="645">
      <c r="J645" s="49"/>
    </row>
    <row r="646">
      <c r="J646" s="49"/>
    </row>
    <row r="647">
      <c r="J647" s="49"/>
    </row>
    <row r="648">
      <c r="J648" s="49"/>
    </row>
    <row r="649">
      <c r="J649" s="49"/>
    </row>
    <row r="650">
      <c r="J650" s="49"/>
    </row>
    <row r="651">
      <c r="J651" s="49"/>
    </row>
    <row r="652">
      <c r="J652" s="49"/>
    </row>
    <row r="653">
      <c r="J653" s="49"/>
    </row>
    <row r="654">
      <c r="J654" s="49"/>
    </row>
    <row r="655">
      <c r="J655" s="49"/>
    </row>
    <row r="656">
      <c r="J656" s="49"/>
    </row>
    <row r="657">
      <c r="J657" s="49"/>
    </row>
    <row r="658">
      <c r="J658" s="49"/>
    </row>
    <row r="659">
      <c r="J659" s="49"/>
    </row>
    <row r="660">
      <c r="J660" s="49"/>
    </row>
    <row r="661">
      <c r="J661" s="49"/>
    </row>
    <row r="662">
      <c r="J662" s="49"/>
    </row>
    <row r="663">
      <c r="J663" s="49"/>
    </row>
    <row r="664">
      <c r="J664" s="49"/>
    </row>
    <row r="665">
      <c r="J665" s="49"/>
    </row>
    <row r="666">
      <c r="J666" s="49"/>
    </row>
    <row r="667">
      <c r="J667" s="49"/>
    </row>
    <row r="668">
      <c r="J668" s="49"/>
    </row>
    <row r="669">
      <c r="J669" s="49"/>
    </row>
    <row r="670">
      <c r="J670" s="49"/>
    </row>
    <row r="671">
      <c r="J671" s="49"/>
    </row>
    <row r="672">
      <c r="J672" s="49"/>
    </row>
    <row r="673">
      <c r="J673" s="49"/>
    </row>
    <row r="674">
      <c r="J674" s="49"/>
    </row>
    <row r="675">
      <c r="J675" s="49"/>
    </row>
    <row r="676">
      <c r="J676" s="49"/>
    </row>
    <row r="677">
      <c r="J677" s="49"/>
    </row>
    <row r="678">
      <c r="J678" s="49"/>
    </row>
    <row r="679">
      <c r="J679" s="49"/>
    </row>
    <row r="680">
      <c r="J680" s="49"/>
    </row>
    <row r="681">
      <c r="J681" s="49"/>
    </row>
    <row r="682">
      <c r="J682" s="49"/>
    </row>
    <row r="683">
      <c r="J683" s="49"/>
    </row>
    <row r="684">
      <c r="J684" s="49"/>
    </row>
    <row r="685">
      <c r="J685" s="49"/>
    </row>
    <row r="686">
      <c r="J686" s="49"/>
    </row>
    <row r="687">
      <c r="J687" s="49"/>
    </row>
    <row r="688">
      <c r="J688" s="49"/>
    </row>
    <row r="689">
      <c r="J689" s="49"/>
    </row>
    <row r="690">
      <c r="J690" s="49"/>
    </row>
    <row r="691">
      <c r="J691" s="49"/>
    </row>
    <row r="692">
      <c r="J692" s="49"/>
    </row>
    <row r="693">
      <c r="J693" s="49"/>
    </row>
    <row r="694">
      <c r="J694" s="49"/>
    </row>
    <row r="695">
      <c r="J695" s="49"/>
    </row>
    <row r="696">
      <c r="J696" s="49"/>
    </row>
    <row r="697">
      <c r="J697" s="49"/>
    </row>
    <row r="698">
      <c r="J698" s="49"/>
    </row>
    <row r="699">
      <c r="J699" s="49"/>
    </row>
    <row r="700">
      <c r="J700" s="49"/>
    </row>
    <row r="701">
      <c r="J701" s="49"/>
    </row>
    <row r="702">
      <c r="J702" s="49"/>
    </row>
    <row r="703">
      <c r="J703" s="49"/>
    </row>
    <row r="704">
      <c r="J704" s="49"/>
    </row>
    <row r="705">
      <c r="J705" s="49"/>
    </row>
    <row r="706">
      <c r="J706" s="49"/>
    </row>
    <row r="707">
      <c r="J707" s="49"/>
    </row>
    <row r="708">
      <c r="J708" s="49"/>
    </row>
    <row r="709">
      <c r="J709" s="49"/>
    </row>
    <row r="710">
      <c r="J710" s="49"/>
    </row>
    <row r="711">
      <c r="J711" s="49"/>
    </row>
    <row r="712">
      <c r="J712" s="49"/>
    </row>
    <row r="713">
      <c r="J713" s="49"/>
    </row>
    <row r="714">
      <c r="J714" s="49"/>
    </row>
    <row r="715">
      <c r="J715" s="49"/>
    </row>
    <row r="716">
      <c r="J716" s="49"/>
    </row>
    <row r="717">
      <c r="J717" s="49"/>
    </row>
    <row r="718">
      <c r="J718" s="49"/>
    </row>
    <row r="719">
      <c r="J719" s="49"/>
    </row>
    <row r="720">
      <c r="J720" s="49"/>
    </row>
    <row r="721">
      <c r="J721" s="49"/>
    </row>
    <row r="722">
      <c r="J722" s="49"/>
    </row>
    <row r="723">
      <c r="J723" s="49"/>
    </row>
    <row r="724">
      <c r="J724" s="49"/>
    </row>
    <row r="725">
      <c r="J725" s="49"/>
    </row>
    <row r="726">
      <c r="J726" s="49"/>
    </row>
    <row r="727">
      <c r="J727" s="49"/>
    </row>
    <row r="728">
      <c r="J728" s="49"/>
    </row>
    <row r="729">
      <c r="J729" s="49"/>
    </row>
    <row r="730">
      <c r="J730" s="49"/>
    </row>
    <row r="731">
      <c r="J731" s="49"/>
    </row>
    <row r="732">
      <c r="J732" s="49"/>
    </row>
    <row r="733">
      <c r="J733" s="49"/>
    </row>
    <row r="734">
      <c r="J734" s="49"/>
    </row>
    <row r="735">
      <c r="J735" s="49"/>
    </row>
    <row r="736">
      <c r="J736" s="49"/>
    </row>
    <row r="737">
      <c r="J737" s="49"/>
    </row>
    <row r="738">
      <c r="J738" s="49"/>
    </row>
    <row r="739">
      <c r="J739" s="49"/>
    </row>
    <row r="740">
      <c r="J740" s="49"/>
    </row>
    <row r="741">
      <c r="J741" s="49"/>
    </row>
    <row r="742">
      <c r="J742" s="49"/>
    </row>
    <row r="743">
      <c r="J743" s="49"/>
    </row>
    <row r="744">
      <c r="J744" s="49"/>
    </row>
    <row r="745">
      <c r="J745" s="49"/>
    </row>
    <row r="746">
      <c r="J746" s="49"/>
    </row>
    <row r="747">
      <c r="J747" s="49"/>
    </row>
    <row r="748">
      <c r="J748" s="49"/>
    </row>
    <row r="749">
      <c r="J749" s="49"/>
    </row>
    <row r="750">
      <c r="J750" s="49"/>
    </row>
    <row r="751">
      <c r="J751" s="49"/>
    </row>
    <row r="752">
      <c r="J752" s="49"/>
    </row>
    <row r="753">
      <c r="J753" s="49"/>
    </row>
    <row r="754">
      <c r="J754" s="49"/>
    </row>
    <row r="755">
      <c r="J755" s="49"/>
    </row>
    <row r="756">
      <c r="J756" s="49"/>
    </row>
    <row r="757">
      <c r="J757" s="49"/>
    </row>
    <row r="758">
      <c r="J758" s="49"/>
    </row>
    <row r="759">
      <c r="J759" s="49"/>
    </row>
    <row r="760">
      <c r="J760" s="49"/>
    </row>
    <row r="761">
      <c r="J761" s="49"/>
    </row>
    <row r="762">
      <c r="J762" s="49"/>
    </row>
    <row r="763">
      <c r="J763" s="49"/>
    </row>
    <row r="764">
      <c r="J764" s="49"/>
    </row>
    <row r="765">
      <c r="J765" s="49"/>
    </row>
    <row r="766">
      <c r="J766" s="49"/>
    </row>
    <row r="767">
      <c r="J767" s="49"/>
    </row>
    <row r="768">
      <c r="J768" s="49"/>
    </row>
    <row r="769">
      <c r="J769" s="49"/>
    </row>
    <row r="770">
      <c r="J770" s="49"/>
    </row>
    <row r="771">
      <c r="J771" s="49"/>
    </row>
    <row r="772">
      <c r="J772" s="49"/>
    </row>
    <row r="773">
      <c r="J773" s="49"/>
    </row>
    <row r="774">
      <c r="J774" s="49"/>
    </row>
    <row r="775">
      <c r="J775" s="49"/>
    </row>
    <row r="776">
      <c r="J776" s="49"/>
    </row>
    <row r="777">
      <c r="J777" s="49"/>
    </row>
    <row r="778">
      <c r="J778" s="49"/>
    </row>
    <row r="779">
      <c r="J779" s="49"/>
    </row>
    <row r="780">
      <c r="J780" s="49"/>
    </row>
    <row r="781">
      <c r="J781" s="49"/>
    </row>
    <row r="782">
      <c r="J782" s="49"/>
    </row>
    <row r="783">
      <c r="J783" s="49"/>
    </row>
    <row r="784">
      <c r="J784" s="49"/>
    </row>
    <row r="785">
      <c r="J785" s="49"/>
    </row>
    <row r="786">
      <c r="J786" s="49"/>
    </row>
    <row r="787">
      <c r="J787" s="49"/>
    </row>
    <row r="788">
      <c r="J788" s="49"/>
    </row>
    <row r="789">
      <c r="J789" s="49"/>
    </row>
    <row r="790">
      <c r="J790" s="49"/>
    </row>
    <row r="791">
      <c r="J791" s="49"/>
    </row>
    <row r="792">
      <c r="J792" s="49"/>
    </row>
    <row r="793">
      <c r="J793" s="49"/>
    </row>
    <row r="794">
      <c r="J794" s="49"/>
    </row>
    <row r="795">
      <c r="J795" s="49"/>
    </row>
    <row r="796">
      <c r="J796" s="49"/>
    </row>
    <row r="797">
      <c r="J797" s="49"/>
    </row>
    <row r="798">
      <c r="J798" s="49"/>
    </row>
    <row r="799">
      <c r="J799" s="49"/>
    </row>
    <row r="800">
      <c r="J800" s="49"/>
    </row>
    <row r="801">
      <c r="J801" s="49"/>
    </row>
    <row r="802">
      <c r="J802" s="49"/>
    </row>
    <row r="803">
      <c r="J803" s="49"/>
    </row>
    <row r="804">
      <c r="J804" s="49"/>
    </row>
    <row r="805">
      <c r="J805" s="49"/>
    </row>
    <row r="806">
      <c r="J806" s="49"/>
    </row>
    <row r="807">
      <c r="J807" s="49"/>
    </row>
    <row r="808">
      <c r="J808" s="49"/>
    </row>
    <row r="809">
      <c r="J809" s="49"/>
    </row>
    <row r="810">
      <c r="J810" s="49"/>
    </row>
    <row r="811">
      <c r="J811" s="49"/>
    </row>
    <row r="812">
      <c r="J812" s="49"/>
    </row>
    <row r="813">
      <c r="J813" s="49"/>
    </row>
    <row r="814">
      <c r="J814" s="49"/>
    </row>
    <row r="815">
      <c r="J815" s="49"/>
    </row>
    <row r="816">
      <c r="J816" s="49"/>
    </row>
    <row r="817">
      <c r="J817" s="49"/>
    </row>
    <row r="818">
      <c r="J818" s="49"/>
    </row>
    <row r="819">
      <c r="J819" s="49"/>
    </row>
    <row r="820">
      <c r="J820" s="49"/>
    </row>
    <row r="821">
      <c r="J821" s="49"/>
    </row>
    <row r="822">
      <c r="J822" s="49"/>
    </row>
    <row r="823">
      <c r="J823" s="49"/>
    </row>
    <row r="824">
      <c r="J824" s="49"/>
    </row>
    <row r="825">
      <c r="J825" s="49"/>
    </row>
    <row r="826">
      <c r="J826" s="49"/>
    </row>
    <row r="827">
      <c r="J827" s="49"/>
    </row>
    <row r="828">
      <c r="J828" s="49"/>
    </row>
    <row r="829">
      <c r="J829" s="49"/>
    </row>
    <row r="830">
      <c r="J830" s="49"/>
    </row>
    <row r="831">
      <c r="J831" s="49"/>
    </row>
    <row r="832">
      <c r="J832" s="49"/>
    </row>
    <row r="833">
      <c r="J833" s="49"/>
    </row>
    <row r="834">
      <c r="J834" s="49"/>
    </row>
    <row r="835">
      <c r="J835" s="49"/>
    </row>
    <row r="836">
      <c r="J836" s="49"/>
    </row>
    <row r="837">
      <c r="J837" s="49"/>
    </row>
    <row r="838">
      <c r="J838" s="49"/>
    </row>
    <row r="839">
      <c r="J839" s="49"/>
    </row>
    <row r="840">
      <c r="J840" s="49"/>
    </row>
    <row r="841">
      <c r="J841" s="49"/>
    </row>
    <row r="842">
      <c r="J842" s="49"/>
    </row>
    <row r="843">
      <c r="J843" s="49"/>
    </row>
    <row r="844">
      <c r="J844" s="49"/>
    </row>
    <row r="845">
      <c r="J845" s="49"/>
    </row>
    <row r="846">
      <c r="J846" s="49"/>
    </row>
    <row r="847">
      <c r="J847" s="49"/>
    </row>
    <row r="848">
      <c r="J848" s="49"/>
    </row>
    <row r="849">
      <c r="J849" s="49"/>
    </row>
    <row r="850">
      <c r="J850" s="49"/>
    </row>
    <row r="851">
      <c r="J851" s="49"/>
    </row>
    <row r="852">
      <c r="J852" s="49"/>
    </row>
    <row r="853">
      <c r="J853" s="49"/>
    </row>
    <row r="854">
      <c r="J854" s="49"/>
    </row>
    <row r="855">
      <c r="J855" s="49"/>
    </row>
    <row r="856">
      <c r="J856" s="49"/>
    </row>
    <row r="857">
      <c r="J857" s="49"/>
    </row>
    <row r="858">
      <c r="J858" s="49"/>
    </row>
    <row r="859">
      <c r="J859" s="49"/>
    </row>
    <row r="860">
      <c r="J860" s="49"/>
    </row>
    <row r="861">
      <c r="J861" s="49"/>
    </row>
    <row r="862">
      <c r="J862" s="49"/>
    </row>
    <row r="863">
      <c r="J863" s="49"/>
    </row>
    <row r="864">
      <c r="J864" s="49"/>
    </row>
    <row r="865">
      <c r="J865" s="49"/>
    </row>
    <row r="866">
      <c r="J866" s="49"/>
    </row>
    <row r="867">
      <c r="J867" s="49"/>
    </row>
    <row r="868">
      <c r="J868" s="49"/>
    </row>
    <row r="869">
      <c r="J869" s="49"/>
    </row>
    <row r="870">
      <c r="J870" s="49"/>
    </row>
    <row r="871">
      <c r="J871" s="49"/>
    </row>
    <row r="872">
      <c r="J872" s="49"/>
    </row>
    <row r="873">
      <c r="J873" s="49"/>
    </row>
    <row r="874">
      <c r="J874" s="49"/>
    </row>
    <row r="875">
      <c r="J875" s="49"/>
    </row>
    <row r="876">
      <c r="J876" s="49"/>
    </row>
    <row r="877">
      <c r="J877" s="49"/>
    </row>
    <row r="878">
      <c r="J878" s="49"/>
    </row>
    <row r="879">
      <c r="J879" s="49"/>
    </row>
    <row r="880">
      <c r="J880" s="49"/>
    </row>
    <row r="881">
      <c r="J881" s="49"/>
    </row>
    <row r="882">
      <c r="J882" s="49"/>
    </row>
    <row r="883">
      <c r="J883" s="49"/>
    </row>
    <row r="884">
      <c r="J884" s="49"/>
    </row>
    <row r="885">
      <c r="J885" s="49"/>
    </row>
    <row r="886">
      <c r="J886" s="49"/>
    </row>
    <row r="887">
      <c r="J887" s="49"/>
    </row>
    <row r="888">
      <c r="J888" s="49"/>
    </row>
    <row r="889">
      <c r="J889" s="49"/>
    </row>
    <row r="890">
      <c r="J890" s="49"/>
    </row>
    <row r="891">
      <c r="J891" s="49"/>
    </row>
    <row r="892">
      <c r="J892" s="49"/>
    </row>
    <row r="893">
      <c r="J893" s="49"/>
    </row>
    <row r="894">
      <c r="J894" s="49"/>
    </row>
    <row r="895">
      <c r="J895" s="49"/>
    </row>
    <row r="896">
      <c r="J896" s="49"/>
    </row>
    <row r="897">
      <c r="J897" s="49"/>
    </row>
    <row r="898">
      <c r="J898" s="49"/>
    </row>
    <row r="899">
      <c r="J899" s="49"/>
    </row>
    <row r="900">
      <c r="J900" s="49"/>
    </row>
    <row r="901">
      <c r="J901" s="49"/>
    </row>
    <row r="902">
      <c r="J902" s="49"/>
    </row>
    <row r="903">
      <c r="J903" s="49"/>
    </row>
    <row r="904">
      <c r="J904" s="49"/>
    </row>
    <row r="905">
      <c r="J905" s="49"/>
    </row>
    <row r="906">
      <c r="J906" s="49"/>
    </row>
    <row r="907">
      <c r="J907" s="49"/>
    </row>
    <row r="908">
      <c r="J908" s="49"/>
    </row>
    <row r="909">
      <c r="J909" s="49"/>
    </row>
    <row r="910">
      <c r="J910" s="49"/>
    </row>
    <row r="911">
      <c r="J911" s="49"/>
    </row>
    <row r="912">
      <c r="J912" s="49"/>
    </row>
    <row r="913">
      <c r="J913" s="49"/>
    </row>
    <row r="914">
      <c r="J914" s="49"/>
    </row>
    <row r="915">
      <c r="J915" s="49"/>
    </row>
    <row r="916">
      <c r="J916" s="49"/>
    </row>
    <row r="917">
      <c r="J917" s="49"/>
    </row>
    <row r="918">
      <c r="J918" s="49"/>
    </row>
    <row r="919">
      <c r="J919" s="49"/>
    </row>
    <row r="920">
      <c r="J920" s="49"/>
    </row>
    <row r="921">
      <c r="J921" s="49"/>
    </row>
    <row r="922">
      <c r="J922" s="49"/>
    </row>
    <row r="923">
      <c r="J923" s="49"/>
    </row>
    <row r="924">
      <c r="J924" s="49"/>
    </row>
    <row r="925">
      <c r="J925" s="49"/>
    </row>
    <row r="926">
      <c r="J926" s="49"/>
    </row>
    <row r="927">
      <c r="J927" s="49"/>
    </row>
    <row r="928">
      <c r="J928" s="49"/>
    </row>
    <row r="929">
      <c r="J929" s="49"/>
    </row>
    <row r="930">
      <c r="J930" s="49"/>
    </row>
    <row r="931">
      <c r="J931" s="49"/>
    </row>
    <row r="932">
      <c r="J932" s="49"/>
    </row>
    <row r="933">
      <c r="J933" s="49"/>
    </row>
    <row r="934">
      <c r="J934" s="49"/>
    </row>
    <row r="935">
      <c r="J935" s="49"/>
    </row>
    <row r="936">
      <c r="J936" s="49"/>
    </row>
    <row r="937">
      <c r="J937" s="49"/>
    </row>
    <row r="938">
      <c r="J938" s="49"/>
    </row>
    <row r="939">
      <c r="J939" s="49"/>
    </row>
    <row r="940">
      <c r="J940" s="49"/>
    </row>
    <row r="941">
      <c r="J941" s="49"/>
    </row>
    <row r="942">
      <c r="J942" s="49"/>
    </row>
    <row r="943">
      <c r="J943" s="49"/>
    </row>
    <row r="944">
      <c r="J944" s="49"/>
    </row>
    <row r="945">
      <c r="J945" s="49"/>
    </row>
    <row r="946">
      <c r="J946" s="49"/>
    </row>
    <row r="947">
      <c r="J947" s="49"/>
    </row>
    <row r="948">
      <c r="J948" s="49"/>
    </row>
    <row r="949">
      <c r="J949" s="49"/>
    </row>
    <row r="950">
      <c r="J950" s="49"/>
    </row>
    <row r="951">
      <c r="J951" s="49"/>
    </row>
    <row r="952">
      <c r="J952" s="49"/>
    </row>
    <row r="953">
      <c r="J953" s="49"/>
    </row>
    <row r="954">
      <c r="J954" s="49"/>
    </row>
    <row r="955">
      <c r="J955" s="49"/>
    </row>
    <row r="956">
      <c r="J956" s="49"/>
    </row>
    <row r="957">
      <c r="J957" s="49"/>
    </row>
    <row r="958">
      <c r="J958" s="49"/>
    </row>
    <row r="959">
      <c r="J959" s="49"/>
    </row>
    <row r="960">
      <c r="J960" s="49"/>
    </row>
    <row r="961">
      <c r="J961" s="49"/>
    </row>
    <row r="962">
      <c r="J962" s="49"/>
    </row>
    <row r="963">
      <c r="J963" s="49"/>
    </row>
    <row r="964">
      <c r="J964" s="49"/>
    </row>
    <row r="965">
      <c r="J965" s="49"/>
    </row>
    <row r="966">
      <c r="J966" s="49"/>
    </row>
    <row r="967">
      <c r="J967" s="49"/>
    </row>
    <row r="968">
      <c r="J968" s="49"/>
    </row>
    <row r="969">
      <c r="J969" s="49"/>
    </row>
    <row r="970">
      <c r="J970" s="49"/>
    </row>
    <row r="971">
      <c r="J971" s="49"/>
    </row>
    <row r="972">
      <c r="J972" s="49"/>
    </row>
    <row r="973">
      <c r="J973" s="49"/>
    </row>
    <row r="974">
      <c r="J974" s="49"/>
    </row>
    <row r="975">
      <c r="J975" s="49"/>
    </row>
    <row r="976">
      <c r="J976" s="49"/>
    </row>
    <row r="977">
      <c r="J977" s="49"/>
    </row>
    <row r="978">
      <c r="J978" s="49"/>
    </row>
    <row r="979">
      <c r="J979" s="49"/>
    </row>
    <row r="980">
      <c r="J980" s="49"/>
    </row>
    <row r="981">
      <c r="J981" s="49"/>
    </row>
    <row r="982">
      <c r="J982" s="49"/>
    </row>
    <row r="983">
      <c r="J983" s="49"/>
    </row>
    <row r="984">
      <c r="J984" s="49"/>
    </row>
    <row r="985">
      <c r="J985" s="49"/>
    </row>
    <row r="986">
      <c r="J986" s="49"/>
    </row>
    <row r="987">
      <c r="J987" s="49"/>
    </row>
    <row r="988">
      <c r="J988" s="49"/>
    </row>
    <row r="989">
      <c r="J989" s="49"/>
    </row>
    <row r="990">
      <c r="J990" s="49"/>
    </row>
    <row r="991">
      <c r="J991" s="49"/>
    </row>
    <row r="992">
      <c r="J992" s="49"/>
    </row>
    <row r="993">
      <c r="J993" s="49"/>
    </row>
    <row r="994">
      <c r="J994" s="49"/>
    </row>
    <row r="995">
      <c r="J995" s="49"/>
    </row>
    <row r="996">
      <c r="J996" s="49"/>
    </row>
    <row r="997">
      <c r="J997" s="49"/>
    </row>
    <row r="998">
      <c r="J998" s="49"/>
    </row>
    <row r="999">
      <c r="J999" s="49"/>
    </row>
    <row r="1000">
      <c r="J1000" s="49"/>
    </row>
  </sheetData>
  <mergeCells count="2">
    <mergeCell ref="L8:L9"/>
    <mergeCell ref="M8:O8"/>
  </mergeCell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38"/>
    <col customWidth="1" min="2" max="2" width="39.38"/>
    <col customWidth="1" min="3" max="4" width="37.63"/>
    <col customWidth="1" min="5" max="5" width="78.25"/>
    <col customWidth="1" min="6" max="6" width="144.25"/>
    <col customWidth="1" min="7" max="7" width="160.75"/>
    <col customWidth="1" min="8" max="8" width="156.88"/>
    <col customWidth="1" min="9" max="19" width="37.63"/>
    <col customWidth="1" min="20" max="20" width="52.13"/>
    <col customWidth="1" min="21" max="22" width="37.63"/>
  </cols>
  <sheetData>
    <row r="1">
      <c r="A1" s="53" t="s">
        <v>1125</v>
      </c>
      <c r="B1" s="53" t="s">
        <v>1459</v>
      </c>
      <c r="C1" s="54" t="s">
        <v>1460</v>
      </c>
      <c r="D1" s="54" t="s">
        <v>1461</v>
      </c>
      <c r="E1" s="54" t="s">
        <v>10</v>
      </c>
      <c r="F1" s="54" t="s">
        <v>1462</v>
      </c>
      <c r="G1" s="54" t="s">
        <v>1463</v>
      </c>
      <c r="H1" s="54" t="s">
        <v>1464</v>
      </c>
      <c r="I1" s="54" t="s">
        <v>1465</v>
      </c>
      <c r="J1" s="54" t="s">
        <v>1466</v>
      </c>
      <c r="K1" s="54" t="s">
        <v>1467</v>
      </c>
      <c r="L1" s="54" t="s">
        <v>1468</v>
      </c>
      <c r="M1" s="54" t="s">
        <v>1469</v>
      </c>
      <c r="N1" s="54" t="s">
        <v>1470</v>
      </c>
      <c r="O1" s="54" t="s">
        <v>1471</v>
      </c>
      <c r="P1" s="54" t="s">
        <v>1472</v>
      </c>
      <c r="Q1" s="54" t="s">
        <v>1473</v>
      </c>
      <c r="S1" s="55" t="s">
        <v>1474</v>
      </c>
      <c r="T1" s="43"/>
      <c r="U1" s="44"/>
    </row>
    <row r="2">
      <c r="A2" s="56" t="s">
        <v>1475</v>
      </c>
      <c r="B2" s="57" t="str">
        <f>'Respostas ao formulário '!H4</f>
        <v>Não tenho uma rotina fixa.</v>
      </c>
      <c r="C2" s="57" t="str">
        <f>'Respostas ao formulário '!I4</f>
        <v>Monitoria, Liga acadêmica, Extensão</v>
      </c>
      <c r="D2" s="57" t="str">
        <f>'Respostas ao formulário '!J4</f>
        <v>Não.</v>
      </c>
      <c r="E2" s="56">
        <v>0.0</v>
      </c>
      <c r="F2" s="57" t="str">
        <f>'Respostas ao formulário '!L4</f>
        <v>Contribuiu parcialmente, algumas estratégias foram úteis, mas ainda tenho dificuldades.</v>
      </c>
      <c r="G2" s="57" t="str">
        <f>'Respostas ao formulário '!M4</f>
        <v>Contribuiu parcialmente, algumas estratégias foram úteis, mas ainda tenho dificuldades.</v>
      </c>
      <c r="H2" s="57" t="str">
        <f>'Respostas ao formulário '!N4</f>
        <v>Contribuiu muito, aprendi estratégias eficazes que aplico no dia a dia.</v>
      </c>
      <c r="I2" s="57" t="str">
        <f>'Respostas ao formulário '!O4</f>
        <v>Contribuiu pouco, pois não consegui aplicar as estratégias ensinadas.</v>
      </c>
      <c r="J2" s="57" t="str">
        <f>'Respostas ao formulário '!P4</f>
        <v>Contribuiu pouco, pois não consegui aplicar as estratégias ensinadas.</v>
      </c>
      <c r="K2" s="57" t="str">
        <f>'Respostas ao formulário '!Q4</f>
        <v>Contribuiu pouco, pois não consegui aplicar as estratégias ensinadas.</v>
      </c>
      <c r="L2" s="57" t="str">
        <f>'Respostas ao formulário '!R4</f>
        <v>Contribuiu pouco, pois já praticava atividades físicas regularmente antes.</v>
      </c>
      <c r="M2" s="57" t="str">
        <f>'Respostas ao formulário '!S4</f>
        <v>Não. Já praticava atividade física antes e mantenho o mesmo hábito.</v>
      </c>
      <c r="N2" s="57" t="str">
        <f>'Respostas ao formulário '!T4</f>
        <v>Às vezes.</v>
      </c>
      <c r="O2" s="57" t="str">
        <f>'Respostas ao formulário '!U4</f>
        <v>Sim, houve uma redução significativa.</v>
      </c>
      <c r="P2" s="57" t="str">
        <f>'Respostas ao formulário '!V4</f>
        <v>Sim, com frequência.</v>
      </c>
      <c r="Q2" s="57" t="str">
        <f>'Respostas ao formulário '!W4</f>
        <v>Café.</v>
      </c>
      <c r="S2" s="55" t="s">
        <v>1476</v>
      </c>
      <c r="T2" s="44"/>
      <c r="U2" s="58" t="s">
        <v>1477</v>
      </c>
    </row>
    <row r="3">
      <c r="A3" s="56" t="s">
        <v>1478</v>
      </c>
      <c r="B3" s="57" t="str">
        <f>'Respostas ao formulário '!H5</f>
        <v>Estudo um pouco todos os dias.</v>
      </c>
      <c r="C3" s="57" t="str">
        <f>'Respostas ao formulário '!I5</f>
        <v>Atlética, Liga acadêmica, Iniciação científica, Extensão, Representante de turma, Gestão do DAHMP</v>
      </c>
      <c r="D3" s="57" t="str">
        <f>'Respostas ao formulário '!J5</f>
        <v>Não.</v>
      </c>
      <c r="E3" s="56">
        <v>0.0</v>
      </c>
      <c r="F3" s="57" t="str">
        <f>'Respostas ao formulário '!L5</f>
        <v>Contribuiu parcialmente, algumas estratégias foram úteis, mas ainda tenho dificuldades.</v>
      </c>
      <c r="G3" s="57" t="str">
        <f>'Respostas ao formulário '!M5</f>
        <v>Não contribuiu, pois a disciplina não abordou aspectos que me ajudassem no gerenciamento do tempo.</v>
      </c>
      <c r="H3" s="57" t="str">
        <f>'Respostas ao formulário '!N5</f>
        <v>Não contribuiu, pois a disciplina não abordou aspectos que me ajudassem no gerenciamento do tempo.</v>
      </c>
      <c r="I3" s="57" t="str">
        <f>'Respostas ao formulário '!O5</f>
        <v>Não contribuiu, pois apesar de oferecer acolhimento e escuta não aborda estratégias para mudança.</v>
      </c>
      <c r="J3" s="57" t="str">
        <f>'Respostas ao formulário '!P5</f>
        <v>Não contribuiu, pois apesar de oferecer acolhimento e escuta não aborda estratégias para mudança.</v>
      </c>
      <c r="K3" s="57" t="str">
        <f>'Respostas ao formulário '!Q5</f>
        <v>Não contribuiu, pois apesar de oferecer acolhimento e escuta não aborda estratégias para mudança.</v>
      </c>
      <c r="L3" s="57" t="str">
        <f>'Respostas ao formulário '!R5</f>
        <v>Não contribuiu, pois não participo das atividades promovidas pela Atlética.</v>
      </c>
      <c r="M3" s="57" t="str">
        <f>'Respostas ao formulário '!S5</f>
        <v>Sim. Abandonei a prática de atividade física.</v>
      </c>
      <c r="N3" s="57" t="str">
        <f>'Respostas ao formulário '!T5</f>
        <v>Raramente.</v>
      </c>
      <c r="O3" s="57" t="str">
        <f>'Respostas ao formulário '!U5</f>
        <v>Sim, houve uma leve redução.</v>
      </c>
      <c r="P3" s="57" t="str">
        <f>'Respostas ao formulário '!V5</f>
        <v>Sim, com frequência.</v>
      </c>
      <c r="Q3" s="57" t="str">
        <f>'Respostas ao formulário '!W5</f>
        <v>Bebidas energéticas.</v>
      </c>
      <c r="S3" s="59" t="s">
        <v>1479</v>
      </c>
      <c r="T3" s="60" t="s">
        <v>91</v>
      </c>
      <c r="U3" s="61" t="s">
        <v>1480</v>
      </c>
    </row>
    <row r="4">
      <c r="A4" s="56" t="s">
        <v>1481</v>
      </c>
      <c r="B4" s="57" t="str">
        <f>'Respostas ao formulário '!H6</f>
        <v>Estudo um pouco todos os dias.</v>
      </c>
      <c r="C4" s="57" t="str">
        <f>'Respostas ao formulário '!I6</f>
        <v>Liga acadêmica</v>
      </c>
      <c r="D4" s="57" t="str">
        <f>'Respostas ao formulário '!J6</f>
        <v>Sim.</v>
      </c>
      <c r="E4" s="57" t="str">
        <f>'Respostas ao formulário '!K6</f>
        <v>Faço planejamento semanal com o auxílio de planilhas </v>
      </c>
      <c r="F4" s="57" t="str">
        <f>'Respostas ao formulário '!L6</f>
        <v>Contribuiu parcialmente, algumas estratégias foram úteis, mas ainda tenho dificuldades.</v>
      </c>
      <c r="G4" s="57" t="str">
        <f>'Respostas ao formulário '!M6</f>
        <v>Contribuiu parcialmente, algumas estratégias foram úteis, mas ainda tenho dificuldades.</v>
      </c>
      <c r="H4" s="57" t="str">
        <f>'Respostas ao formulário '!N6</f>
        <v>Contribuiu pouco, pois não consegui aplicar as estratégias ensinadas.</v>
      </c>
      <c r="I4" s="57" t="str">
        <f>'Respostas ao formulário '!O6</f>
        <v>Não contribuiu, pois apesar de oferecer acolhimento e escuta não aborda estratégias para mudança.</v>
      </c>
      <c r="J4" s="57" t="str">
        <f>'Respostas ao formulário '!P6</f>
        <v>Não contribuiu, pois apesar de oferecer acolhimento e escuta não aborda estratégias para mudança.</v>
      </c>
      <c r="K4" s="57" t="str">
        <f>'Respostas ao formulário '!Q6</f>
        <v>Não contribuiu, pois apesar de oferecer acolhimento e escuta não aborda estratégias para mudança.</v>
      </c>
      <c r="L4" s="57" t="str">
        <f>'Respostas ao formulário '!R6</f>
        <v>Não contribuiu, pois não participo das atividades promovidas pela Atlética.</v>
      </c>
      <c r="M4" s="57" t="str">
        <f>'Respostas ao formulário '!S6</f>
        <v>Sim. Não praticava atividade física antes, mas comecei a praticar.</v>
      </c>
      <c r="N4" s="57" t="str">
        <f>'Respostas ao formulário '!T6</f>
        <v>Raramente.</v>
      </c>
      <c r="O4" s="57" t="str">
        <f>'Respostas ao formulário '!U6</f>
        <v>Sim, houve uma redução significativa.</v>
      </c>
      <c r="P4" s="57" t="str">
        <f>'Respostas ao formulário '!V6</f>
        <v>Sim, com frequência.</v>
      </c>
      <c r="Q4" s="57" t="str">
        <f>'Respostas ao formulário '!W6</f>
        <v>Não utilizei nenhuma substância com esse propósito.</v>
      </c>
      <c r="S4" s="62"/>
      <c r="T4" s="60" t="s">
        <v>175</v>
      </c>
      <c r="U4" s="61" t="s">
        <v>1482</v>
      </c>
    </row>
    <row r="5">
      <c r="A5" s="56" t="s">
        <v>1483</v>
      </c>
      <c r="B5" s="57" t="str">
        <f>'Respostas ao formulário '!H7</f>
        <v>Estudo um pouco todos os dias.</v>
      </c>
      <c r="C5" s="57" t="str">
        <f>'Respostas ao formulário '!I7</f>
        <v>Monitoria, Atlética, Liga acadêmica</v>
      </c>
      <c r="D5" s="57" t="str">
        <f>'Respostas ao formulário '!J7</f>
        <v>Sim.</v>
      </c>
      <c r="E5" s="57" t="str">
        <f>'Respostas ao formulário '!K7</f>
        <v>Pomodoro</v>
      </c>
      <c r="F5" s="57" t="str">
        <f>'Respostas ao formulário '!L7</f>
        <v>Contribuiu parcialmente, algumas estratégias foram úteis, mas ainda tenho dificuldades.</v>
      </c>
      <c r="G5" s="57" t="str">
        <f>'Respostas ao formulário '!M7</f>
        <v>Contribuiu parcialmente, algumas estratégias foram úteis, mas ainda tenho dificuldades.</v>
      </c>
      <c r="H5" s="57" t="str">
        <f>'Respostas ao formulário '!N7</f>
        <v>Contribuiu muito, aprendi estratégias eficazes que aplico no dia a dia.</v>
      </c>
      <c r="I5" s="57" t="str">
        <f>'Respostas ao formulário '!O7</f>
        <v>Não contribuiu, pois apesar de oferecer acolhimento e escuta não aborda estratégias para mudança.</v>
      </c>
      <c r="J5" s="57" t="str">
        <f>'Respostas ao formulário '!P7</f>
        <v>Não contribuiu, pois apesar de oferecer acolhimento e escuta não aborda estratégias para mudança.</v>
      </c>
      <c r="K5" s="57" t="str">
        <f>'Respostas ao formulário '!Q7</f>
        <v>Não contribuiu, pois apesar de oferecer acolhimento e escuta não aborda estratégias para mudança.</v>
      </c>
      <c r="L5" s="57" t="str">
        <f>'Respostas ao formulário '!R7</f>
        <v>Contribuiu pouco, pois já praticava atividades físicas regularmente antes.</v>
      </c>
      <c r="M5" s="57" t="str">
        <f>'Respostas ao formulário '!S7</f>
        <v>Sim. Reduzi o tempo dedicado à atividade física.</v>
      </c>
      <c r="N5" s="57" t="str">
        <f>'Respostas ao formulário '!T7</f>
        <v>Sim, com frequência.</v>
      </c>
      <c r="O5" s="57" t="str">
        <f>'Respostas ao formulário '!U7</f>
        <v>Sim, houve uma redução significativa.</v>
      </c>
      <c r="P5" s="57" t="str">
        <f>'Respostas ao formulário '!V7</f>
        <v>Sim, com frequência.</v>
      </c>
      <c r="Q5" s="57" t="str">
        <f>'Respostas ao formulário '!W7</f>
        <v>Café., Bebidas energéticas., Medicamentos estimulantes.</v>
      </c>
      <c r="S5" s="45"/>
      <c r="T5" s="60" t="s">
        <v>63</v>
      </c>
      <c r="U5" s="61" t="s">
        <v>1484</v>
      </c>
    </row>
    <row r="6">
      <c r="A6" s="56" t="s">
        <v>1485</v>
      </c>
      <c r="B6" s="57" t="str">
        <f>'Respostas ao formulário '!H8</f>
        <v>Estudo um pouco todos os dias.</v>
      </c>
      <c r="C6" s="57" t="str">
        <f>'Respostas ao formulário '!I8</f>
        <v>Liga acadêmica, Iniciação científica</v>
      </c>
      <c r="D6" s="57" t="str">
        <f>'Respostas ao formulário '!J8</f>
        <v>Sim.</v>
      </c>
      <c r="E6" s="57" t="str">
        <f>'Respostas ao formulário '!K8</f>
        <v>Notion 
Pomodoro 
Organização de agenda</v>
      </c>
      <c r="F6" s="57" t="str">
        <f>'Respostas ao formulário '!L8</f>
        <v>Contribuiu muito, aprendi estratégias eficazes que aplico no dia a dia.</v>
      </c>
      <c r="G6" s="57" t="str">
        <f>'Respostas ao formulário '!M8</f>
        <v>Contribuiu muito, aprendi estratégias eficazes que aplico no dia a dia.</v>
      </c>
      <c r="H6" s="57" t="str">
        <f>'Respostas ao formulário '!N8</f>
        <v>Contribuiu muito, aprendi estratégias eficazes que aplico no dia a dia.</v>
      </c>
      <c r="I6" s="57" t="str">
        <f>'Respostas ao formulário '!O8</f>
        <v>Contribuiu muito, aprendi estratégias eficazes que aplico no dia a dia.</v>
      </c>
      <c r="J6" s="57" t="str">
        <f>'Respostas ao formulário '!P8</f>
        <v>Contribuiu muito, aprendi estratégias eficazes que aplico no dia a dia.</v>
      </c>
      <c r="K6" s="57" t="str">
        <f>'Respostas ao formulário '!Q8</f>
        <v>Contribuiu parcialmente, algumas estratégias foram úteis, mas ainda tenho dificuldades.</v>
      </c>
      <c r="L6" s="57" t="str">
        <f>'Respostas ao formulário '!R8</f>
        <v>Contribuiu pouco, pois já praticava atividades físicas regularmente antes.</v>
      </c>
      <c r="M6" s="57" t="str">
        <f>'Respostas ao formulário '!S8</f>
        <v>Sim. Aumentei o tempo dedicado à atividade física.</v>
      </c>
      <c r="N6" s="57" t="str">
        <f>'Respostas ao formulário '!T8</f>
        <v>Pelo contrário, aumento o tempo dedicado à atividade física.</v>
      </c>
      <c r="O6" s="57" t="str">
        <f>'Respostas ao formulário '!U8</f>
        <v>Não, minha qualidade do sono permaneceu a mesma.</v>
      </c>
      <c r="P6" s="57" t="str">
        <f>'Respostas ao formulário '!V8</f>
        <v>Às vezes.</v>
      </c>
      <c r="Q6" s="63" t="str">
        <f>'Respostas ao formulário '!W8</f>
        <v>Café.</v>
      </c>
      <c r="S6" s="64" t="s">
        <v>1486</v>
      </c>
      <c r="T6" s="65" t="s">
        <v>317</v>
      </c>
      <c r="U6" s="66" t="s">
        <v>1487</v>
      </c>
    </row>
    <row r="7">
      <c r="A7" s="56" t="s">
        <v>1488</v>
      </c>
      <c r="B7" s="57" t="str">
        <f>'Respostas ao formulário '!H9</f>
        <v>Estudo um pouco todos os dias.</v>
      </c>
      <c r="C7" s="57" t="str">
        <f>'Respostas ao formulário '!I9</f>
        <v>Monitoria, Liga acadêmica</v>
      </c>
      <c r="D7" s="57" t="str">
        <f>'Respostas ao formulário '!J9</f>
        <v>Não.</v>
      </c>
      <c r="E7" s="56">
        <v>0.0</v>
      </c>
      <c r="F7" s="57" t="str">
        <f>'Respostas ao formulário '!L9</f>
        <v>Contribuiu parcialmente, algumas estratégias foram úteis, mas ainda tenho dificuldades.</v>
      </c>
      <c r="G7" s="57" t="str">
        <f>'Respostas ao formulário '!M9</f>
        <v>Não tive contato suficiente com o conteúdo para avaliar seu impacto.</v>
      </c>
      <c r="H7" s="57" t="str">
        <f>'Respostas ao formulário '!N9</f>
        <v>Não tive contato suficiente com o conteúdo para avaliar seu impacto.</v>
      </c>
      <c r="I7" s="57" t="str">
        <f>'Respostas ao formulário '!O9</f>
        <v>Não contribuiu, pois apesar de oferecer acolhimento e escuta não aborda estratégias para mudança.</v>
      </c>
      <c r="J7" s="57" t="str">
        <f>'Respostas ao formulário '!P9</f>
        <v>Não contribuiu, pois apesar de oferecer acolhimento e escuta não aborda estratégias para mudança.</v>
      </c>
      <c r="K7" s="57" t="str">
        <f>'Respostas ao formulário '!Q9</f>
        <v>Não contribuiu, pois apesar de oferecer acolhimento e escuta não aborda estratégias para mudança.</v>
      </c>
      <c r="L7" s="57" t="str">
        <f>'Respostas ao formulário '!R9</f>
        <v>Contribuiu parcialmente, me motivou em alguns momentos, mas minha rotina não mudou muito.</v>
      </c>
      <c r="M7" s="57" t="str">
        <f>'Respostas ao formulário '!S9</f>
        <v>Sim. Reduzi o tempo dedicado à atividade física.</v>
      </c>
      <c r="N7" s="57" t="str">
        <f>'Respostas ao formulário '!T9</f>
        <v>Sim, com frequência.</v>
      </c>
      <c r="O7" s="57" t="str">
        <f>'Respostas ao formulário '!U9</f>
        <v>Sim, houve uma redução significativa.</v>
      </c>
      <c r="P7" s="57" t="str">
        <f>'Respostas ao formulário '!V9</f>
        <v>Sim, com frequência.</v>
      </c>
      <c r="Q7" s="57" t="str">
        <f>'Respostas ao formulário '!W9</f>
        <v>Café.</v>
      </c>
      <c r="S7" s="62"/>
      <c r="T7" s="65" t="s">
        <v>194</v>
      </c>
      <c r="U7" s="66" t="s">
        <v>1489</v>
      </c>
    </row>
    <row r="8">
      <c r="A8" s="56" t="s">
        <v>1490</v>
      </c>
      <c r="B8" s="57" t="str">
        <f>'Respostas ao formulário '!H10</f>
        <v>Estudo um pouco todos os dias.</v>
      </c>
      <c r="C8" s="57" t="str">
        <f>'Respostas ao formulário '!I10</f>
        <v>Voluntariado</v>
      </c>
      <c r="D8" s="57" t="str">
        <f>'Respostas ao formulário '!J10</f>
        <v>Sim.</v>
      </c>
      <c r="E8" s="57" t="str">
        <f>'Respostas ao formulário '!K10</f>
        <v>Google calendar </v>
      </c>
      <c r="F8" s="57" t="str">
        <f>'Respostas ao formulário '!L10</f>
        <v>Não contribuiu, pois a disciplina não abordou aspectos que me ajudassem no gerenciamento do tempo.</v>
      </c>
      <c r="G8" s="57" t="str">
        <f>'Respostas ao formulário '!M10</f>
        <v>Não contribuiu, pois a disciplina não abordou aspectos que me ajudassem no gerenciamento do tempo.</v>
      </c>
      <c r="H8" s="57" t="str">
        <f>'Respostas ao formulário '!N10</f>
        <v>Não contribuiu, pois a disciplina não abordou aspectos que me ajudassem no gerenciamento do tempo.</v>
      </c>
      <c r="I8" s="57" t="str">
        <f>'Respostas ao formulário '!O10</f>
        <v>Contribuiu pouco, pois não consegui aplicar as estratégias ensinadas.</v>
      </c>
      <c r="J8" s="57" t="str">
        <f>'Respostas ao formulário '!P10</f>
        <v>Não contribuiu, pois apesar de oferecer acolhimento e escuta não aborda estratégias para mudança.</v>
      </c>
      <c r="K8" s="57" t="str">
        <f>'Respostas ao formulário '!Q10</f>
        <v>Não contribuiu, pois apesar de oferecer acolhimento e escuta não aborda estratégias para mudança.</v>
      </c>
      <c r="L8" s="57" t="str">
        <f>'Respostas ao formulário '!R10</f>
        <v>Contribuiu parcialmente, me motivou em alguns momentos, mas minha rotina não mudou muito.</v>
      </c>
      <c r="M8" s="57" t="str">
        <f>'Respostas ao formulário '!S10</f>
        <v>Sim. Reduzi o tempo dedicado à atividade física.</v>
      </c>
      <c r="N8" s="57" t="str">
        <f>'Respostas ao formulário '!T10</f>
        <v>Sim, com frequência.</v>
      </c>
      <c r="O8" s="57" t="str">
        <f>'Respostas ao formulário '!U10</f>
        <v>Sim, houve uma leve redução.</v>
      </c>
      <c r="P8" s="57" t="str">
        <f>'Respostas ao formulário '!V10</f>
        <v>Às vezes.</v>
      </c>
      <c r="Q8" s="57" t="str">
        <f>'Respostas ao formulário '!W10</f>
        <v>Não utilizei nenhuma substância com esse propósito.</v>
      </c>
      <c r="S8" s="62"/>
      <c r="T8" s="65" t="s">
        <v>104</v>
      </c>
      <c r="U8" s="66" t="s">
        <v>1491</v>
      </c>
    </row>
    <row r="9">
      <c r="A9" s="56" t="s">
        <v>1492</v>
      </c>
      <c r="B9" s="57" t="str">
        <f>'Respostas ao formulário '!H11</f>
        <v>Não tenho uma rotina fixa.</v>
      </c>
      <c r="C9" s="57" t="str">
        <f>'Respostas ao formulário '!I11</f>
        <v>Monitoria, Liga acadêmica, Extensão</v>
      </c>
      <c r="D9" s="57" t="str">
        <f>'Respostas ao formulário '!J11</f>
        <v>Não.</v>
      </c>
      <c r="E9" s="56">
        <v>0.0</v>
      </c>
      <c r="F9" s="57" t="str">
        <f>'Respostas ao formulário '!L11</f>
        <v>Contribuiu parcialmente, algumas estratégias foram úteis, mas ainda tenho dificuldades.</v>
      </c>
      <c r="G9" s="57" t="str">
        <f>'Respostas ao formulário '!M11</f>
        <v>Contribuiu pouco, pois não consegui aplicar as estratégias ensinadas.</v>
      </c>
      <c r="H9" s="57" t="str">
        <f>'Respostas ao formulário '!N11</f>
        <v>Contribuiu pouco, pois não consegui aplicar as estratégias ensinadas.</v>
      </c>
      <c r="I9" s="57" t="str">
        <f>'Respostas ao formulário '!O11</f>
        <v>Não contribuiu, pois apesar de oferecer acolhimento e escuta não aborda estratégias para mudança.</v>
      </c>
      <c r="J9" s="57" t="str">
        <f>'Respostas ao formulário '!P11</f>
        <v>Não contribuiu, pois apesar de oferecer acolhimento e escuta não aborda estratégias para mudança.</v>
      </c>
      <c r="K9" s="57" t="str">
        <f>'Respostas ao formulário '!Q11</f>
        <v>Não contribuiu, pois apesar de oferecer acolhimento e escuta não aborda estratégias para mudança.</v>
      </c>
      <c r="L9" s="57" t="str">
        <f>'Respostas ao formulário '!R11</f>
        <v>Não contribuiu, pois não participo das atividades promovidas pela Atlética.</v>
      </c>
      <c r="M9" s="57" t="str">
        <f>'Respostas ao formulário '!S11</f>
        <v>Sim. Aumentei o tempo dedicado à atividade física.</v>
      </c>
      <c r="N9" s="57" t="str">
        <f>'Respostas ao formulário '!T11</f>
        <v>Sim, com frequência.</v>
      </c>
      <c r="O9" s="57" t="str">
        <f>'Respostas ao formulário '!U11</f>
        <v>Sim, houve uma leve redução.</v>
      </c>
      <c r="P9" s="57" t="str">
        <f>'Respostas ao formulário '!V11</f>
        <v>Às vezes.</v>
      </c>
      <c r="Q9" s="57" t="str">
        <f>'Respostas ao formulário '!W11</f>
        <v>Café., Bebidas energéticas.</v>
      </c>
      <c r="S9" s="62"/>
      <c r="T9" s="65" t="s">
        <v>370</v>
      </c>
      <c r="U9" s="66" t="s">
        <v>1493</v>
      </c>
    </row>
    <row r="10">
      <c r="A10" s="56" t="s">
        <v>1494</v>
      </c>
      <c r="B10" s="57" t="str">
        <f>'Respostas ao formulário '!H12</f>
        <v>Estudo principalmente nas vésperas de prova.</v>
      </c>
      <c r="C10" s="57" t="str">
        <f>'Respostas ao formulário '!I12</f>
        <v>Monitoria, Liga acadêmica, Iniciação científica, Extensão, Gestão do DAHMP</v>
      </c>
      <c r="D10" s="57" t="str">
        <f>'Respostas ao formulário '!J12</f>
        <v>Sim.</v>
      </c>
      <c r="E10" s="57" t="str">
        <f>'Respostas ao formulário '!K12</f>
        <v>Google Agenda</v>
      </c>
      <c r="F10" s="57" t="str">
        <f>'Respostas ao formulário '!L12</f>
        <v>Contribuiu muito, aprendi estratégias eficazes que aplico no dia a dia.</v>
      </c>
      <c r="G10" s="57" t="str">
        <f>'Respostas ao formulário '!M12</f>
        <v>Contribuiu parcialmente, algumas estratégias foram úteis, mas ainda tenho dificuldades.</v>
      </c>
      <c r="H10" s="57" t="str">
        <f>'Respostas ao formulário '!N12</f>
        <v>Contribuiu pouco, pois não consegui aplicar as estratégias ensinadas.</v>
      </c>
      <c r="I10" s="57" t="str">
        <f>'Respostas ao formulário '!O12</f>
        <v>Não contribuiu, pois apesar de oferecer acolhimento e escuta não aborda estratégias para mudança.</v>
      </c>
      <c r="J10" s="57" t="str">
        <f>'Respostas ao formulário '!P12</f>
        <v>Não contribuiu, pois apesar de oferecer acolhimento e escuta não aborda estratégias para mudança.</v>
      </c>
      <c r="K10" s="57" t="str">
        <f>'Respostas ao formulário '!Q12</f>
        <v>Não contribuiu, pois apesar de oferecer acolhimento e escuta não aborda estratégias para mudança.</v>
      </c>
      <c r="L10" s="57" t="str">
        <f>'Respostas ao formulário '!R12</f>
        <v>Não contribuiu, pois não participo das atividades promovidas pela Atlética.</v>
      </c>
      <c r="M10" s="57" t="str">
        <f>'Respostas ao formulário '!S12</f>
        <v>Não. Já praticava atividade física antes e mantenho o mesmo hábito.</v>
      </c>
      <c r="N10" s="57" t="str">
        <f>'Respostas ao formulário '!T12</f>
        <v>Sim, com frequência.</v>
      </c>
      <c r="O10" s="57" t="str">
        <f>'Respostas ao formulário '!U12</f>
        <v>Sim, houve uma redução significativa.</v>
      </c>
      <c r="P10" s="57" t="str">
        <f>'Respostas ao formulário '!V12</f>
        <v>Sim, com frequência.</v>
      </c>
      <c r="Q10" s="57" t="str">
        <f>'Respostas ao formulário '!W12</f>
        <v>Não utilizei nenhuma substância com esse propósito.</v>
      </c>
      <c r="S10" s="62"/>
      <c r="T10" s="65" t="s">
        <v>295</v>
      </c>
      <c r="U10" s="66" t="s">
        <v>1495</v>
      </c>
    </row>
    <row r="11">
      <c r="A11" s="56" t="s">
        <v>1496</v>
      </c>
      <c r="B11" s="57" t="str">
        <f>'Respostas ao formulário '!H13</f>
        <v>Estudo principalmente nas vésperas de prova.</v>
      </c>
      <c r="C11" s="57" t="str">
        <f>'Respostas ao formulário '!I13</f>
        <v>Liga acadêmica, Extensão</v>
      </c>
      <c r="D11" s="57" t="str">
        <f>'Respostas ao formulário '!J13</f>
        <v>Não.</v>
      </c>
      <c r="E11" s="56">
        <v>0.0</v>
      </c>
      <c r="F11" s="57" t="str">
        <f>'Respostas ao formulário '!L13</f>
        <v>Contribuiu pouco, pois não consegui aplicar as estratégias ensinadas.</v>
      </c>
      <c r="G11" s="57" t="str">
        <f>'Respostas ao formulário '!M13</f>
        <v>Contribuiu pouco, pois não consegui aplicar as estratégias ensinadas.</v>
      </c>
      <c r="H11" s="57" t="str">
        <f>'Respostas ao formulário '!N13</f>
        <v>Contribuiu pouco, pois não consegui aplicar as estratégias ensinadas.</v>
      </c>
      <c r="I11" s="57" t="str">
        <f>'Respostas ao formulário '!O13</f>
        <v>Não contribuiu, pois apesar de oferecer acolhimento e escuta não aborda estratégias para mudança.</v>
      </c>
      <c r="J11" s="57" t="str">
        <f>'Respostas ao formulário '!P13</f>
        <v>Não contribuiu, pois apesar de oferecer acolhimento e escuta não aborda estratégias para mudança.</v>
      </c>
      <c r="K11" s="57" t="str">
        <f>'Respostas ao formulário '!Q13</f>
        <v>Não contribuiu, pois apesar de oferecer acolhimento e escuta não aborda estratégias para mudança.</v>
      </c>
      <c r="L11" s="57" t="str">
        <f>'Respostas ao formulário '!R13</f>
        <v>Não contribuiu, pois não participo das atividades promovidas pela Atlética.</v>
      </c>
      <c r="M11" s="57" t="str">
        <f>'Respostas ao formulário '!S13</f>
        <v>Não. Não praticava atividade física antes e continuo sem praticar.</v>
      </c>
      <c r="N11" s="57" t="str">
        <f>'Respostas ao formulário '!T13</f>
        <v>Como não pratico atividade física, não percebo diferença.</v>
      </c>
      <c r="O11" s="57" t="str">
        <f>'Respostas ao formulário '!U13</f>
        <v>Sim, houve uma redução significativa.</v>
      </c>
      <c r="P11" s="57" t="str">
        <f>'Respostas ao formulário '!V13</f>
        <v>Às vezes.</v>
      </c>
      <c r="Q11" s="57" t="str">
        <f>'Respostas ao formulário '!W13</f>
        <v>Café.</v>
      </c>
      <c r="S11" s="62"/>
      <c r="T11" s="65" t="s">
        <v>153</v>
      </c>
      <c r="U11" s="66" t="s">
        <v>1497</v>
      </c>
    </row>
    <row r="12">
      <c r="A12" s="56" t="s">
        <v>1498</v>
      </c>
      <c r="B12" s="57" t="str">
        <f>'Respostas ao formulário '!H14</f>
        <v>Não tenho uma rotina fixa.</v>
      </c>
      <c r="C12" s="57" t="str">
        <f>'Respostas ao formulário '!I14</f>
        <v>Atlética</v>
      </c>
      <c r="D12" s="57" t="str">
        <f>'Respostas ao formulário '!J14</f>
        <v>Não.</v>
      </c>
      <c r="E12" s="56">
        <v>0.0</v>
      </c>
      <c r="F12" s="57" t="str">
        <f>'Respostas ao formulário '!L14</f>
        <v>Contribuiu pouco, pois não consegui aplicar as estratégias ensinadas.</v>
      </c>
      <c r="G12" s="57" t="str">
        <f>'Respostas ao formulário '!M14</f>
        <v>Não tive contato suficiente com o conteúdo para avaliar seu impacto.</v>
      </c>
      <c r="H12" s="57" t="str">
        <f>'Respostas ao formulário '!N14</f>
        <v>Contribuiu pouco, pois não consegui aplicar as estratégias ensinadas.</v>
      </c>
      <c r="I12" s="57" t="str">
        <f>'Respostas ao formulário '!O14</f>
        <v>Não tive contato suficiente para avaliar seu impacto.</v>
      </c>
      <c r="J12" s="57" t="str">
        <f>'Respostas ao formulário '!P14</f>
        <v>Não tive contato suficiente para avaliar seu impacto.</v>
      </c>
      <c r="K12" s="57" t="str">
        <f>'Respostas ao formulário '!Q14</f>
        <v>Não tive contato suficiente para avaliar seu impacto.</v>
      </c>
      <c r="L12" s="57" t="str">
        <f>'Respostas ao formulário '!R14</f>
        <v>Contribuiu muito, comecei ou aumentei minha prática de atividades físicas por influência da Atlética.</v>
      </c>
      <c r="M12" s="57" t="str">
        <f>'Respostas ao formulário '!S14</f>
        <v>Sim. Aumentei o tempo dedicado à atividade física.</v>
      </c>
      <c r="N12" s="57" t="str">
        <f>'Respostas ao formulário '!T14</f>
        <v>Raramente.</v>
      </c>
      <c r="O12" s="57" t="str">
        <f>'Respostas ao formulário '!U14</f>
        <v>Não, minha qualidade do sono permaneceu a mesma.</v>
      </c>
      <c r="P12" s="57" t="str">
        <f>'Respostas ao formulário '!V14</f>
        <v>Às vezes.</v>
      </c>
      <c r="Q12" s="57" t="str">
        <f>'Respostas ao formulário '!W14</f>
        <v>Café., Bebidas energéticas.</v>
      </c>
      <c r="S12" s="62"/>
      <c r="T12" s="65" t="s">
        <v>407</v>
      </c>
      <c r="U12" s="66" t="s">
        <v>1499</v>
      </c>
    </row>
    <row r="13">
      <c r="A13" s="56" t="s">
        <v>1500</v>
      </c>
      <c r="B13" s="57" t="str">
        <f>'Respostas ao formulário '!H15</f>
        <v>Não tenho uma rotina fixa.</v>
      </c>
      <c r="C13" s="57" t="str">
        <f>'Respostas ao formulário '!I15</f>
        <v>Nenhuma no momento</v>
      </c>
      <c r="D13" s="57" t="str">
        <f>'Respostas ao formulário '!J15</f>
        <v>Sim.</v>
      </c>
      <c r="E13" s="57" t="str">
        <f>'Respostas ao formulário '!K15</f>
        <v>Uso método pomodoro na hora de estudar</v>
      </c>
      <c r="F13" s="57" t="str">
        <f>'Respostas ao formulário '!L15</f>
        <v>Contribuiu parcialmente, algumas estratégias foram úteis, mas ainda tenho dificuldades.</v>
      </c>
      <c r="G13" s="57" t="str">
        <f>'Respostas ao formulário '!M15</f>
        <v>Contribuiu pouco, pois não consegui aplicar as estratégias ensinadas.</v>
      </c>
      <c r="H13" s="57" t="str">
        <f>'Respostas ao formulário '!N15</f>
        <v>Contribuiu pouco, pois não consegui aplicar as estratégias ensinadas.</v>
      </c>
      <c r="I13" s="57" t="str">
        <f>'Respostas ao formulário '!O15</f>
        <v>Contribuiu parcialmente, algumas estratégias foram úteis, mas ainda tenho dificuldades.</v>
      </c>
      <c r="J13" s="57" t="str">
        <f>'Respostas ao formulário '!P15</f>
        <v>Contribuiu pouco, pois não consegui aplicar as estratégias ensinadas.</v>
      </c>
      <c r="K13" s="57" t="str">
        <f>'Respostas ao formulário '!Q15</f>
        <v>Contribuiu pouco, pois não consegui aplicar as estratégias ensinadas.</v>
      </c>
      <c r="L13" s="57" t="str">
        <f>'Respostas ao formulário '!R15</f>
        <v>Contribuiu pouco, pois já praticava atividades físicas regularmente antes.</v>
      </c>
      <c r="M13" s="57" t="str">
        <f>'Respostas ao formulário '!S15</f>
        <v>Sim. Aumentei o tempo dedicado à atividade física.</v>
      </c>
      <c r="N13" s="57" t="str">
        <f>'Respostas ao formulário '!T15</f>
        <v>Às vezes.</v>
      </c>
      <c r="O13" s="57" t="str">
        <f>'Respostas ao formulário '!U15</f>
        <v>Sim, houve uma leve redução.</v>
      </c>
      <c r="P13" s="57" t="str">
        <f>'Respostas ao formulário '!V15</f>
        <v>Sim, com frequência.</v>
      </c>
      <c r="Q13" s="57" t="str">
        <f>'Respostas ao formulário '!W15</f>
        <v>Café.</v>
      </c>
      <c r="S13" s="62"/>
      <c r="T13" s="65" t="s">
        <v>545</v>
      </c>
      <c r="U13" s="66" t="s">
        <v>1501</v>
      </c>
    </row>
    <row r="14">
      <c r="A14" s="56" t="s">
        <v>1502</v>
      </c>
      <c r="B14" s="57" t="str">
        <f>'Respostas ao formulário '!H16</f>
        <v>Não tenho uma rotina fixa.</v>
      </c>
      <c r="C14" s="57" t="str">
        <f>'Respostas ao formulário '!I16</f>
        <v>Monitoria, Liga acadêmica, Extensão, Voluntariado</v>
      </c>
      <c r="D14" s="57" t="str">
        <f>'Respostas ao formulário '!J16</f>
        <v>Não.</v>
      </c>
      <c r="E14" s="56">
        <v>0.0</v>
      </c>
      <c r="F14" s="57" t="str">
        <f>'Respostas ao formulário '!L16</f>
        <v>Não contribuiu, pois a disciplina não abordou aspectos que me ajudassem no gerenciamento do tempo.</v>
      </c>
      <c r="G14" s="57" t="str">
        <f>'Respostas ao formulário '!M16</f>
        <v>Contribuiu muito, aprendi estratégias eficazes que aplico no dia a dia.</v>
      </c>
      <c r="H14" s="57" t="str">
        <f>'Respostas ao formulário '!N16</f>
        <v>Não contribuiu, pois a disciplina não abordou aspectos que me ajudassem no gerenciamento do tempo.</v>
      </c>
      <c r="I14" s="57" t="str">
        <f>'Respostas ao formulário '!O16</f>
        <v>Não contribuiu, pois apesar de oferecer acolhimento e escuta não aborda estratégias para mudança.</v>
      </c>
      <c r="J14" s="57" t="str">
        <f>'Respostas ao formulário '!P16</f>
        <v>Não contribuiu, pois apesar de oferecer acolhimento e escuta não aborda estratégias para mudança.</v>
      </c>
      <c r="K14" s="57" t="str">
        <f>'Respostas ao formulário '!Q16</f>
        <v>Não contribuiu, pois apesar de oferecer acolhimento e escuta não aborda estratégias para mudança.</v>
      </c>
      <c r="L14" s="57" t="str">
        <f>'Respostas ao formulário '!R16</f>
        <v>Contribuiu parcialmente, me motivou em alguns momentos, mas minha rotina não mudou muito.</v>
      </c>
      <c r="M14" s="57" t="str">
        <f>'Respostas ao formulário '!S16</f>
        <v>Sim. Reduzi o tempo dedicado à atividade física.</v>
      </c>
      <c r="N14" s="57" t="str">
        <f>'Respostas ao formulário '!T16</f>
        <v>Raramente.</v>
      </c>
      <c r="O14" s="57" t="str">
        <f>'Respostas ao formulário '!U16</f>
        <v>Sim, houve uma redução significativa.</v>
      </c>
      <c r="P14" s="57" t="str">
        <f>'Respostas ao formulário '!V16</f>
        <v>Sim, com frequência.</v>
      </c>
      <c r="Q14" s="57" t="str">
        <f>'Respostas ao formulário '!W16</f>
        <v>Não utilizei nenhuma substância com esse propósito.</v>
      </c>
      <c r="S14" s="62"/>
      <c r="T14" s="65" t="s">
        <v>214</v>
      </c>
      <c r="U14" s="66" t="s">
        <v>1503</v>
      </c>
    </row>
    <row r="15">
      <c r="A15" s="56" t="s">
        <v>1504</v>
      </c>
      <c r="B15" s="57" t="str">
        <f>'Respostas ao formulário '!H17</f>
        <v>Não tenho uma rotina fixa.</v>
      </c>
      <c r="C15" s="57" t="str">
        <f>'Respostas ao formulário '!I17</f>
        <v>Gestão do DAHMP</v>
      </c>
      <c r="D15" s="57" t="str">
        <f>'Respostas ao formulário '!J17</f>
        <v>Não.</v>
      </c>
      <c r="E15" s="56">
        <v>0.0</v>
      </c>
      <c r="F15" s="57" t="str">
        <f>'Respostas ao formulário '!L17</f>
        <v>Não contribuiu, pois a disciplina não abordou aspectos que me ajudassem no gerenciamento do tempo.</v>
      </c>
      <c r="G15" s="57" t="str">
        <f>'Respostas ao formulário '!M17</f>
        <v>Não contribuiu, pois a disciplina não abordou aspectos que me ajudassem no gerenciamento do tempo.</v>
      </c>
      <c r="H15" s="57" t="str">
        <f>'Respostas ao formulário '!N17</f>
        <v>Não contribuiu, pois a disciplina não abordou aspectos que me ajudassem no gerenciamento do tempo.</v>
      </c>
      <c r="I15" s="57" t="str">
        <f>'Respostas ao formulário '!O17</f>
        <v>Não contribuiu, pois apesar de oferecer acolhimento e escuta não aborda estratégias para mudança.</v>
      </c>
      <c r="J15" s="57" t="str">
        <f>'Respostas ao formulário '!P17</f>
        <v>Não contribuiu, pois apesar de oferecer acolhimento e escuta não aborda estratégias para mudança.</v>
      </c>
      <c r="K15" s="57" t="str">
        <f>'Respostas ao formulário '!Q17</f>
        <v>Não contribuiu, pois apesar de oferecer acolhimento e escuta não aborda estratégias para mudança.</v>
      </c>
      <c r="L15" s="57" t="str">
        <f>'Respostas ao formulário '!R17</f>
        <v>Não contribuiu, pois não participo das atividades promovidas pela Atlética.</v>
      </c>
      <c r="M15" s="57" t="str">
        <f>'Respostas ao formulário '!S17</f>
        <v>Sim. Aumentei o tempo dedicado à atividade física.</v>
      </c>
      <c r="N15" s="57" t="str">
        <f>'Respostas ao formulário '!T17</f>
        <v>Às vezes.</v>
      </c>
      <c r="O15" s="57" t="str">
        <f>'Respostas ao formulário '!U17</f>
        <v>Sim, houve uma redução significativa.</v>
      </c>
      <c r="P15" s="57" t="str">
        <f>'Respostas ao formulário '!V17</f>
        <v>Sim, com frequência.</v>
      </c>
      <c r="Q15" s="57" t="str">
        <f>'Respostas ao formulário '!W17</f>
        <v>Café.</v>
      </c>
      <c r="S15" s="45"/>
      <c r="T15" s="65" t="s">
        <v>204</v>
      </c>
      <c r="U15" s="66" t="s">
        <v>1505</v>
      </c>
    </row>
    <row r="16">
      <c r="A16" s="56" t="s">
        <v>1506</v>
      </c>
      <c r="B16" s="57" t="str">
        <f>'Respostas ao formulário '!H18</f>
        <v>Estudo principalmente nas vésperas de prova.</v>
      </c>
      <c r="C16" s="57" t="str">
        <f>'Respostas ao formulário '!I18</f>
        <v>Monitoria, Liga acadêmica, Extensão</v>
      </c>
      <c r="D16" s="57" t="str">
        <f>'Respostas ao formulário '!J18</f>
        <v>Não.</v>
      </c>
      <c r="E16" s="56">
        <v>0.0</v>
      </c>
      <c r="F16" s="57" t="str">
        <f>'Respostas ao formulário '!L18</f>
        <v>Contribuiu parcialmente, algumas estratégias foram úteis, mas ainda tenho dificuldades.</v>
      </c>
      <c r="G16" s="57" t="str">
        <f>'Respostas ao formulário '!M18</f>
        <v>Contribuiu parcialmente, algumas estratégias foram úteis, mas ainda tenho dificuldades.</v>
      </c>
      <c r="H16" s="57" t="str">
        <f>'Respostas ao formulário '!N18</f>
        <v>Contribuiu parcialmente, algumas estratégias foram úteis, mas ainda tenho dificuldades.</v>
      </c>
      <c r="I16" s="57" t="str">
        <f>'Respostas ao formulário '!O18</f>
        <v>Contribuiu parcialmente, algumas estratégias foram úteis, mas ainda tenho dificuldades.</v>
      </c>
      <c r="J16" s="57" t="str">
        <f>'Respostas ao formulário '!P18</f>
        <v>Contribuiu parcialmente, algumas estratégias foram úteis, mas ainda tenho dificuldades.</v>
      </c>
      <c r="K16" s="57" t="str">
        <f>'Respostas ao formulário '!Q18</f>
        <v>Contribuiu parcialmente, algumas estratégias foram úteis, mas ainda tenho dificuldades.</v>
      </c>
      <c r="L16" s="57" t="str">
        <f>'Respostas ao formulário '!R18</f>
        <v>Não contribuiu, pois não participo das atividades promovidas pela Atlética.</v>
      </c>
      <c r="M16" s="57" t="str">
        <f>'Respostas ao formulário '!S18</f>
        <v>Sim. Reduzi o tempo dedicado à atividade física.</v>
      </c>
      <c r="N16" s="57" t="str">
        <f>'Respostas ao formulário '!T18</f>
        <v>Sim, com frequência.</v>
      </c>
      <c r="O16" s="57" t="str">
        <f>'Respostas ao formulário '!U18</f>
        <v>Sim, houve uma redução significativa.</v>
      </c>
      <c r="P16" s="57" t="str">
        <f>'Respostas ao formulário '!V18</f>
        <v>Sim, com frequência.</v>
      </c>
      <c r="Q16" s="57" t="str">
        <f>'Respostas ao formulário '!W18</f>
        <v>Bebidas energéticas.</v>
      </c>
      <c r="S16" s="67" t="s">
        <v>1507</v>
      </c>
      <c r="T16" s="68" t="s">
        <v>256</v>
      </c>
      <c r="U16" s="69" t="s">
        <v>1482</v>
      </c>
    </row>
    <row r="17">
      <c r="A17" s="56" t="s">
        <v>1508</v>
      </c>
      <c r="B17" s="57" t="str">
        <f>'Respostas ao formulário '!H19</f>
        <v>Não tenho uma rotina fixa.</v>
      </c>
      <c r="C17" s="57" t="str">
        <f>'Respostas ao formulário '!I19</f>
        <v>Monitoria, Liga acadêmica, Estágio extracurricular</v>
      </c>
      <c r="D17" s="57" t="str">
        <f>'Respostas ao formulário '!J19</f>
        <v>Não.</v>
      </c>
      <c r="E17" s="57" t="str">
        <f>'Respostas ao formulário '!K19</f>
        <v>Não se aplica</v>
      </c>
      <c r="F17" s="57" t="str">
        <f>'Respostas ao formulário '!L19</f>
        <v>Contribuiu parcialmente, algumas estratégias foram úteis, mas ainda tenho dificuldades.</v>
      </c>
      <c r="G17" s="57" t="str">
        <f>'Respostas ao formulário '!M19</f>
        <v>Contribuiu muito, aprendi estratégias eficazes que aplico no dia a dia.</v>
      </c>
      <c r="H17" s="57" t="str">
        <f>'Respostas ao formulário '!N19</f>
        <v>Contribuiu parcialmente, algumas estratégias foram úteis, mas ainda tenho dificuldades.</v>
      </c>
      <c r="I17" s="57" t="str">
        <f>'Respostas ao formulário '!O19</f>
        <v>Contribuiu parcialmente, algumas estratégias foram úteis, mas ainda tenho dificuldades.</v>
      </c>
      <c r="J17" s="57" t="str">
        <f>'Respostas ao formulário '!P19</f>
        <v>Contribuiu muito, aprendi estratégias eficazes que aplico no dia a dia.</v>
      </c>
      <c r="K17" s="57" t="str">
        <f>'Respostas ao formulário '!Q19</f>
        <v>Contribuiu parcialmente, algumas estratégias foram úteis, mas ainda tenho dificuldades.</v>
      </c>
      <c r="L17" s="57" t="str">
        <f>'Respostas ao formulário '!R19</f>
        <v>Não contribuiu, pois não participo das atividades promovidas pela Atlética.</v>
      </c>
      <c r="M17" s="57" t="str">
        <f>'Respostas ao formulário '!S19</f>
        <v>Não. Já praticava atividade física antes e mantenho o mesmo hábito.</v>
      </c>
      <c r="N17" s="57" t="str">
        <f>'Respostas ao formulário '!T19</f>
        <v>Às vezes.</v>
      </c>
      <c r="O17" s="57" t="str">
        <f>'Respostas ao formulário '!U19</f>
        <v>Não, minha qualidade do sono permaneceu a mesma.</v>
      </c>
      <c r="P17" s="57" t="str">
        <f>'Respostas ao formulário '!V19</f>
        <v>Às vezes.</v>
      </c>
      <c r="Q17" s="57" t="str">
        <f>'Respostas ao formulário '!W19</f>
        <v>Café.</v>
      </c>
      <c r="S17" s="45"/>
      <c r="T17" s="68" t="s">
        <v>87</v>
      </c>
      <c r="U17" s="69" t="s">
        <v>1509</v>
      </c>
    </row>
    <row r="18">
      <c r="A18" s="56" t="s">
        <v>1510</v>
      </c>
      <c r="B18" s="57" t="str">
        <f>'Respostas ao formulário '!H20</f>
        <v>Não tenho uma rotina fixa.</v>
      </c>
      <c r="C18" s="57" t="str">
        <f>'Respostas ao formulário '!I20</f>
        <v>Liga acadêmica, Gestão do DAHMP</v>
      </c>
      <c r="D18" s="57" t="str">
        <f>'Respostas ao formulário '!J20</f>
        <v>Sim.</v>
      </c>
      <c r="E18" s="57" t="str">
        <f>'Respostas ao formulário '!K20</f>
        <v>lista de afazeres diários e calendários físicos colados na parece do quarto de forma sempre visualizar o que tenho que fazer</v>
      </c>
      <c r="F18" s="57" t="str">
        <f>'Respostas ao formulário '!L20</f>
        <v>Não contribuiu, pois a disciplina não abordou aspectos que me ajudassem no gerenciamento do tempo.</v>
      </c>
      <c r="G18" s="57" t="str">
        <f>'Respostas ao formulário '!M20</f>
        <v>Não contribuiu, pois a disciplina não abordou aspectos que me ajudassem no gerenciamento do tempo.</v>
      </c>
      <c r="H18" s="57" t="str">
        <f>'Respostas ao formulário '!N20</f>
        <v>Não contribuiu, pois a disciplina não abordou aspectos que me ajudassem no gerenciamento do tempo.</v>
      </c>
      <c r="I18" s="57" t="str">
        <f>'Respostas ao formulário '!O20</f>
        <v>Contribuiu parcialmente, algumas estratégias foram úteis, mas ainda tenho dificuldades.</v>
      </c>
      <c r="J18" s="57" t="str">
        <f>'Respostas ao formulário '!P20</f>
        <v>Contribuiu parcialmente, algumas estratégias foram úteis, mas ainda tenho dificuldades.</v>
      </c>
      <c r="K18" s="57" t="str">
        <f>'Respostas ao formulário '!Q20</f>
        <v>Contribuiu parcialmente, algumas estratégias foram úteis, mas ainda tenho dificuldades.</v>
      </c>
      <c r="L18" s="57" t="str">
        <f>'Respostas ao formulário '!R20</f>
        <v>Não contribuiu, pois não participo das atividades promovidas pela Atlética.</v>
      </c>
      <c r="M18" s="57" t="str">
        <f>'Respostas ao formulário '!S20</f>
        <v>Sim. Aumentei o tempo dedicado à atividade física.</v>
      </c>
      <c r="N18" s="57" t="str">
        <f>'Respostas ao formulário '!T20</f>
        <v>Às vezes.</v>
      </c>
      <c r="O18" s="57" t="str">
        <f>'Respostas ao formulário '!U20</f>
        <v>Sim, houve uma redução significativa.</v>
      </c>
      <c r="P18" s="57" t="str">
        <f>'Respostas ao formulário '!V20</f>
        <v>Sim, com frequência.</v>
      </c>
      <c r="Q18" s="57" t="str">
        <f>'Respostas ao formulário '!W20</f>
        <v>Café., Bebidas energéticas.</v>
      </c>
      <c r="S18" s="70" t="s">
        <v>1511</v>
      </c>
      <c r="T18" s="71" t="s">
        <v>67</v>
      </c>
      <c r="U18" s="72" t="s">
        <v>1512</v>
      </c>
    </row>
    <row r="19">
      <c r="A19" s="56" t="s">
        <v>1513</v>
      </c>
      <c r="B19" s="57" t="str">
        <f>'Respostas ao formulário '!H21</f>
        <v>Estudo um pouco todos os dias.</v>
      </c>
      <c r="C19" s="73" t="str">
        <f>'Respostas ao formulário '!I21</f>
        <v>Iniciação científica, Representante de turma</v>
      </c>
      <c r="D19" s="73" t="str">
        <f>'Respostas ao formulário '!J21</f>
        <v>Sim.</v>
      </c>
      <c r="E19" s="57" t="str">
        <f>'Respostas ao formulário '!K21</f>
        <v>Pomodoro</v>
      </c>
      <c r="F19" s="57" t="str">
        <f>'Respostas ao formulário '!L21</f>
        <v>Contribuiu parcialmente, algumas estratégias foram úteis, mas ainda tenho dificuldades.</v>
      </c>
      <c r="G19" s="57" t="str">
        <f>'Respostas ao formulário '!M21</f>
        <v>Contribuiu parcialmente, algumas estratégias foram úteis, mas ainda tenho dificuldades.</v>
      </c>
      <c r="H19" s="57" t="str">
        <f>'Respostas ao formulário '!N21</f>
        <v>Contribuiu pouco, pois não consegui aplicar as estratégias ensinadas.</v>
      </c>
      <c r="I19" s="57" t="str">
        <f>'Respostas ao formulário '!O21</f>
        <v>Contribuiu parcialmente, algumas estratégias foram úteis, mas ainda tenho dificuldades.</v>
      </c>
      <c r="J19" s="57" t="str">
        <f>'Respostas ao formulário '!P21</f>
        <v>Contribuiu pouco, pois não consegui aplicar as estratégias ensinadas.</v>
      </c>
      <c r="K19" s="57" t="str">
        <f>'Respostas ao formulário '!Q21</f>
        <v>Contribuiu pouco, pois não consegui aplicar as estratégias ensinadas.</v>
      </c>
      <c r="L19" s="57" t="str">
        <f>'Respostas ao formulário '!R21</f>
        <v>Não contribuiu, pois não participo das atividades promovidas pela Atlética.</v>
      </c>
      <c r="M19" s="57" t="str">
        <f>'Respostas ao formulário '!S21</f>
        <v>Sim. Reduzi o tempo dedicado à atividade física.</v>
      </c>
      <c r="N19" s="57" t="str">
        <f>'Respostas ao formulário '!T21</f>
        <v>Sim, com frequência.</v>
      </c>
      <c r="O19" s="57" t="str">
        <f>'Respostas ao formulário '!U21</f>
        <v>Sim, houve uma redução significativa.</v>
      </c>
      <c r="P19" s="57" t="str">
        <f>'Respostas ao formulário '!V21</f>
        <v>Às vezes.</v>
      </c>
      <c r="Q19" s="57" t="str">
        <f>'Respostas ao formulário '!W21</f>
        <v>Não utilizei nenhuma substância com esse propósito.</v>
      </c>
      <c r="S19" s="62"/>
      <c r="T19" s="71" t="s">
        <v>66</v>
      </c>
      <c r="U19" s="72" t="s">
        <v>1514</v>
      </c>
    </row>
    <row r="20">
      <c r="A20" s="56" t="s">
        <v>1515</v>
      </c>
      <c r="B20" s="57" t="str">
        <f>'Respostas ao formulário '!H22</f>
        <v>Não tenho uma rotina fixa.</v>
      </c>
      <c r="C20" s="73" t="str">
        <f>'Respostas ao formulário '!I22</f>
        <v>Liga acadêmica, Voluntariado</v>
      </c>
      <c r="D20" s="73" t="str">
        <f>'Respostas ao formulário '!J22</f>
        <v>Não.</v>
      </c>
      <c r="E20" s="56">
        <v>0.0</v>
      </c>
      <c r="F20" s="57" t="str">
        <f>'Respostas ao formulário '!L22</f>
        <v>Contribuiu parcialmente, algumas estratégias foram úteis, mas ainda tenho dificuldades.</v>
      </c>
      <c r="G20" s="57" t="str">
        <f>'Respostas ao formulário '!M22</f>
        <v>Não contribuiu, pois a disciplina não abordou aspectos que me ajudassem no gerenciamento do tempo.</v>
      </c>
      <c r="H20" s="57" t="str">
        <f>'Respostas ao formulário '!N22</f>
        <v>Contribuiu parcialmente, algumas estratégias foram úteis, mas ainda tenho dificuldades.</v>
      </c>
      <c r="I20" s="57" t="str">
        <f>'Respostas ao formulário '!O22</f>
        <v>Contribuiu parcialmente, algumas estratégias foram úteis, mas ainda tenho dificuldades.</v>
      </c>
      <c r="J20" s="57" t="str">
        <f>'Respostas ao formulário '!P22</f>
        <v>Não contribuiu, pois apesar de oferecer acolhimento e escuta não aborda estratégias para mudança.</v>
      </c>
      <c r="K20" s="57" t="str">
        <f>'Respostas ao formulário '!Q22</f>
        <v>Contribuiu parcialmente, algumas estratégias foram úteis, mas ainda tenho dificuldades.</v>
      </c>
      <c r="L20" s="57" t="str">
        <f>'Respostas ao formulário '!R22</f>
        <v>Não contribuiu, pois não participo das atividades promovidas pela Atlética.</v>
      </c>
      <c r="M20" s="57" t="str">
        <f>'Respostas ao formulário '!S22</f>
        <v>Sim. Reduzi o tempo dedicado à atividade física.</v>
      </c>
      <c r="N20" s="57" t="str">
        <f>'Respostas ao formulário '!T22</f>
        <v>Sim, com frequência.</v>
      </c>
      <c r="O20" s="57" t="str">
        <f>'Respostas ao formulário '!U22</f>
        <v>Sim, houve uma redução significativa.</v>
      </c>
      <c r="P20" s="57" t="str">
        <f>'Respostas ao formulário '!V22</f>
        <v>Às vezes.</v>
      </c>
      <c r="Q20" s="57" t="str">
        <f>'Respostas ao formulário '!W22</f>
        <v>Não utilizei nenhuma substância com esse propósito.</v>
      </c>
      <c r="S20" s="62"/>
      <c r="T20" s="71" t="s">
        <v>68</v>
      </c>
      <c r="U20" s="72" t="s">
        <v>1516</v>
      </c>
    </row>
    <row r="21">
      <c r="A21" s="56" t="s">
        <v>1517</v>
      </c>
      <c r="B21" s="57" t="str">
        <f>'Respostas ao formulário '!H23</f>
        <v>Não tenho uma rotina fixa.</v>
      </c>
      <c r="C21" s="73" t="str">
        <f>'Respostas ao formulário '!I23</f>
        <v>Monitoria, Liga acadêmica, Extensão</v>
      </c>
      <c r="D21" s="73" t="str">
        <f>'Respostas ao formulário '!J23</f>
        <v>Não.</v>
      </c>
      <c r="E21" s="56">
        <v>0.0</v>
      </c>
      <c r="F21" s="57" t="str">
        <f>'Respostas ao formulário '!L23</f>
        <v>Contribuiu parcialmente, algumas estratégias foram úteis, mas ainda tenho dificuldades.</v>
      </c>
      <c r="G21" s="57" t="str">
        <f>'Respostas ao formulário '!M23</f>
        <v>Contribuiu pouco, pois não consegui aplicar as estratégias ensinadas.</v>
      </c>
      <c r="H21" s="57" t="str">
        <f>'Respostas ao formulário '!N23</f>
        <v>Contribuiu muito, aprendi estratégias eficazes que aplico no dia a dia.</v>
      </c>
      <c r="I21" s="57" t="str">
        <f>'Respostas ao formulário '!O23</f>
        <v>Contribuiu pouco, pois não consegui aplicar as estratégias ensinadas.</v>
      </c>
      <c r="J21" s="57" t="str">
        <f>'Respostas ao formulário '!P23</f>
        <v>Contribuiu parcialmente, algumas estratégias foram úteis, mas ainda tenho dificuldades.</v>
      </c>
      <c r="K21" s="57" t="str">
        <f>'Respostas ao formulário '!Q23</f>
        <v>Contribuiu pouco, pois não consegui aplicar as estratégias ensinadas.</v>
      </c>
      <c r="L21" s="57" t="str">
        <f>'Respostas ao formulário '!R23</f>
        <v>Não contribuiu, pois não participo das atividades promovidas pela Atlética.</v>
      </c>
      <c r="M21" s="57" t="str">
        <f>'Respostas ao formulário '!S23</f>
        <v>Não. Já praticava atividade física antes e mantenho o mesmo hábito.</v>
      </c>
      <c r="N21" s="57" t="str">
        <f>'Respostas ao formulário '!T23</f>
        <v>Sim, com frequência.</v>
      </c>
      <c r="O21" s="57" t="str">
        <f>'Respostas ao formulário '!U23</f>
        <v>Sim, houve uma leve redução.</v>
      </c>
      <c r="P21" s="57" t="str">
        <f>'Respostas ao formulário '!V23</f>
        <v>Sim, com frequência.</v>
      </c>
      <c r="Q21" s="57" t="str">
        <f>'Respostas ao formulário '!W23</f>
        <v>Não utilizei nenhuma substância com esse propósito.</v>
      </c>
      <c r="S21" s="62"/>
      <c r="T21" s="71" t="s">
        <v>93</v>
      </c>
      <c r="U21" s="72" t="s">
        <v>1518</v>
      </c>
    </row>
    <row r="22">
      <c r="A22" s="56" t="s">
        <v>1519</v>
      </c>
      <c r="B22" s="57" t="str">
        <f>'Respostas ao formulário '!H24</f>
        <v>Estudo principalmente nas vésperas de prova.</v>
      </c>
      <c r="C22" s="73" t="str">
        <f>'Respostas ao formulário '!I24</f>
        <v>Liga acadêmica, Extensão, Voluntariado, Gestão do DAHMP</v>
      </c>
      <c r="D22" s="73" t="str">
        <f>'Respostas ao formulário '!J24</f>
        <v>Sim.</v>
      </c>
      <c r="E22" s="57" t="str">
        <f>'Respostas ao formulário '!K24</f>
        <v>Tento organizar no Notion e em um Planner</v>
      </c>
      <c r="F22" s="57" t="str">
        <f>'Respostas ao formulário '!L24</f>
        <v>Contribuiu parcialmente, algumas estratégias foram úteis, mas ainda tenho dificuldades.</v>
      </c>
      <c r="G22" s="57" t="str">
        <f>'Respostas ao formulário '!M24</f>
        <v>Contribuiu pouco, pois não consegui aplicar as estratégias ensinadas.</v>
      </c>
      <c r="H22" s="57" t="str">
        <f>'Respostas ao formulário '!N24</f>
        <v>Contribuiu muito, aprendi estratégias eficazes que aplico no dia a dia.</v>
      </c>
      <c r="I22" s="57" t="str">
        <f>'Respostas ao formulário '!O24</f>
        <v>Não contribuiu, pois apesar de oferecer acolhimento e escuta não aborda estratégias para mudança.</v>
      </c>
      <c r="J22" s="57" t="str">
        <f>'Respostas ao formulário '!P24</f>
        <v>Contribuiu pouco, pois não consegui aplicar as estratégias ensinadas.</v>
      </c>
      <c r="K22" s="57" t="str">
        <f>'Respostas ao formulário '!Q24</f>
        <v>Não contribuiu, pois apesar de oferecer acolhimento e escuta não aborda estratégias para mudança.</v>
      </c>
      <c r="L22" s="57" t="str">
        <f>'Respostas ao formulário '!R24</f>
        <v>Contribuiu parcialmente, me motivou em alguns momentos, mas minha rotina não mudou muito.</v>
      </c>
      <c r="M22" s="57" t="str">
        <f>'Respostas ao formulário '!S24</f>
        <v>Sim. Reduzi o tempo dedicado à atividade física.</v>
      </c>
      <c r="N22" s="57" t="str">
        <f>'Respostas ao formulário '!T24</f>
        <v>Sim, com frequência.</v>
      </c>
      <c r="O22" s="57" t="str">
        <f>'Respostas ao formulário '!U24</f>
        <v>Não, minha qualidade do sono permaneceu a mesma.</v>
      </c>
      <c r="P22" s="57" t="str">
        <f>'Respostas ao formulário '!V24</f>
        <v>Raramente.</v>
      </c>
      <c r="Q22" s="57" t="str">
        <f>'Respostas ao formulário '!W24</f>
        <v>Café.</v>
      </c>
      <c r="S22" s="45"/>
      <c r="T22" s="71" t="s">
        <v>143</v>
      </c>
      <c r="U22" s="72" t="s">
        <v>1520</v>
      </c>
    </row>
    <row r="23">
      <c r="A23" s="56" t="s">
        <v>1521</v>
      </c>
      <c r="B23" s="57" t="str">
        <f>'Respostas ao formulário '!H25</f>
        <v>Não tenho uma rotina fixa.</v>
      </c>
      <c r="C23" s="73" t="str">
        <f>'Respostas ao formulário '!I25</f>
        <v>Liga acadêmica</v>
      </c>
      <c r="D23" s="73" t="str">
        <f>'Respostas ao formulário '!J25</f>
        <v>Não.</v>
      </c>
      <c r="E23" s="56">
        <v>0.0</v>
      </c>
      <c r="F23" s="57" t="str">
        <f>'Respostas ao formulário '!L25</f>
        <v>Não tive contato suficiente com o conteúdo para avaliar seu impacto.</v>
      </c>
      <c r="G23" s="57" t="str">
        <f>'Respostas ao formulário '!M25</f>
        <v>Não tive contato suficiente com o conteúdo para avaliar seu impacto.</v>
      </c>
      <c r="H23" s="57" t="str">
        <f>'Respostas ao formulário '!N25</f>
        <v>Não tive contato suficiente com o conteúdo para avaliar seu impacto.</v>
      </c>
      <c r="I23" s="57" t="str">
        <f>'Respostas ao formulário '!O25</f>
        <v>Não tive contato suficiente para avaliar seu impacto.</v>
      </c>
      <c r="J23" s="57" t="str">
        <f>'Respostas ao formulário '!P25</f>
        <v>Não tive contato suficiente para avaliar seu impacto.</v>
      </c>
      <c r="K23" s="57" t="str">
        <f>'Respostas ao formulário '!Q25</f>
        <v>Não tive contato suficiente para avaliar seu impacto.</v>
      </c>
      <c r="L23" s="57" t="str">
        <f>'Respostas ao formulário '!R25</f>
        <v>Não contribuiu, pois não participo das atividades promovidas pela Atlética.</v>
      </c>
      <c r="M23" s="57" t="str">
        <f>'Respostas ao formulário '!S25</f>
        <v>Sim. Abandonei a prática de atividade física.</v>
      </c>
      <c r="N23" s="57" t="str">
        <f>'Respostas ao formulário '!T25</f>
        <v>Sim, com frequência.</v>
      </c>
      <c r="O23" s="57" t="str">
        <f>'Respostas ao formulário '!U25</f>
        <v>Sim, houve uma redução significativa.</v>
      </c>
      <c r="P23" s="57" t="str">
        <f>'Respostas ao formulário '!V25</f>
        <v>Sim, com frequência.</v>
      </c>
      <c r="Q23" s="57" t="str">
        <f>'Respostas ao formulário '!W25</f>
        <v>Café.</v>
      </c>
      <c r="S23" s="70" t="s">
        <v>1522</v>
      </c>
      <c r="T23" s="71" t="s">
        <v>67</v>
      </c>
      <c r="U23" s="72" t="s">
        <v>1523</v>
      </c>
    </row>
    <row r="24">
      <c r="A24" s="56" t="s">
        <v>1524</v>
      </c>
      <c r="B24" s="57" t="str">
        <f>'Respostas ao formulário '!H26</f>
        <v>Estudo principalmente nas vésperas de prova.</v>
      </c>
      <c r="C24" s="73" t="str">
        <f>'Respostas ao formulário '!I26</f>
        <v>Nenhuma no momento</v>
      </c>
      <c r="D24" s="73" t="str">
        <f>'Respostas ao formulário '!J26</f>
        <v>Não.</v>
      </c>
      <c r="E24" s="56">
        <v>0.0</v>
      </c>
      <c r="F24" s="57" t="str">
        <f>'Respostas ao formulário '!L26</f>
        <v>Contribuiu parcialmente, algumas estratégias foram úteis, mas ainda tenho dificuldades.</v>
      </c>
      <c r="G24" s="57" t="str">
        <f>'Respostas ao formulário '!M26</f>
        <v>Contribuiu pouco, pois não consegui aplicar as estratégias ensinadas.</v>
      </c>
      <c r="H24" s="57" t="str">
        <f>'Respostas ao formulário '!N26</f>
        <v>Contribuiu parcialmente, algumas estratégias foram úteis, mas ainda tenho dificuldades.</v>
      </c>
      <c r="I24" s="57" t="str">
        <f>'Respostas ao formulário '!O26</f>
        <v>Contribuiu parcialmente, algumas estratégias foram úteis, mas ainda tenho dificuldades.</v>
      </c>
      <c r="J24" s="57" t="str">
        <f>'Respostas ao formulário '!P26</f>
        <v>Contribuiu parcialmente, algumas estratégias foram úteis, mas ainda tenho dificuldades.</v>
      </c>
      <c r="K24" s="57" t="str">
        <f>'Respostas ao formulário '!Q26</f>
        <v>Contribuiu parcialmente, algumas estratégias foram úteis, mas ainda tenho dificuldades.</v>
      </c>
      <c r="L24" s="57" t="str">
        <f>'Respostas ao formulário '!R26</f>
        <v>Contribuiu pouco, pois já praticava atividades físicas regularmente antes.</v>
      </c>
      <c r="M24" s="57" t="str">
        <f>'Respostas ao formulário '!S26</f>
        <v>Sim. Reduzi o tempo dedicado à atividade física.</v>
      </c>
      <c r="N24" s="57" t="str">
        <f>'Respostas ao formulário '!T26</f>
        <v>Sim, com frequência.</v>
      </c>
      <c r="O24" s="57" t="str">
        <f>'Respostas ao formulário '!U26</f>
        <v>Sim, houve uma redução significativa.</v>
      </c>
      <c r="P24" s="57" t="str">
        <f>'Respostas ao formulário '!V26</f>
        <v>Sim, com frequência.</v>
      </c>
      <c r="Q24" s="57" t="str">
        <f>'Respostas ao formulário '!W26</f>
        <v>Não utilizei nenhuma substância com esse propósito.</v>
      </c>
      <c r="S24" s="62"/>
      <c r="T24" s="71" t="s">
        <v>66</v>
      </c>
      <c r="U24" s="72" t="s">
        <v>1525</v>
      </c>
    </row>
    <row r="25">
      <c r="A25" s="56" t="s">
        <v>1526</v>
      </c>
      <c r="B25" s="57" t="str">
        <f>'Respostas ao formulário '!H27</f>
        <v>Não tenho uma rotina fixa.</v>
      </c>
      <c r="C25" s="73" t="str">
        <f>'Respostas ao formulário '!I27</f>
        <v>Liga acadêmica, Extensão</v>
      </c>
      <c r="D25" s="73" t="str">
        <f>'Respostas ao formulário '!J27</f>
        <v>Não.</v>
      </c>
      <c r="E25" s="56">
        <v>0.0</v>
      </c>
      <c r="F25" s="57" t="str">
        <f>'Respostas ao formulário '!L27</f>
        <v>Contribuiu pouco, pois não consegui aplicar as estratégias ensinadas.</v>
      </c>
      <c r="G25" s="57" t="str">
        <f>'Respostas ao formulário '!M27</f>
        <v>Contribuiu pouco, pois não consegui aplicar as estratégias ensinadas.</v>
      </c>
      <c r="H25" s="57" t="str">
        <f>'Respostas ao formulário '!N27</f>
        <v>Contribuiu pouco, pois não consegui aplicar as estratégias ensinadas.</v>
      </c>
      <c r="I25" s="57" t="str">
        <f>'Respostas ao formulário '!O27</f>
        <v>Não contribuiu, pois apesar de oferecer acolhimento e escuta não aborda estratégias para mudança.</v>
      </c>
      <c r="J25" s="57" t="str">
        <f>'Respostas ao formulário '!P27</f>
        <v>Não contribuiu, pois apesar de oferecer acolhimento e escuta não aborda estratégias para mudança.</v>
      </c>
      <c r="K25" s="57" t="str">
        <f>'Respostas ao formulário '!Q27</f>
        <v>Não contribuiu, pois apesar de oferecer acolhimento e escuta não aborda estratégias para mudança.</v>
      </c>
      <c r="L25" s="57" t="str">
        <f>'Respostas ao formulário '!R27</f>
        <v>Não contribuiu, pois não participo das atividades promovidas pela Atlética.</v>
      </c>
      <c r="M25" s="57" t="str">
        <f>'Respostas ao formulário '!S27</f>
        <v>Sim. Abandonei a prática de atividade física.</v>
      </c>
      <c r="N25" s="57" t="str">
        <f>'Respostas ao formulário '!T27</f>
        <v>Como não pratico atividade física, não percebo diferença.</v>
      </c>
      <c r="O25" s="57" t="str">
        <f>'Respostas ao formulário '!U27</f>
        <v>Sim, houve uma redução significativa.</v>
      </c>
      <c r="P25" s="57" t="str">
        <f>'Respostas ao formulário '!V27</f>
        <v>Sim, com frequência.</v>
      </c>
      <c r="Q25" s="57" t="str">
        <f>'Respostas ao formulário '!W27</f>
        <v>Café., Bebidas energéticas., Medicamentos estimulantes.</v>
      </c>
      <c r="S25" s="62"/>
      <c r="T25" s="71" t="s">
        <v>68</v>
      </c>
      <c r="U25" s="72" t="s">
        <v>1527</v>
      </c>
    </row>
    <row r="26">
      <c r="A26" s="56" t="s">
        <v>1528</v>
      </c>
      <c r="B26" s="57" t="str">
        <f>'Respostas ao formulário '!H28</f>
        <v>Estudo um pouco todos os dias.</v>
      </c>
      <c r="C26" s="73" t="str">
        <f>'Respostas ao formulário '!I28</f>
        <v>Iniciação científica, Voluntariado</v>
      </c>
      <c r="D26" s="73" t="str">
        <f>'Respostas ao formulário '!J28</f>
        <v>Sim.</v>
      </c>
      <c r="E26" s="57" t="str">
        <f>'Respostas ao formulário '!K28</f>
        <v>Organizo meus horários no Notion e uso o forest para manter longe do celular enquanto faço pomodoro</v>
      </c>
      <c r="F26" s="57" t="str">
        <f>'Respostas ao formulário '!L28</f>
        <v>Contribuiu muito, aprendi estratégias eficazes que aplico no dia a dia.</v>
      </c>
      <c r="G26" s="57" t="str">
        <f>'Respostas ao formulário '!M28</f>
        <v>Contribuiu muito, aprendi estratégias eficazes que aplico no dia a dia.</v>
      </c>
      <c r="H26" s="57" t="str">
        <f>'Respostas ao formulário '!N28</f>
        <v>Contribuiu parcialmente, algumas estratégias foram úteis, mas ainda tenho dificuldades.</v>
      </c>
      <c r="I26" s="57" t="str">
        <f>'Respostas ao formulário '!O28</f>
        <v>Não contribuiu, pois apesar de oferecer acolhimento e escuta não aborda estratégias para mudança.</v>
      </c>
      <c r="J26" s="57" t="str">
        <f>'Respostas ao formulário '!P28</f>
        <v>Não contribuiu, pois apesar de oferecer acolhimento e escuta não aborda estratégias para mudança.</v>
      </c>
      <c r="K26" s="57" t="str">
        <f>'Respostas ao formulário '!Q28</f>
        <v>Não contribuiu, pois apesar de oferecer acolhimento e escuta não aborda estratégias para mudança.</v>
      </c>
      <c r="L26" s="57" t="str">
        <f>'Respostas ao formulário '!R28</f>
        <v>Não contribuiu, pois não participo das atividades promovidas pela Atlética.</v>
      </c>
      <c r="M26" s="57" t="str">
        <f>'Respostas ao formulário '!S28</f>
        <v>Sim. Aumentei o tempo dedicado à atividade física.</v>
      </c>
      <c r="N26" s="57" t="str">
        <f>'Respostas ao formulário '!T28</f>
        <v>Raramente.</v>
      </c>
      <c r="O26" s="57" t="str">
        <f>'Respostas ao formulário '!U28</f>
        <v>Não, minha qualidade do sono aumentou.</v>
      </c>
      <c r="P26" s="57" t="str">
        <f>'Respostas ao formulário '!V28</f>
        <v>Sim, com frequência.</v>
      </c>
      <c r="Q26" s="57" t="str">
        <f>'Respostas ao formulário '!W28</f>
        <v>Não utilizei nenhuma substância com esse propósito.</v>
      </c>
      <c r="S26" s="62"/>
      <c r="T26" s="71" t="s">
        <v>93</v>
      </c>
      <c r="U26" s="72" t="s">
        <v>1529</v>
      </c>
    </row>
    <row r="27">
      <c r="A27" s="56" t="s">
        <v>1530</v>
      </c>
      <c r="B27" s="57" t="str">
        <f>'Respostas ao formulário '!H29</f>
        <v>Estudo um pouco todos os dias.</v>
      </c>
      <c r="C27" s="73" t="str">
        <f>'Respostas ao formulário '!I29</f>
        <v>Liga acadêmica</v>
      </c>
      <c r="D27" s="73" t="str">
        <f>'Respostas ao formulário '!J29</f>
        <v>Sim.</v>
      </c>
      <c r="E27" s="57" t="str">
        <f>'Respostas ao formulário '!K29</f>
        <v>Google agenda </v>
      </c>
      <c r="F27" s="57" t="str">
        <f>'Respostas ao formulário '!L29</f>
        <v>Contribuiu muito, aprendi estratégias eficazes que aplico no dia a dia.</v>
      </c>
      <c r="G27" s="57" t="str">
        <f>'Respostas ao formulário '!M29</f>
        <v>Contribuiu parcialmente, algumas estratégias foram úteis, mas ainda tenho dificuldades.</v>
      </c>
      <c r="H27" s="57" t="str">
        <f>'Respostas ao formulário '!N29</f>
        <v>Contribuiu pouco, pois não consegui aplicar as estratégias ensinadas.</v>
      </c>
      <c r="I27" s="57" t="str">
        <f>'Respostas ao formulário '!O29</f>
        <v>Contribuiu muito, aprendi estratégias eficazes que aplico no dia a dia.</v>
      </c>
      <c r="J27" s="57" t="str">
        <f>'Respostas ao formulário '!P29</f>
        <v>Não contribuiu, pois apesar de oferecer acolhimento e escuta não aborda estratégias para mudança.</v>
      </c>
      <c r="K27" s="57" t="str">
        <f>'Respostas ao formulário '!Q29</f>
        <v>Contribuiu parcialmente, algumas estratégias foram úteis, mas ainda tenho dificuldades.</v>
      </c>
      <c r="L27" s="57" t="str">
        <f>'Respostas ao formulário '!R29</f>
        <v>Não contribuiu, pois não participo das atividades promovidas pela Atlética.</v>
      </c>
      <c r="M27" s="57" t="str">
        <f>'Respostas ao formulário '!S29</f>
        <v>Sim. Reduzi o tempo dedicado à atividade física.</v>
      </c>
      <c r="N27" s="57" t="str">
        <f>'Respostas ao formulário '!T29</f>
        <v>Sim, com frequência.</v>
      </c>
      <c r="O27" s="57" t="str">
        <f>'Respostas ao formulário '!U29</f>
        <v>Sim, houve uma redução significativa.</v>
      </c>
      <c r="P27" s="57" t="str">
        <f>'Respostas ao formulário '!V29</f>
        <v>Sim, com frequência.</v>
      </c>
      <c r="Q27" s="57" t="str">
        <f>'Respostas ao formulário '!W29</f>
        <v>Bebidas energéticas.</v>
      </c>
      <c r="S27" s="45"/>
      <c r="T27" s="71" t="s">
        <v>143</v>
      </c>
      <c r="U27" s="72" t="s">
        <v>1493</v>
      </c>
    </row>
    <row r="28">
      <c r="A28" s="56" t="s">
        <v>1531</v>
      </c>
      <c r="B28" s="57" t="str">
        <f>'Respostas ao formulário '!H30</f>
        <v>Não tenho uma rotina fixa.</v>
      </c>
      <c r="C28" s="73" t="str">
        <f>'Respostas ao formulário '!I30</f>
        <v>Atlética, Liga acadêmica, Iniciação científica, Gestão do DAHMP</v>
      </c>
      <c r="D28" s="73" t="str">
        <f>'Respostas ao formulário '!J30</f>
        <v>Não.</v>
      </c>
      <c r="E28" s="56">
        <v>0.0</v>
      </c>
      <c r="F28" s="57" t="str">
        <f>'Respostas ao formulário '!L30</f>
        <v>Não contribuiu, pois a disciplina não abordou aspectos que me ajudassem no gerenciamento do tempo.</v>
      </c>
      <c r="G28" s="57" t="str">
        <f>'Respostas ao formulário '!M30</f>
        <v>Não tive contato suficiente com o conteúdo para avaliar seu impacto.</v>
      </c>
      <c r="H28" s="57" t="str">
        <f>'Respostas ao formulário '!N30</f>
        <v>Não tive contato suficiente com o conteúdo para avaliar seu impacto.</v>
      </c>
      <c r="I28" s="57" t="str">
        <f>'Respostas ao formulário '!O30</f>
        <v>Contribuiu parcialmente, algumas estratégias foram úteis, mas ainda tenho dificuldades.</v>
      </c>
      <c r="J28" s="57" t="str">
        <f>'Respostas ao formulário '!P30</f>
        <v>Não contribuiu, pois apesar de oferecer acolhimento e escuta não aborda estratégias para mudança.</v>
      </c>
      <c r="K28" s="57" t="str">
        <f>'Respostas ao formulário '!Q30</f>
        <v>Não contribuiu, pois apesar de oferecer acolhimento e escuta não aborda estratégias para mudança.</v>
      </c>
      <c r="L28" s="57" t="str">
        <f>'Respostas ao formulário '!R30</f>
        <v>Contribuiu parcialmente, me motivou em alguns momentos, mas minha rotina não mudou muito.</v>
      </c>
      <c r="M28" s="57" t="str">
        <f>'Respostas ao formulário '!S30</f>
        <v>Sim. Reduzi o tempo dedicado à atividade física.</v>
      </c>
      <c r="N28" s="57" t="str">
        <f>'Respostas ao formulário '!T30</f>
        <v>Sim, com frequência.</v>
      </c>
      <c r="O28" s="57" t="str">
        <f>'Respostas ao formulário '!U30</f>
        <v>Sim, houve uma redução significativa.</v>
      </c>
      <c r="P28" s="57" t="str">
        <f>'Respostas ao formulário '!V30</f>
        <v>Raramente.</v>
      </c>
      <c r="Q28" s="57" t="str">
        <f>'Respostas ao formulário '!W30</f>
        <v>Café.</v>
      </c>
      <c r="S28" s="70" t="s">
        <v>1532</v>
      </c>
      <c r="T28" s="71" t="s">
        <v>67</v>
      </c>
      <c r="U28" s="72" t="s">
        <v>1533</v>
      </c>
    </row>
    <row r="29">
      <c r="A29" s="56" t="s">
        <v>1534</v>
      </c>
      <c r="B29" s="57" t="str">
        <f>'Respostas ao formulário '!H31</f>
        <v>Não tenho uma rotina fixa.</v>
      </c>
      <c r="C29" s="73" t="str">
        <f>'Respostas ao formulário '!I31</f>
        <v>Liga acadêmica, Extensão</v>
      </c>
      <c r="D29" s="73" t="str">
        <f>'Respostas ao formulário '!J31</f>
        <v>Não.</v>
      </c>
      <c r="E29" s="56">
        <v>0.0</v>
      </c>
      <c r="F29" s="57" t="str">
        <f>'Respostas ao formulário '!L31</f>
        <v>Não contribuiu, pois a disciplina não abordou aspectos que me ajudassem no gerenciamento do tempo.</v>
      </c>
      <c r="G29" s="57" t="str">
        <f>'Respostas ao formulário '!M31</f>
        <v>Não contribuiu, pois a disciplina não abordou aspectos que me ajudassem no gerenciamento do tempo.</v>
      </c>
      <c r="H29" s="57" t="str">
        <f>'Respostas ao formulário '!N31</f>
        <v>Não contribuiu, pois a disciplina não abordou aspectos que me ajudassem no gerenciamento do tempo.</v>
      </c>
      <c r="I29" s="57" t="str">
        <f>'Respostas ao formulário '!O31</f>
        <v>Não contribuiu, pois apesar de oferecer acolhimento e escuta não aborda estratégias para mudança.</v>
      </c>
      <c r="J29" s="57" t="str">
        <f>'Respostas ao formulário '!P31</f>
        <v>Não contribuiu, pois apesar de oferecer acolhimento e escuta não aborda estratégias para mudança.</v>
      </c>
      <c r="K29" s="57" t="str">
        <f>'Respostas ao formulário '!Q31</f>
        <v>Não contribuiu, pois apesar de oferecer acolhimento e escuta não aborda estratégias para mudança.</v>
      </c>
      <c r="L29" s="57" t="str">
        <f>'Respostas ao formulário '!R31</f>
        <v>Não contribuiu, pois não participo das atividades promovidas pela Atlética.</v>
      </c>
      <c r="M29" s="57" t="str">
        <f>'Respostas ao formulário '!S31</f>
        <v>Sim. Abandonei a prática de atividade física.</v>
      </c>
      <c r="N29" s="57" t="str">
        <f>'Respostas ao formulário '!T31</f>
        <v>Como não pratico atividade física, não percebo diferença.</v>
      </c>
      <c r="O29" s="57" t="str">
        <f>'Respostas ao formulário '!U31</f>
        <v>Sim, houve uma redução significativa.</v>
      </c>
      <c r="P29" s="57" t="str">
        <f>'Respostas ao formulário '!V31</f>
        <v>Nunca.</v>
      </c>
      <c r="Q29" s="57" t="str">
        <f>'Respostas ao formulário '!W31</f>
        <v>Não utilizei nenhuma substância com esse propósito.</v>
      </c>
      <c r="S29" s="62"/>
      <c r="T29" s="71" t="s">
        <v>66</v>
      </c>
      <c r="U29" s="72" t="s">
        <v>1535</v>
      </c>
    </row>
    <row r="30">
      <c r="A30" s="56" t="s">
        <v>1536</v>
      </c>
      <c r="B30" s="57" t="str">
        <f>'Respostas ao formulário '!H32</f>
        <v>Não tenho uma rotina fixa.</v>
      </c>
      <c r="C30" s="73" t="str">
        <f>'Respostas ao formulário '!I32</f>
        <v>Extensão</v>
      </c>
      <c r="D30" s="73" t="str">
        <f>'Respostas ao formulário '!J32</f>
        <v>Não.</v>
      </c>
      <c r="E30" s="56">
        <v>0.0</v>
      </c>
      <c r="F30" s="57" t="str">
        <f>'Respostas ao formulário '!L32</f>
        <v>Contribuiu pouco, pois não consegui aplicar as estratégias ensinadas.</v>
      </c>
      <c r="G30" s="57" t="str">
        <f>'Respostas ao formulário '!M32</f>
        <v>Contribuiu pouco, pois não consegui aplicar as estratégias ensinadas.</v>
      </c>
      <c r="H30" s="57" t="str">
        <f>'Respostas ao formulário '!N32</f>
        <v>Contribuiu pouco, pois não consegui aplicar as estratégias ensinadas.</v>
      </c>
      <c r="I30" s="57" t="str">
        <f>'Respostas ao formulário '!O32</f>
        <v>Contribuiu pouco, pois não consegui aplicar as estratégias ensinadas.</v>
      </c>
      <c r="J30" s="57" t="str">
        <f>'Respostas ao formulário '!P32</f>
        <v>Contribuiu pouco, pois não consegui aplicar as estratégias ensinadas.</v>
      </c>
      <c r="K30" s="57" t="str">
        <f>'Respostas ao formulário '!Q32</f>
        <v>Contribuiu pouco, pois não consegui aplicar as estratégias ensinadas.</v>
      </c>
      <c r="L30" s="57" t="str">
        <f>'Respostas ao formulário '!R32</f>
        <v>Contribuiu pouco, pois já praticava atividades físicas regularmente antes.</v>
      </c>
      <c r="M30" s="57" t="str">
        <f>'Respostas ao formulário '!S32</f>
        <v>Sim. Reduzi o tempo dedicado à atividade física.</v>
      </c>
      <c r="N30" s="57" t="str">
        <f>'Respostas ao formulário '!T32</f>
        <v>Sim, com frequência.</v>
      </c>
      <c r="O30" s="57" t="str">
        <f>'Respostas ao formulário '!U32</f>
        <v>Sim, houve uma redução significativa.</v>
      </c>
      <c r="P30" s="57" t="str">
        <f>'Respostas ao formulário '!V32</f>
        <v>Sim, com frequência.</v>
      </c>
      <c r="Q30" s="57" t="str">
        <f>'Respostas ao formulário '!W32</f>
        <v>Café.</v>
      </c>
      <c r="S30" s="62"/>
      <c r="T30" s="71" t="s">
        <v>68</v>
      </c>
      <c r="U30" s="72" t="s">
        <v>1537</v>
      </c>
    </row>
    <row r="31">
      <c r="A31" s="56" t="s">
        <v>1538</v>
      </c>
      <c r="B31" s="57" t="str">
        <f>'Respostas ao formulário '!H33</f>
        <v>Estudo um pouco todos os dias.</v>
      </c>
      <c r="C31" s="73" t="str">
        <f>'Respostas ao formulário '!I33</f>
        <v>Monitoria, Liga acadêmica, Voluntariado, Representante de turma</v>
      </c>
      <c r="D31" s="73" t="str">
        <f>'Respostas ao formulário '!J33</f>
        <v>Sim.</v>
      </c>
      <c r="E31" s="57" t="str">
        <f>'Respostas ao formulário '!K33</f>
        <v>Aplicativo para bloquear o celular </v>
      </c>
      <c r="F31" s="57" t="str">
        <f>'Respostas ao formulário '!L33</f>
        <v>Não contribuiu, pois a disciplina não abordou aspectos que me ajudassem no gerenciamento do tempo.</v>
      </c>
      <c r="G31" s="57" t="str">
        <f>'Respostas ao formulário '!M33</f>
        <v>Não contribuiu, pois a disciplina não abordou aspectos que me ajudassem no gerenciamento do tempo.</v>
      </c>
      <c r="H31" s="57" t="str">
        <f>'Respostas ao formulário '!N33</f>
        <v>Não contribuiu, pois a disciplina não abordou aspectos que me ajudassem no gerenciamento do tempo.</v>
      </c>
      <c r="I31" s="57" t="str">
        <f>'Respostas ao formulário '!O33</f>
        <v>Não tive contato suficiente para avaliar seu impacto.</v>
      </c>
      <c r="J31" s="57" t="str">
        <f>'Respostas ao formulário '!P33</f>
        <v>Não tive contato suficiente para avaliar seu impacto.</v>
      </c>
      <c r="K31" s="57" t="str">
        <f>'Respostas ao formulário '!Q33</f>
        <v>Não tive contato suficiente para avaliar seu impacto.</v>
      </c>
      <c r="L31" s="57" t="str">
        <f>'Respostas ao formulário '!R33</f>
        <v>Contribuiu pouco, pois já praticava atividades físicas regularmente antes.</v>
      </c>
      <c r="M31" s="57" t="str">
        <f>'Respostas ao formulário '!S33</f>
        <v>Sim. Reduzi o tempo dedicado à atividade física.</v>
      </c>
      <c r="N31" s="57" t="str">
        <f>'Respostas ao formulário '!T33</f>
        <v>Sim, com frequência.</v>
      </c>
      <c r="O31" s="57" t="str">
        <f>'Respostas ao formulário '!U33</f>
        <v>Sim, houve uma redução significativa.</v>
      </c>
      <c r="P31" s="57" t="str">
        <f>'Respostas ao formulário '!V33</f>
        <v>Sim, com frequência.</v>
      </c>
      <c r="Q31" s="57" t="str">
        <f>'Respostas ao formulário '!W33</f>
        <v>Café., Bebidas energéticas.</v>
      </c>
      <c r="S31" s="62"/>
      <c r="T31" s="71" t="s">
        <v>93</v>
      </c>
      <c r="U31" s="72" t="s">
        <v>1539</v>
      </c>
    </row>
    <row r="32">
      <c r="A32" s="56" t="s">
        <v>1540</v>
      </c>
      <c r="B32" s="57" t="str">
        <f>'Respostas ao formulário '!H34</f>
        <v>Estudo um pouco todos os dias.</v>
      </c>
      <c r="C32" s="73" t="str">
        <f>'Respostas ao formulário '!I34</f>
        <v>Atlética, Liga acadêmica</v>
      </c>
      <c r="D32" s="73" t="str">
        <f>'Respostas ao formulário '!J34</f>
        <v>Sim.</v>
      </c>
      <c r="E32" s="57" t="str">
        <f>'Respostas ao formulário '!K34</f>
        <v>aplicativos, planner</v>
      </c>
      <c r="F32" s="57" t="str">
        <f>'Respostas ao formulário '!L34</f>
        <v>Contribuiu parcialmente, algumas estratégias foram úteis, mas ainda tenho dificuldades.</v>
      </c>
      <c r="G32" s="57" t="str">
        <f>'Respostas ao formulário '!M34</f>
        <v>Contribuiu pouco, pois não consegui aplicar as estratégias ensinadas.</v>
      </c>
      <c r="H32" s="57" t="str">
        <f>'Respostas ao formulário '!N34</f>
        <v>Contribuiu parcialmente, algumas estratégias foram úteis, mas ainda tenho dificuldades.</v>
      </c>
      <c r="I32" s="57" t="str">
        <f>'Respostas ao formulário '!O34</f>
        <v>Contribuiu parcialmente, algumas estratégias foram úteis, mas ainda tenho dificuldades.</v>
      </c>
      <c r="J32" s="57" t="str">
        <f>'Respostas ao formulário '!P34</f>
        <v>Não contribuiu, pois apesar de oferecer acolhimento e escuta não aborda estratégias para mudança.</v>
      </c>
      <c r="K32" s="57" t="str">
        <f>'Respostas ao formulário '!Q34</f>
        <v>Não contribuiu, pois apesar de oferecer acolhimento e escuta não aborda estratégias para mudança.</v>
      </c>
      <c r="L32" s="57" t="str">
        <f>'Respostas ao formulário '!R34</f>
        <v>Contribuiu muito, comecei ou aumentei minha prática de atividades físicas por influência da Atlética.</v>
      </c>
      <c r="M32" s="57" t="str">
        <f>'Respostas ao formulário '!S34</f>
        <v>Sim. Reduzi o tempo dedicado à atividade física.</v>
      </c>
      <c r="N32" s="57" t="str">
        <f>'Respostas ao formulário '!T34</f>
        <v>Sim, com frequência.</v>
      </c>
      <c r="O32" s="57" t="str">
        <f>'Respostas ao formulário '!U34</f>
        <v>Sim, houve uma redução significativa.</v>
      </c>
      <c r="P32" s="57" t="str">
        <f>'Respostas ao formulário '!V34</f>
        <v>Sim, com frequência.</v>
      </c>
      <c r="Q32" s="57" t="str">
        <f>'Respostas ao formulário '!W34</f>
        <v>Café., Bebidas energéticas.</v>
      </c>
      <c r="S32" s="45"/>
      <c r="T32" s="71" t="s">
        <v>143</v>
      </c>
      <c r="U32" s="72" t="s">
        <v>1541</v>
      </c>
    </row>
    <row r="33">
      <c r="A33" s="56" t="s">
        <v>1542</v>
      </c>
      <c r="B33" s="57" t="str">
        <f>'Respostas ao formulário '!H35</f>
        <v>Não tenho uma rotina fixa.</v>
      </c>
      <c r="C33" s="73" t="str">
        <f>'Respostas ao formulário '!I35</f>
        <v>Monitoria, Atlética, Liga acadêmica</v>
      </c>
      <c r="D33" s="73" t="str">
        <f>'Respostas ao formulário '!J35</f>
        <v>Não.</v>
      </c>
      <c r="E33" s="56">
        <v>0.0</v>
      </c>
      <c r="F33" s="57" t="str">
        <f>'Respostas ao formulário '!L35</f>
        <v>Não tive contato suficiente com o conteúdo para avaliar seu impacto.</v>
      </c>
      <c r="G33" s="57" t="str">
        <f>'Respostas ao formulário '!M35</f>
        <v>Não contribuiu, pois a disciplina não abordou aspectos que me ajudassem no gerenciamento do tempo.</v>
      </c>
      <c r="H33" s="57" t="str">
        <f>'Respostas ao formulário '!N35</f>
        <v>Contribuiu parcialmente, algumas estratégias foram úteis, mas ainda tenho dificuldades.</v>
      </c>
      <c r="I33" s="57" t="str">
        <f>'Respostas ao formulário '!O35</f>
        <v>Contribuiu parcialmente, algumas estratégias foram úteis, mas ainda tenho dificuldades.</v>
      </c>
      <c r="J33" s="57" t="str">
        <f>'Respostas ao formulário '!P35</f>
        <v>Contribuiu parcialmente, algumas estratégias foram úteis, mas ainda tenho dificuldades.</v>
      </c>
      <c r="K33" s="57" t="str">
        <f>'Respostas ao formulário '!Q35</f>
        <v>Contribuiu parcialmente, algumas estratégias foram úteis, mas ainda tenho dificuldades.</v>
      </c>
      <c r="L33" s="57" t="str">
        <f>'Respostas ao formulário '!R35</f>
        <v>Contribuiu muito, comecei ou aumentei minha prática de atividades físicas por influência da Atlética.</v>
      </c>
      <c r="M33" s="57" t="str">
        <f>'Respostas ao formulário '!S35</f>
        <v>Não. Já praticava atividade física antes e mantenho o mesmo hábito.</v>
      </c>
      <c r="N33" s="57" t="str">
        <f>'Respostas ao formulário '!T35</f>
        <v>Sim, com frequência.</v>
      </c>
      <c r="O33" s="57" t="str">
        <f>'Respostas ao formulário '!U35</f>
        <v>Sim, houve uma leve redução.</v>
      </c>
      <c r="P33" s="57" t="str">
        <f>'Respostas ao formulário '!V35</f>
        <v>Às vezes.</v>
      </c>
      <c r="Q33" s="57" t="str">
        <f>'Respostas ao formulário '!W35</f>
        <v>Café., Bebidas energéticas.</v>
      </c>
      <c r="S33" s="74" t="s">
        <v>1543</v>
      </c>
      <c r="T33" s="75" t="s">
        <v>67</v>
      </c>
      <c r="U33" s="76" t="s">
        <v>1544</v>
      </c>
    </row>
    <row r="34">
      <c r="A34" s="56" t="s">
        <v>1545</v>
      </c>
      <c r="B34" s="57" t="str">
        <f>'Respostas ao formulário '!H36</f>
        <v>Estudo um pouco todos os dias.</v>
      </c>
      <c r="C34" s="73" t="str">
        <f>'Respostas ao formulário '!I36</f>
        <v>Monitoria</v>
      </c>
      <c r="D34" s="73" t="str">
        <f>'Respostas ao formulário '!J36</f>
        <v>Não.</v>
      </c>
      <c r="E34" s="56">
        <v>0.0</v>
      </c>
      <c r="F34" s="57" t="str">
        <f>'Respostas ao formulário '!L36</f>
        <v>Contribuiu parcialmente, algumas estratégias foram úteis, mas ainda tenho dificuldades.</v>
      </c>
      <c r="G34" s="57" t="str">
        <f>'Respostas ao formulário '!M36</f>
        <v>Contribuiu muito, aprendi estratégias eficazes que aplico no dia a dia.</v>
      </c>
      <c r="H34" s="57" t="str">
        <f>'Respostas ao formulário '!N36</f>
        <v>Contribuiu parcialmente, algumas estratégias foram úteis, mas ainda tenho dificuldades.</v>
      </c>
      <c r="I34" s="57" t="str">
        <f>'Respostas ao formulário '!O36</f>
        <v>Não tive contato suficiente para avaliar seu impacto.</v>
      </c>
      <c r="J34" s="57" t="str">
        <f>'Respostas ao formulário '!P36</f>
        <v>Não contribuiu, pois apesar de oferecer acolhimento e escuta não aborda estratégias para mudança.</v>
      </c>
      <c r="K34" s="57" t="str">
        <f>'Respostas ao formulário '!Q36</f>
        <v>Não contribuiu, pois apesar de oferecer acolhimento e escuta não aborda estratégias para mudança.</v>
      </c>
      <c r="L34" s="57" t="str">
        <f>'Respostas ao formulário '!R36</f>
        <v>Não contribuiu, pois não participo das atividades promovidas pela Atlética.</v>
      </c>
      <c r="M34" s="57" t="str">
        <f>'Respostas ao formulário '!S36</f>
        <v>Não. Já praticava atividade física antes e mantenho o mesmo hábito.</v>
      </c>
      <c r="N34" s="57" t="str">
        <f>'Respostas ao formulário '!T36</f>
        <v>Raramente.</v>
      </c>
      <c r="O34" s="57" t="str">
        <f>'Respostas ao formulário '!U36</f>
        <v>Não, minha qualidade do sono permaneceu a mesma.</v>
      </c>
      <c r="P34" s="57" t="str">
        <f>'Respostas ao formulário '!V36</f>
        <v>Raramente.</v>
      </c>
      <c r="Q34" s="57" t="str">
        <f>'Respostas ao formulário '!W36</f>
        <v>Não utilizei nenhuma substância com esse propósito.</v>
      </c>
      <c r="S34" s="62"/>
      <c r="T34" s="75" t="s">
        <v>66</v>
      </c>
      <c r="U34" s="76" t="s">
        <v>1487</v>
      </c>
    </row>
    <row r="35">
      <c r="A35" s="56" t="s">
        <v>1546</v>
      </c>
      <c r="B35" s="57" t="str">
        <f>'Respostas ao formulário '!H37</f>
        <v>Estudo um pouco todos os dias.</v>
      </c>
      <c r="C35" s="73" t="str">
        <f>'Respostas ao formulário '!I37</f>
        <v>Liga acadêmica</v>
      </c>
      <c r="D35" s="73" t="str">
        <f>'Respostas ao formulário '!J37</f>
        <v>Sim.</v>
      </c>
      <c r="E35" s="57" t="str">
        <f>'Respostas ao formulário '!K37</f>
        <v>Pomodoro </v>
      </c>
      <c r="F35" s="57" t="str">
        <f>'Respostas ao formulário '!L37</f>
        <v>Contribuiu pouco, pois não consegui aplicar as estratégias ensinadas.</v>
      </c>
      <c r="G35" s="57" t="str">
        <f>'Respostas ao formulário '!M37</f>
        <v>Contribuiu parcialmente, algumas estratégias foram úteis, mas ainda tenho dificuldades.</v>
      </c>
      <c r="H35" s="57" t="str">
        <f>'Respostas ao formulário '!N37</f>
        <v>Contribuiu parcialmente, algumas estratégias foram úteis, mas ainda tenho dificuldades.</v>
      </c>
      <c r="I35" s="57" t="str">
        <f>'Respostas ao formulário '!O37</f>
        <v>Contribuiu muito, aprendi estratégias eficazes que aplico no dia a dia.</v>
      </c>
      <c r="J35" s="57" t="str">
        <f>'Respostas ao formulário '!P37</f>
        <v>Contribuiu muito, aprendi estratégias eficazes que aplico no dia a dia.</v>
      </c>
      <c r="K35" s="57" t="str">
        <f>'Respostas ao formulário '!Q37</f>
        <v>Contribuiu muito, aprendi estratégias eficazes que aplico no dia a dia.</v>
      </c>
      <c r="L35" s="57" t="str">
        <f>'Respostas ao formulário '!R37</f>
        <v>Não contribuiu, pois não participo das atividades promovidas pela Atlética.</v>
      </c>
      <c r="M35" s="57" t="str">
        <f>'Respostas ao formulário '!S37</f>
        <v>Sim. Reduzi o tempo dedicado à atividade física.</v>
      </c>
      <c r="N35" s="57" t="str">
        <f>'Respostas ao formulário '!T37</f>
        <v>Sim, com frequência.</v>
      </c>
      <c r="O35" s="57" t="str">
        <f>'Respostas ao formulário '!U37</f>
        <v>Não, minha qualidade do sono permaneceu a mesma.</v>
      </c>
      <c r="P35" s="57" t="str">
        <f>'Respostas ao formulário '!V37</f>
        <v>Sim, com frequência.</v>
      </c>
      <c r="Q35" s="57" t="str">
        <f>'Respostas ao formulário '!W37</f>
        <v>Café., Bebidas energéticas.</v>
      </c>
      <c r="S35" s="62"/>
      <c r="T35" s="75" t="s">
        <v>68</v>
      </c>
      <c r="U35" s="76" t="s">
        <v>1503</v>
      </c>
    </row>
    <row r="36">
      <c r="A36" s="56" t="s">
        <v>1547</v>
      </c>
      <c r="B36" s="57" t="str">
        <f>'Respostas ao formulário '!H38</f>
        <v>Não tenho uma rotina fixa.</v>
      </c>
      <c r="C36" s="73" t="str">
        <f>'Respostas ao formulário '!I38</f>
        <v>Liga acadêmica</v>
      </c>
      <c r="D36" s="73" t="str">
        <f>'Respostas ao formulário '!J38</f>
        <v>Não.</v>
      </c>
      <c r="E36" s="56">
        <v>0.0</v>
      </c>
      <c r="F36" s="57" t="str">
        <f>'Respostas ao formulário '!L38</f>
        <v>Contribuiu pouco, pois não consegui aplicar as estratégias ensinadas.</v>
      </c>
      <c r="G36" s="57" t="str">
        <f>'Respostas ao formulário '!M38</f>
        <v>Não tive contato suficiente com o conteúdo para avaliar seu impacto.</v>
      </c>
      <c r="H36" s="57" t="str">
        <f>'Respostas ao formulário '!N38</f>
        <v>Não tive contato suficiente com o conteúdo para avaliar seu impacto.</v>
      </c>
      <c r="I36" s="57" t="str">
        <f>'Respostas ao formulário '!O38</f>
        <v>Não tive contato suficiente para avaliar seu impacto.</v>
      </c>
      <c r="J36" s="57" t="str">
        <f>'Respostas ao formulário '!P38</f>
        <v>Não tive contato suficiente para avaliar seu impacto.</v>
      </c>
      <c r="K36" s="57" t="str">
        <f>'Respostas ao formulário '!Q38</f>
        <v>Não tive contato suficiente para avaliar seu impacto.</v>
      </c>
      <c r="L36" s="57" t="str">
        <f>'Respostas ao formulário '!R38</f>
        <v>Não contribuiu, pois não participo das atividades promovidas pela Atlética.</v>
      </c>
      <c r="M36" s="57" t="str">
        <f>'Respostas ao formulário '!S38</f>
        <v>Sim. Aumentei o tempo dedicado à atividade física.</v>
      </c>
      <c r="N36" s="57" t="str">
        <f>'Respostas ao formulário '!T38</f>
        <v>Sim, com frequência.</v>
      </c>
      <c r="O36" s="57" t="str">
        <f>'Respostas ao formulário '!U38</f>
        <v>Não, minha qualidade do sono aumentou.</v>
      </c>
      <c r="P36" s="57" t="str">
        <f>'Respostas ao formulário '!V38</f>
        <v>Sim, com frequência.</v>
      </c>
      <c r="Q36" s="57" t="str">
        <f>'Respostas ao formulário '!W38</f>
        <v>Bebidas energéticas., Medicamentos estimulantes.</v>
      </c>
      <c r="S36" s="62"/>
      <c r="T36" s="75" t="s">
        <v>94</v>
      </c>
      <c r="U36" s="76" t="s">
        <v>1548</v>
      </c>
    </row>
    <row r="37">
      <c r="A37" s="56" t="s">
        <v>1549</v>
      </c>
      <c r="B37" s="57" t="str">
        <f>'Respostas ao formulário '!H39</f>
        <v>Estudo principalmente nas vésperas de prova.</v>
      </c>
      <c r="C37" s="73" t="str">
        <f>'Respostas ao formulário '!I39</f>
        <v>Liga acadêmica, Extensão</v>
      </c>
      <c r="D37" s="73" t="str">
        <f>'Respostas ao formulário '!J39</f>
        <v>Não.</v>
      </c>
      <c r="E37" s="56">
        <v>0.0</v>
      </c>
      <c r="F37" s="57" t="str">
        <f>'Respostas ao formulário '!L39</f>
        <v>Contribuiu parcialmente, algumas estratégias foram úteis, mas ainda tenho dificuldades.</v>
      </c>
      <c r="G37" s="57" t="str">
        <f>'Respostas ao formulário '!M39</f>
        <v>Contribuiu muito, aprendi estratégias eficazes que aplico no dia a dia.</v>
      </c>
      <c r="H37" s="57" t="str">
        <f>'Respostas ao formulário '!N39</f>
        <v>Contribuiu pouco, pois não consegui aplicar as estratégias ensinadas.</v>
      </c>
      <c r="I37" s="57" t="str">
        <f>'Respostas ao formulário '!O39</f>
        <v>Contribuiu pouco, pois não consegui aplicar as estratégias ensinadas.</v>
      </c>
      <c r="J37" s="57" t="str">
        <f>'Respostas ao formulário '!P39</f>
        <v>Contribuiu muito, aprendi estratégias eficazes que aplico no dia a dia.</v>
      </c>
      <c r="K37" s="57" t="str">
        <f>'Respostas ao formulário '!Q39</f>
        <v>Contribuiu parcialmente, algumas estratégias foram úteis, mas ainda tenho dificuldades.</v>
      </c>
      <c r="L37" s="57" t="str">
        <f>'Respostas ao formulário '!R39</f>
        <v>Não contribuiu, pois não participo das atividades promovidas pela Atlética.</v>
      </c>
      <c r="M37" s="57" t="str">
        <f>'Respostas ao formulário '!S39</f>
        <v>Não. Já praticava atividade física antes e mantenho o mesmo hábito.</v>
      </c>
      <c r="N37" s="57" t="str">
        <f>'Respostas ao formulário '!T39</f>
        <v>Sim, com frequência.</v>
      </c>
      <c r="O37" s="57" t="str">
        <f>'Respostas ao formulário '!U39</f>
        <v>Não, minha qualidade do sono permaneceu a mesma.</v>
      </c>
      <c r="P37" s="57" t="str">
        <f>'Respostas ao formulário '!V39</f>
        <v>Sim, com frequência.</v>
      </c>
      <c r="Q37" s="57" t="str">
        <f>'Respostas ao formulário '!W39</f>
        <v>Café., Medicamentos estimulantes.</v>
      </c>
      <c r="S37" s="45"/>
      <c r="T37" s="75" t="s">
        <v>195</v>
      </c>
      <c r="U37" s="76" t="s">
        <v>1493</v>
      </c>
    </row>
    <row r="38">
      <c r="A38" s="56" t="s">
        <v>1550</v>
      </c>
      <c r="B38" s="57" t="str">
        <f>'Respostas ao formulário '!H40</f>
        <v>Não tenho uma rotina fixa.</v>
      </c>
      <c r="C38" s="73" t="str">
        <f>'Respostas ao formulário '!I40</f>
        <v>Extensão</v>
      </c>
      <c r="D38" s="73" t="str">
        <f>'Respostas ao formulário '!J40</f>
        <v>Não.</v>
      </c>
      <c r="E38" s="56">
        <v>0.0</v>
      </c>
      <c r="F38" s="57" t="str">
        <f>'Respostas ao formulário '!L40</f>
        <v>Contribuiu pouco, pois não consegui aplicar as estratégias ensinadas.</v>
      </c>
      <c r="G38" s="57" t="str">
        <f>'Respostas ao formulário '!M40</f>
        <v>Contribuiu muito, aprendi estratégias eficazes que aplico no dia a dia.</v>
      </c>
      <c r="H38" s="57" t="str">
        <f>'Respostas ao formulário '!N40</f>
        <v>Contribuiu parcialmente, algumas estratégias foram úteis, mas ainda tenho dificuldades.</v>
      </c>
      <c r="I38" s="57" t="str">
        <f>'Respostas ao formulário '!O40</f>
        <v>Não tive contato suficiente para avaliar seu impacto.</v>
      </c>
      <c r="J38" s="57" t="str">
        <f>'Respostas ao formulário '!P40</f>
        <v>Não tive contato suficiente para avaliar seu impacto.</v>
      </c>
      <c r="K38" s="57" t="str">
        <f>'Respostas ao formulário '!Q40</f>
        <v>Não tive contato suficiente para avaliar seu impacto.</v>
      </c>
      <c r="L38" s="57" t="str">
        <f>'Respostas ao formulário '!R40</f>
        <v>Não contribuiu, pois não participo das atividades promovidas pela Atlética.</v>
      </c>
      <c r="M38" s="57" t="str">
        <f>'Respostas ao formulário '!S40</f>
        <v>Não. Já praticava atividade física antes e mantenho o mesmo hábito.</v>
      </c>
      <c r="N38" s="57" t="str">
        <f>'Respostas ao formulário '!T40</f>
        <v>Raramente.</v>
      </c>
      <c r="O38" s="57" t="str">
        <f>'Respostas ao formulário '!U40</f>
        <v>Sim, houve uma leve redução.</v>
      </c>
      <c r="P38" s="57" t="str">
        <f>'Respostas ao formulário '!V40</f>
        <v>Às vezes.</v>
      </c>
      <c r="Q38" s="57" t="str">
        <f>'Respostas ao formulário '!W40</f>
        <v>Não utilizei nenhuma substância com esse propósito.</v>
      </c>
      <c r="S38" s="74" t="s">
        <v>1551</v>
      </c>
      <c r="T38" s="75" t="s">
        <v>67</v>
      </c>
      <c r="U38" s="76" t="s">
        <v>1493</v>
      </c>
    </row>
    <row r="39">
      <c r="A39" s="56" t="s">
        <v>1552</v>
      </c>
      <c r="B39" s="57" t="str">
        <f>'Respostas ao formulário '!H41</f>
        <v>Estudo principalmente nas vésperas de prova.</v>
      </c>
      <c r="C39" s="73" t="str">
        <f>'Respostas ao formulário '!I41</f>
        <v>Liga acadêmica</v>
      </c>
      <c r="D39" s="73" t="str">
        <f>'Respostas ao formulário '!J41</f>
        <v>Não.</v>
      </c>
      <c r="E39" s="56">
        <v>0.0</v>
      </c>
      <c r="F39" s="57" t="str">
        <f>'Respostas ao formulário '!L41</f>
        <v>Contribuiu pouco, pois não consegui aplicar as estratégias ensinadas.</v>
      </c>
      <c r="G39" s="57" t="str">
        <f>'Respostas ao formulário '!M41</f>
        <v>Contribuiu parcialmente, algumas estratégias foram úteis, mas ainda tenho dificuldades.</v>
      </c>
      <c r="H39" s="57" t="str">
        <f>'Respostas ao formulário '!N41</f>
        <v>Contribuiu pouco, pois não consegui aplicar as estratégias ensinadas.</v>
      </c>
      <c r="I39" s="57" t="str">
        <f>'Respostas ao formulário '!O41</f>
        <v>Contribuiu parcialmente, algumas estratégias foram úteis, mas ainda tenho dificuldades.</v>
      </c>
      <c r="J39" s="57" t="str">
        <f>'Respostas ao formulário '!P41</f>
        <v>Contribuiu parcialmente, algumas estratégias foram úteis, mas ainda tenho dificuldades.</v>
      </c>
      <c r="K39" s="57" t="str">
        <f>'Respostas ao formulário '!Q41</f>
        <v>Contribuiu pouco, pois não consegui aplicar as estratégias ensinadas.</v>
      </c>
      <c r="L39" s="57" t="str">
        <f>'Respostas ao formulário '!R41</f>
        <v>Não contribuiu, pois não participo das atividades promovidas pela Atlética.</v>
      </c>
      <c r="M39" s="57" t="str">
        <f>'Respostas ao formulário '!S41</f>
        <v>Sim. Reduzi o tempo dedicado à atividade física.</v>
      </c>
      <c r="N39" s="57" t="str">
        <f>'Respostas ao formulário '!T41</f>
        <v>Sim, com frequência.</v>
      </c>
      <c r="O39" s="57" t="str">
        <f>'Respostas ao formulário '!U41</f>
        <v>Sim, houve uma redução significativa.</v>
      </c>
      <c r="P39" s="57" t="str">
        <f>'Respostas ao formulário '!V41</f>
        <v>Sim, com frequência.</v>
      </c>
      <c r="Q39" s="57" t="str">
        <f>'Respostas ao formulário '!W41</f>
        <v>Não utilizei nenhuma substância com esse propósito.</v>
      </c>
      <c r="S39" s="62"/>
      <c r="T39" s="75" t="s">
        <v>66</v>
      </c>
      <c r="U39" s="76" t="s">
        <v>1553</v>
      </c>
    </row>
    <row r="40">
      <c r="A40" s="56" t="s">
        <v>1554</v>
      </c>
      <c r="B40" s="57" t="str">
        <f>'Respostas ao formulário '!H42</f>
        <v>Estudo um pouco todos os dias.</v>
      </c>
      <c r="C40" s="73" t="str">
        <f>'Respostas ao formulário '!I42</f>
        <v>Liga acadêmica</v>
      </c>
      <c r="D40" s="73" t="str">
        <f>'Respostas ao formulário '!J42</f>
        <v>Não.</v>
      </c>
      <c r="E40" s="56">
        <v>0.0</v>
      </c>
      <c r="F40" s="57" t="str">
        <f>'Respostas ao formulário '!L42</f>
        <v>Contribuiu parcialmente, algumas estratégias foram úteis, mas ainda tenho dificuldades.</v>
      </c>
      <c r="G40" s="57" t="str">
        <f>'Respostas ao formulário '!M42</f>
        <v>Não contribuiu, pois a disciplina não abordou aspectos que me ajudassem no gerenciamento do tempo.</v>
      </c>
      <c r="H40" s="57" t="str">
        <f>'Respostas ao formulário '!N42</f>
        <v>Não contribuiu, pois a disciplina não abordou aspectos que me ajudassem no gerenciamento do tempo.</v>
      </c>
      <c r="I40" s="57" t="str">
        <f>'Respostas ao formulário '!O42</f>
        <v>Contribuiu muito, aprendi estratégias eficazes que aplico no dia a dia.</v>
      </c>
      <c r="J40" s="57" t="str">
        <f>'Respostas ao formulário '!P42</f>
        <v>Contribuiu pouco, pois não consegui aplicar as estratégias ensinadas.</v>
      </c>
      <c r="K40" s="57" t="str">
        <f>'Respostas ao formulário '!Q42</f>
        <v>Contribuiu pouco, pois não consegui aplicar as estratégias ensinadas.</v>
      </c>
      <c r="L40" s="57" t="str">
        <f>'Respostas ao formulário '!R42</f>
        <v>Contribuiu pouco, pois já praticava atividades físicas regularmente antes.</v>
      </c>
      <c r="M40" s="57" t="str">
        <f>'Respostas ao formulário '!S42</f>
        <v>Não. Já praticava atividade física antes e mantenho o mesmo hábito.</v>
      </c>
      <c r="N40" s="57" t="str">
        <f>'Respostas ao formulário '!T42</f>
        <v>Nunca.</v>
      </c>
      <c r="O40" s="57" t="str">
        <f>'Respostas ao formulário '!U42</f>
        <v>Não, minha qualidade do sono permaneceu a mesma.</v>
      </c>
      <c r="P40" s="57" t="str">
        <f>'Respostas ao formulário '!V42</f>
        <v>Nunca.</v>
      </c>
      <c r="Q40" s="57" t="str">
        <f>'Respostas ao formulário '!W42</f>
        <v>Não utilizei nenhuma substância com esse propósito.</v>
      </c>
      <c r="S40" s="62"/>
      <c r="T40" s="75" t="s">
        <v>68</v>
      </c>
      <c r="U40" s="76" t="s">
        <v>1523</v>
      </c>
    </row>
    <row r="41">
      <c r="A41" s="56" t="s">
        <v>1555</v>
      </c>
      <c r="B41" s="57" t="str">
        <f>'Respostas ao formulário '!H43</f>
        <v>Estudo um pouco todos os dias.</v>
      </c>
      <c r="C41" s="73" t="str">
        <f>'Respostas ao formulário '!I43</f>
        <v>Atlética, Iniciação científica, Extensão, Representante de turma</v>
      </c>
      <c r="D41" s="73" t="str">
        <f>'Respostas ao formulário '!J43</f>
        <v>Não.</v>
      </c>
      <c r="E41" s="56">
        <v>0.0</v>
      </c>
      <c r="F41" s="57" t="str">
        <f>'Respostas ao formulário '!L43</f>
        <v>Contribuiu parcialmente, algumas estratégias foram úteis, mas ainda tenho dificuldades.</v>
      </c>
      <c r="G41" s="57" t="str">
        <f>'Respostas ao formulário '!M43</f>
        <v>Contribuiu parcialmente, algumas estratégias foram úteis, mas ainda tenho dificuldades.</v>
      </c>
      <c r="H41" s="57" t="str">
        <f>'Respostas ao formulário '!N43</f>
        <v>Contribuiu pouco, pois não consegui aplicar as estratégias ensinadas.</v>
      </c>
      <c r="I41" s="57" t="str">
        <f>'Respostas ao formulário '!O43</f>
        <v>Não contribuiu, pois apesar de oferecer acolhimento e escuta não aborda estratégias para mudança.</v>
      </c>
      <c r="J41" s="57" t="str">
        <f>'Respostas ao formulário '!P43</f>
        <v>Não contribuiu, pois apesar de oferecer acolhimento e escuta não aborda estratégias para mudança.</v>
      </c>
      <c r="K41" s="57" t="str">
        <f>'Respostas ao formulário '!Q43</f>
        <v>Contribuiu pouco, pois não consegui aplicar as estratégias ensinadas.</v>
      </c>
      <c r="L41" s="57" t="str">
        <f>'Respostas ao formulário '!R43</f>
        <v>Contribuiu parcialmente, me motivou em alguns momentos, mas minha rotina não mudou muito.</v>
      </c>
      <c r="M41" s="57" t="str">
        <f>'Respostas ao formulário '!S43</f>
        <v>Sim. Reduzi o tempo dedicado à atividade física.</v>
      </c>
      <c r="N41" s="57" t="str">
        <f>'Respostas ao formulário '!T43</f>
        <v>Sim, com frequência.</v>
      </c>
      <c r="O41" s="57" t="str">
        <f>'Respostas ao formulário '!U43</f>
        <v>Sim, houve uma leve redução.</v>
      </c>
      <c r="P41" s="57" t="str">
        <f>'Respostas ao formulário '!V43</f>
        <v>Nunca.</v>
      </c>
      <c r="Q41" s="57" t="str">
        <f>'Respostas ao formulário '!W43</f>
        <v>Café.</v>
      </c>
      <c r="S41" s="62"/>
      <c r="T41" s="75" t="s">
        <v>94</v>
      </c>
      <c r="U41" s="76" t="s">
        <v>1556</v>
      </c>
    </row>
    <row r="42">
      <c r="A42" s="56" t="s">
        <v>1557</v>
      </c>
      <c r="B42" s="57" t="str">
        <f>'Respostas ao formulário '!H44</f>
        <v>Não tenho uma rotina fixa.</v>
      </c>
      <c r="C42" s="73" t="str">
        <f>'Respostas ao formulário '!I44</f>
        <v>Monitoria, Extensão, Voluntariado, Representante de turma</v>
      </c>
      <c r="D42" s="73" t="str">
        <f>'Respostas ao formulário '!J44</f>
        <v>Não.</v>
      </c>
      <c r="E42" s="56">
        <v>0.0</v>
      </c>
      <c r="F42" s="57" t="str">
        <f>'Respostas ao formulário '!L44</f>
        <v>Contribuiu parcialmente, algumas estratégias foram úteis, mas ainda tenho dificuldades.</v>
      </c>
      <c r="G42" s="57" t="str">
        <f>'Respostas ao formulário '!M44</f>
        <v>Contribuiu muito, aprendi estratégias eficazes que aplico no dia a dia.</v>
      </c>
      <c r="H42" s="57" t="str">
        <f>'Respostas ao formulário '!N44</f>
        <v>Contribuiu pouco, pois não consegui aplicar as estratégias ensinadas.</v>
      </c>
      <c r="I42" s="57" t="str">
        <f>'Respostas ao formulário '!O44</f>
        <v>Contribuiu parcialmente, algumas estratégias foram úteis, mas ainda tenho dificuldades.</v>
      </c>
      <c r="J42" s="57" t="str">
        <f>'Respostas ao formulário '!P44</f>
        <v>Não contribuiu, pois apesar de oferecer acolhimento e escuta não aborda estratégias para mudança.</v>
      </c>
      <c r="K42" s="57" t="str">
        <f>'Respostas ao formulário '!Q44</f>
        <v>Não contribuiu, pois apesar de oferecer acolhimento e escuta não aborda estratégias para mudança.</v>
      </c>
      <c r="L42" s="57" t="str">
        <f>'Respostas ao formulário '!R44</f>
        <v>Não contribuiu, pois não participo das atividades promovidas pela Atlética.</v>
      </c>
      <c r="M42" s="57" t="str">
        <f>'Respostas ao formulário '!S44</f>
        <v>Sim. Não praticava atividade física antes, mas comecei a praticar.</v>
      </c>
      <c r="N42" s="57" t="str">
        <f>'Respostas ao formulário '!T44</f>
        <v>Raramente.</v>
      </c>
      <c r="O42" s="57" t="str">
        <f>'Respostas ao formulário '!U44</f>
        <v>Sim, houve uma leve redução.</v>
      </c>
      <c r="P42" s="57" t="str">
        <f>'Respostas ao formulário '!V44</f>
        <v>Sim, com frequência.</v>
      </c>
      <c r="Q42" s="57" t="str">
        <f>'Respostas ao formulário '!W44</f>
        <v>Não utilizei nenhuma substância com esse propósito.</v>
      </c>
      <c r="S42" s="45"/>
      <c r="T42" s="75" t="s">
        <v>195</v>
      </c>
      <c r="U42" s="76" t="s">
        <v>1558</v>
      </c>
    </row>
    <row r="43">
      <c r="A43" s="56" t="s">
        <v>1559</v>
      </c>
      <c r="B43" s="57" t="str">
        <f>'Respostas ao formulário '!H45</f>
        <v>Estudo um pouco todos os dias.</v>
      </c>
      <c r="C43" s="73" t="str">
        <f>'Respostas ao formulário '!I45</f>
        <v>Atlética, Liga acadêmica, Voluntariado, Representante de turma</v>
      </c>
      <c r="D43" s="73" t="str">
        <f>'Respostas ao formulário '!J45</f>
        <v>Sim.</v>
      </c>
      <c r="E43" s="57" t="str">
        <f>'Respostas ao formulário '!K45</f>
        <v>App forest e organização com o calendário do google</v>
      </c>
      <c r="F43" s="57" t="str">
        <f>'Respostas ao formulário '!L45</f>
        <v>Contribuiu muito, aprendi estratégias eficazes que aplico no dia a dia.</v>
      </c>
      <c r="G43" s="57" t="str">
        <f>'Respostas ao formulário '!M45</f>
        <v>Contribuiu parcialmente, algumas estratégias foram úteis, mas ainda tenho dificuldades.</v>
      </c>
      <c r="H43" s="57" t="str">
        <f>'Respostas ao formulário '!N45</f>
        <v>Contribuiu muito, aprendi estratégias eficazes que aplico no dia a dia.</v>
      </c>
      <c r="I43" s="57" t="str">
        <f>'Respostas ao formulário '!O45</f>
        <v>Contribuiu muito, aprendi estratégias eficazes que aplico no dia a dia.</v>
      </c>
      <c r="J43" s="57" t="str">
        <f>'Respostas ao formulário '!P45</f>
        <v>Contribuiu pouco, pois não consegui aplicar as estratégias ensinadas.</v>
      </c>
      <c r="K43" s="57" t="str">
        <f>'Respostas ao formulário '!Q45</f>
        <v>Não contribuiu, pois apesar de oferecer acolhimento e escuta não aborda estratégias para mudança.</v>
      </c>
      <c r="L43" s="57" t="str">
        <f>'Respostas ao formulário '!R45</f>
        <v>Contribuiu muito, comecei ou aumentei minha prática de atividades físicas por influência da Atlética.</v>
      </c>
      <c r="M43" s="57" t="str">
        <f>'Respostas ao formulário '!S45</f>
        <v>Sim. Reduzi o tempo dedicado à atividade física.</v>
      </c>
      <c r="N43" s="57" t="str">
        <f>'Respostas ao formulário '!T45</f>
        <v>Sim, com frequência.</v>
      </c>
      <c r="O43" s="57" t="str">
        <f>'Respostas ao formulário '!U45</f>
        <v>Sim, houve uma redução significativa.</v>
      </c>
      <c r="P43" s="57" t="str">
        <f>'Respostas ao formulário '!V45</f>
        <v>Sim, com frequência.</v>
      </c>
      <c r="Q43" s="57" t="str">
        <f>'Respostas ao formulário '!W45</f>
        <v>Café., Bebidas energéticas.</v>
      </c>
      <c r="S43" s="74" t="s">
        <v>1560</v>
      </c>
      <c r="T43" s="75" t="s">
        <v>67</v>
      </c>
      <c r="U43" s="76" t="s">
        <v>1561</v>
      </c>
    </row>
    <row r="44">
      <c r="A44" s="56" t="s">
        <v>1562</v>
      </c>
      <c r="B44" s="57" t="str">
        <f>'Respostas ao formulário '!H46</f>
        <v>Estudo um pouco todos os dias.</v>
      </c>
      <c r="C44" s="73" t="str">
        <f>'Respostas ao formulário '!I46</f>
        <v>Iniciação científica</v>
      </c>
      <c r="D44" s="73" t="str">
        <f>'Respostas ao formulário '!J46</f>
        <v>Não.</v>
      </c>
      <c r="E44" s="56">
        <v>0.0</v>
      </c>
      <c r="F44" s="57" t="str">
        <f>'Respostas ao formulário '!L46</f>
        <v>Contribuiu muito, aprendi estratégias eficazes que aplico no dia a dia.</v>
      </c>
      <c r="G44" s="57" t="str">
        <f>'Respostas ao formulário '!M46</f>
        <v>Contribuiu muito, aprendi estratégias eficazes que aplico no dia a dia.</v>
      </c>
      <c r="H44" s="57" t="str">
        <f>'Respostas ao formulário '!N46</f>
        <v>Contribuiu muito, aprendi estratégias eficazes que aplico no dia a dia.</v>
      </c>
      <c r="I44" s="57" t="str">
        <f>'Respostas ao formulário '!O46</f>
        <v>Contribuiu muito, aprendi estratégias eficazes que aplico no dia a dia.</v>
      </c>
      <c r="J44" s="57" t="str">
        <f>'Respostas ao formulário '!P46</f>
        <v>Contribuiu muito, aprendi estratégias eficazes que aplico no dia a dia.</v>
      </c>
      <c r="K44" s="57" t="str">
        <f>'Respostas ao formulário '!Q46</f>
        <v>Contribuiu muito, aprendi estratégias eficazes que aplico no dia a dia.</v>
      </c>
      <c r="L44" s="57" t="str">
        <f>'Respostas ao formulário '!R46</f>
        <v>Contribuiu muito, comecei ou aumentei minha prática de atividades físicas por influência da Atlética.</v>
      </c>
      <c r="M44" s="57" t="str">
        <f>'Respostas ao formulário '!S46</f>
        <v>Sim. Aumentei o tempo dedicado à atividade física.</v>
      </c>
      <c r="N44" s="57" t="str">
        <f>'Respostas ao formulário '!T46</f>
        <v>Raramente.</v>
      </c>
      <c r="O44" s="57" t="str">
        <f>'Respostas ao formulário '!U46</f>
        <v>Sim, houve uma leve redução.</v>
      </c>
      <c r="P44" s="57" t="str">
        <f>'Respostas ao formulário '!V46</f>
        <v>Raramente.</v>
      </c>
      <c r="Q44" s="57" t="str">
        <f>'Respostas ao formulário '!W46</f>
        <v>Café.</v>
      </c>
      <c r="S44" s="62"/>
      <c r="T44" s="75" t="s">
        <v>66</v>
      </c>
      <c r="U44" s="76" t="s">
        <v>1563</v>
      </c>
    </row>
    <row r="45">
      <c r="A45" s="56" t="s">
        <v>1564</v>
      </c>
      <c r="B45" s="57" t="str">
        <f>'Respostas ao formulário '!H47</f>
        <v>Estudo principalmente nas vésperas de prova.</v>
      </c>
      <c r="C45" s="73" t="str">
        <f>'Respostas ao formulário '!I47</f>
        <v>Monitoria, Liga acadêmica, Estágio extracurricular</v>
      </c>
      <c r="D45" s="73" t="str">
        <f>'Respostas ao formulário '!J47</f>
        <v>Não.</v>
      </c>
      <c r="E45" s="56">
        <v>0.0</v>
      </c>
      <c r="F45" s="57" t="str">
        <f>'Respostas ao formulário '!L47</f>
        <v>Não contribuiu, pois a disciplina não abordou aspectos que me ajudassem no gerenciamento do tempo.</v>
      </c>
      <c r="G45" s="57" t="str">
        <f>'Respostas ao formulário '!M47</f>
        <v>Não contribuiu, pois a disciplina não abordou aspectos que me ajudassem no gerenciamento do tempo.</v>
      </c>
      <c r="H45" s="57" t="str">
        <f>'Respostas ao formulário '!N47</f>
        <v>Não contribuiu, pois a disciplina não abordou aspectos que me ajudassem no gerenciamento do tempo.</v>
      </c>
      <c r="I45" s="57" t="str">
        <f>'Respostas ao formulário '!O47</f>
        <v>Não tive contato suficiente para avaliar seu impacto.</v>
      </c>
      <c r="J45" s="57" t="str">
        <f>'Respostas ao formulário '!P47</f>
        <v>Não tive contato suficiente para avaliar seu impacto.</v>
      </c>
      <c r="K45" s="57" t="str">
        <f>'Respostas ao formulário '!Q47</f>
        <v>Não tive contato suficiente para avaliar seu impacto.</v>
      </c>
      <c r="L45" s="57" t="str">
        <f>'Respostas ao formulário '!R47</f>
        <v>Não contribuiu, pois não participo das atividades promovidas pela Atlética.</v>
      </c>
      <c r="M45" s="57" t="str">
        <f>'Respostas ao formulário '!S47</f>
        <v>Sim. Abandonei a prática de atividade física.</v>
      </c>
      <c r="N45" s="57" t="str">
        <f>'Respostas ao formulário '!T47</f>
        <v>Às vezes.</v>
      </c>
      <c r="O45" s="57" t="str">
        <f>'Respostas ao formulário '!U47</f>
        <v>Sim, houve uma redução significativa.</v>
      </c>
      <c r="P45" s="57" t="str">
        <f>'Respostas ao formulário '!V47</f>
        <v>Sim, com frequência.</v>
      </c>
      <c r="Q45" s="57" t="str">
        <f>'Respostas ao formulário '!W47</f>
        <v>Café., Bebidas energéticas.</v>
      </c>
      <c r="S45" s="62"/>
      <c r="T45" s="75" t="s">
        <v>68</v>
      </c>
      <c r="U45" s="76" t="s">
        <v>1565</v>
      </c>
    </row>
    <row r="46">
      <c r="A46" s="56" t="s">
        <v>1566</v>
      </c>
      <c r="B46" s="57" t="str">
        <f>'Respostas ao formulário '!H48</f>
        <v>Estudo um pouco todos os dias.</v>
      </c>
      <c r="C46" s="73" t="str">
        <f>'Respostas ao formulário '!I48</f>
        <v>Nenhuma no momento</v>
      </c>
      <c r="D46" s="73" t="str">
        <f>'Respostas ao formulário '!J48</f>
        <v>Sim.</v>
      </c>
      <c r="E46" s="57" t="str">
        <f>'Respostas ao formulário '!K48</f>
        <v>Pomodoro e agenda 
</v>
      </c>
      <c r="F46" s="57" t="str">
        <f>'Respostas ao formulário '!L48</f>
        <v>Contribuiu muito, aprendi estratégias eficazes que aplico no dia a dia.</v>
      </c>
      <c r="G46" s="57" t="str">
        <f>'Respostas ao formulário '!M48</f>
        <v>Contribuiu muito, aprendi estratégias eficazes que aplico no dia a dia.</v>
      </c>
      <c r="H46" s="57" t="str">
        <f>'Respostas ao formulário '!N48</f>
        <v>Contribuiu parcialmente, algumas estratégias foram úteis, mas ainda tenho dificuldades.</v>
      </c>
      <c r="I46" s="57" t="str">
        <f>'Respostas ao formulário '!O48</f>
        <v>Contribuiu muito, aprendi estratégias eficazes que aplico no dia a dia.</v>
      </c>
      <c r="J46" s="57" t="str">
        <f>'Respostas ao formulário '!P48</f>
        <v>Contribuiu pouco, pois não consegui aplicar as estratégias ensinadas.</v>
      </c>
      <c r="K46" s="57" t="str">
        <f>'Respostas ao formulário '!Q48</f>
        <v>Contribuiu parcialmente, algumas estratégias foram úteis, mas ainda tenho dificuldades.</v>
      </c>
      <c r="L46" s="57" t="str">
        <f>'Respostas ao formulário '!R48</f>
        <v>Contribuiu muito, comecei ou aumentei minha prática de atividades físicas por influência da Atlética.</v>
      </c>
      <c r="M46" s="57" t="str">
        <f>'Respostas ao formulário '!S48</f>
        <v>Não. Já praticava atividade física antes e mantenho o mesmo hábito.</v>
      </c>
      <c r="N46" s="57" t="str">
        <f>'Respostas ao formulário '!T48</f>
        <v>Sim, com frequência.</v>
      </c>
      <c r="O46" s="57" t="str">
        <f>'Respostas ao formulário '!U48</f>
        <v>Sim, houve uma leve redução.</v>
      </c>
      <c r="P46" s="57" t="str">
        <f>'Respostas ao formulário '!V48</f>
        <v>Sim, com frequência.</v>
      </c>
      <c r="Q46" s="57" t="str">
        <f>'Respostas ao formulário '!W48</f>
        <v>Café., Bebidas energéticas.</v>
      </c>
      <c r="S46" s="62"/>
      <c r="T46" s="75" t="s">
        <v>94</v>
      </c>
      <c r="U46" s="76" t="s">
        <v>1567</v>
      </c>
    </row>
    <row r="47">
      <c r="A47" s="56" t="s">
        <v>1568</v>
      </c>
      <c r="B47" s="57" t="str">
        <f>'Respostas ao formulário '!H49</f>
        <v>Estudo um pouco todos os dias.</v>
      </c>
      <c r="C47" s="73" t="str">
        <f>'Respostas ao formulário '!I49</f>
        <v>Liga acadêmica, Extensão, Voluntariado</v>
      </c>
      <c r="D47" s="73" t="str">
        <f>'Respostas ao formulário '!J49</f>
        <v>Não.</v>
      </c>
      <c r="E47" s="56">
        <v>0.0</v>
      </c>
      <c r="F47" s="57" t="str">
        <f>'Respostas ao formulário '!L49</f>
        <v>Contribuiu parcialmente, algumas estratégias foram úteis, mas ainda tenho dificuldades.</v>
      </c>
      <c r="G47" s="57" t="str">
        <f>'Respostas ao formulário '!M49</f>
        <v>Contribuiu parcialmente, algumas estratégias foram úteis, mas ainda tenho dificuldades.</v>
      </c>
      <c r="H47" s="57" t="str">
        <f>'Respostas ao formulário '!N49</f>
        <v>Contribuiu parcialmente, algumas estratégias foram úteis, mas ainda tenho dificuldades.</v>
      </c>
      <c r="I47" s="57" t="str">
        <f>'Respostas ao formulário '!O49</f>
        <v>Não contribuiu, pois apesar de oferecer acolhimento e escuta não aborda estratégias para mudança.</v>
      </c>
      <c r="J47" s="57" t="str">
        <f>'Respostas ao formulário '!P49</f>
        <v>Não contribuiu, pois apesar de oferecer acolhimento e escuta não aborda estratégias para mudança.</v>
      </c>
      <c r="K47" s="57" t="str">
        <f>'Respostas ao formulário '!Q49</f>
        <v>Não contribuiu, pois apesar de oferecer acolhimento e escuta não aborda estratégias para mudança.</v>
      </c>
      <c r="L47" s="57" t="str">
        <f>'Respostas ao formulário '!R49</f>
        <v>Não contribuiu, pois não participo das atividades promovidas pela Atlética.</v>
      </c>
      <c r="M47" s="57" t="str">
        <f>'Respostas ao formulário '!S49</f>
        <v>Sim. Aumentei o tempo dedicado à atividade física.</v>
      </c>
      <c r="N47" s="57" t="str">
        <f>'Respostas ao formulário '!T49</f>
        <v>Sim, com frequência.</v>
      </c>
      <c r="O47" s="57" t="str">
        <f>'Respostas ao formulário '!U49</f>
        <v>Sim, houve uma redução significativa.</v>
      </c>
      <c r="P47" s="57" t="str">
        <f>'Respostas ao formulário '!V49</f>
        <v>Sim, com frequência.</v>
      </c>
      <c r="Q47" s="57" t="str">
        <f>'Respostas ao formulário '!W49</f>
        <v>Café.</v>
      </c>
      <c r="S47" s="45"/>
      <c r="T47" s="75" t="s">
        <v>195</v>
      </c>
      <c r="U47" s="76" t="s">
        <v>1569</v>
      </c>
    </row>
    <row r="48">
      <c r="A48" s="56" t="s">
        <v>1570</v>
      </c>
      <c r="B48" s="57" t="str">
        <f>'Respostas ao formulário '!H50</f>
        <v>Não tenho uma rotina fixa.</v>
      </c>
      <c r="C48" s="73" t="str">
        <f>'Respostas ao formulário '!I50</f>
        <v>Atlética, Extensão, Estágio extracurricular</v>
      </c>
      <c r="D48" s="73" t="str">
        <f>'Respostas ao formulário '!J50</f>
        <v>Não.</v>
      </c>
      <c r="E48" s="56">
        <v>0.0</v>
      </c>
      <c r="F48" s="57" t="str">
        <f>'Respostas ao formulário '!L50</f>
        <v>Não contribuiu, pois a disciplina não abordou aspectos que me ajudassem no gerenciamento do tempo.</v>
      </c>
      <c r="G48" s="57" t="str">
        <f>'Respostas ao formulário '!M50</f>
        <v>Não contribuiu, pois a disciplina não abordou aspectos que me ajudassem no gerenciamento do tempo.</v>
      </c>
      <c r="H48" s="57" t="str">
        <f>'Respostas ao formulário '!N50</f>
        <v>Não contribuiu, pois a disciplina não abordou aspectos que me ajudassem no gerenciamento do tempo.</v>
      </c>
      <c r="I48" s="57" t="str">
        <f>'Respostas ao formulário '!O50</f>
        <v>Não contribuiu, pois apesar de oferecer acolhimento e escuta não aborda estratégias para mudança.</v>
      </c>
      <c r="J48" s="57" t="str">
        <f>'Respostas ao formulário '!P50</f>
        <v>Não tive contato suficiente para avaliar seu impacto.</v>
      </c>
      <c r="K48" s="57" t="str">
        <f>'Respostas ao formulário '!Q50</f>
        <v>Não tive contato suficiente para avaliar seu impacto.</v>
      </c>
      <c r="L48" s="57" t="str">
        <f>'Respostas ao formulário '!R50</f>
        <v>Contribuiu pouco, pois já praticava atividades físicas regularmente antes.</v>
      </c>
      <c r="M48" s="57" t="str">
        <f>'Respostas ao formulário '!S50</f>
        <v>Sim. Reduzi o tempo dedicado à atividade física.</v>
      </c>
      <c r="N48" s="57" t="str">
        <f>'Respostas ao formulário '!T50</f>
        <v>Às vezes.</v>
      </c>
      <c r="O48" s="57" t="str">
        <f>'Respostas ao formulário '!U50</f>
        <v>Sim, houve uma leve redução.</v>
      </c>
      <c r="P48" s="57" t="str">
        <f>'Respostas ao formulário '!V50</f>
        <v>Nunca.</v>
      </c>
      <c r="Q48" s="57" t="str">
        <f>'Respostas ao formulário '!W50</f>
        <v>Não utilizei nenhuma substância com esse propósito.</v>
      </c>
      <c r="S48" s="77" t="s">
        <v>1571</v>
      </c>
      <c r="T48" s="78" t="s">
        <v>196</v>
      </c>
      <c r="U48" s="79" t="s">
        <v>1523</v>
      </c>
    </row>
    <row r="49">
      <c r="A49" s="56" t="s">
        <v>1572</v>
      </c>
      <c r="B49" s="57" t="str">
        <f>'Respostas ao formulário '!H51</f>
        <v>Estudo um pouco todos os dias.</v>
      </c>
      <c r="C49" s="73" t="str">
        <f>'Respostas ao formulário '!I51</f>
        <v>Monitoria, Liga acadêmica</v>
      </c>
      <c r="D49" s="73" t="str">
        <f>'Respostas ao formulário '!J51</f>
        <v>Sim.</v>
      </c>
      <c r="E49" s="57" t="str">
        <f>'Respostas ao formulário '!K51</f>
        <v>Organização/ agenda.</v>
      </c>
      <c r="F49" s="57" t="str">
        <f>'Respostas ao formulário '!L51</f>
        <v>Contribuiu muito, aprendi estratégias eficazes que aplico no dia a dia.</v>
      </c>
      <c r="G49" s="57" t="str">
        <f>'Respostas ao formulário '!M51</f>
        <v>Contribuiu muito, aprendi estratégias eficazes que aplico no dia a dia.</v>
      </c>
      <c r="H49" s="57" t="str">
        <f>'Respostas ao formulário '!N51</f>
        <v>Contribuiu parcialmente, algumas estratégias foram úteis, mas ainda tenho dificuldades.</v>
      </c>
      <c r="I49" s="57" t="str">
        <f>'Respostas ao formulário '!O51</f>
        <v>Não contribuiu, pois apesar de oferecer acolhimento e escuta não aborda estratégias para mudança.</v>
      </c>
      <c r="J49" s="57" t="str">
        <f>'Respostas ao formulário '!P51</f>
        <v>Não contribuiu, pois apesar de oferecer acolhimento e escuta não aborda estratégias para mudança.</v>
      </c>
      <c r="K49" s="57" t="str">
        <f>'Respostas ao formulário '!Q51</f>
        <v>Não contribuiu, pois apesar de oferecer acolhimento e escuta não aborda estratégias para mudança.</v>
      </c>
      <c r="L49" s="57" t="str">
        <f>'Respostas ao formulário '!R51</f>
        <v>Não contribuiu, pois não participo das atividades promovidas pela Atlética.</v>
      </c>
      <c r="M49" s="57" t="str">
        <f>'Respostas ao formulário '!S51</f>
        <v>Sim. Não praticava atividade física antes, mas comecei a praticar.</v>
      </c>
      <c r="N49" s="57" t="str">
        <f>'Respostas ao formulário '!T51</f>
        <v>Sim, com frequência.</v>
      </c>
      <c r="O49" s="57" t="str">
        <f>'Respostas ao formulário '!U51</f>
        <v>Sim, houve uma redução significativa.</v>
      </c>
      <c r="P49" s="57" t="str">
        <f>'Respostas ao formulário '!V51</f>
        <v>Às vezes.</v>
      </c>
      <c r="Q49" s="57" t="str">
        <f>'Respostas ao formulário '!W51</f>
        <v>Café.</v>
      </c>
      <c r="S49" s="62"/>
      <c r="T49" s="78" t="s">
        <v>144</v>
      </c>
      <c r="U49" s="79" t="s">
        <v>1533</v>
      </c>
    </row>
    <row r="50">
      <c r="A50" s="56" t="s">
        <v>1573</v>
      </c>
      <c r="B50" s="57" t="str">
        <f>'Respostas ao formulário '!H52</f>
        <v>Não tenho uma rotina fixa.</v>
      </c>
      <c r="C50" s="73" t="str">
        <f>'Respostas ao formulário '!I52</f>
        <v>Liga acadêmica, Extensão, Gestão do DAHMP</v>
      </c>
      <c r="D50" s="73" t="str">
        <f>'Respostas ao formulário '!J52</f>
        <v>Sim.</v>
      </c>
      <c r="E50" s="57" t="str">
        <f>'Respostas ao formulário '!K52</f>
        <v>Agenda principalmente tanto física quanto Google agenda</v>
      </c>
      <c r="F50" s="57" t="str">
        <f>'Respostas ao formulário '!L52</f>
        <v>Contribuiu parcialmente, algumas estratégias foram úteis, mas ainda tenho dificuldades.</v>
      </c>
      <c r="G50" s="57" t="str">
        <f>'Respostas ao formulário '!M52</f>
        <v>Contribuiu parcialmente, algumas estratégias foram úteis, mas ainda tenho dificuldades.</v>
      </c>
      <c r="H50" s="57" t="str">
        <f>'Respostas ao formulário '!N52</f>
        <v>Contribuiu parcialmente, algumas estratégias foram úteis, mas ainda tenho dificuldades.</v>
      </c>
      <c r="I50" s="57" t="str">
        <f>'Respostas ao formulário '!O52</f>
        <v>Contribuiu parcialmente, algumas estratégias foram úteis, mas ainda tenho dificuldades.</v>
      </c>
      <c r="J50" s="57" t="str">
        <f>'Respostas ao formulário '!P52</f>
        <v>Contribuiu parcialmente, algumas estratégias foram úteis, mas ainda tenho dificuldades.</v>
      </c>
      <c r="K50" s="57" t="str">
        <f>'Respostas ao formulário '!Q52</f>
        <v>Contribuiu parcialmente, algumas estratégias foram úteis, mas ainda tenho dificuldades.</v>
      </c>
      <c r="L50" s="57" t="str">
        <f>'Respostas ao formulário '!R52</f>
        <v>Não contribuiu, pois não participo das atividades promovidas pela Atlética.</v>
      </c>
      <c r="M50" s="57" t="str">
        <f>'Respostas ao formulário '!S52</f>
        <v>Sim. Não praticava atividade física antes, mas comecei a praticar.</v>
      </c>
      <c r="N50" s="57" t="str">
        <f>'Respostas ao formulário '!T52</f>
        <v>Às vezes.</v>
      </c>
      <c r="O50" s="57" t="str">
        <f>'Respostas ao formulário '!U52</f>
        <v>Sim, houve uma leve redução.</v>
      </c>
      <c r="P50" s="57" t="str">
        <f>'Respostas ao formulário '!V52</f>
        <v>Às vezes.</v>
      </c>
      <c r="Q50" s="57" t="str">
        <f>'Respostas ao formulário '!W52</f>
        <v>Café., Bebidas energéticas.</v>
      </c>
      <c r="S50" s="62"/>
      <c r="T50" s="78" t="s">
        <v>69</v>
      </c>
      <c r="U50" s="79" t="s">
        <v>1493</v>
      </c>
    </row>
    <row r="51">
      <c r="A51" s="56" t="s">
        <v>1574</v>
      </c>
      <c r="B51" s="57" t="str">
        <f>'Respostas ao formulário '!H53</f>
        <v>Não tenho uma rotina fixa.</v>
      </c>
      <c r="C51" s="73" t="str">
        <f>'Respostas ao formulário '!I53</f>
        <v>Monitoria, Liga acadêmica, Iniciação científica, Extensão</v>
      </c>
      <c r="D51" s="73" t="str">
        <f>'Respostas ao formulário '!J53</f>
        <v>Não.</v>
      </c>
      <c r="E51" s="56">
        <v>0.0</v>
      </c>
      <c r="F51" s="57" t="str">
        <f>'Respostas ao formulário '!L53</f>
        <v>Contribuiu parcialmente, algumas estratégias foram úteis, mas ainda tenho dificuldades.</v>
      </c>
      <c r="G51" s="57" t="str">
        <f>'Respostas ao formulário '!M53</f>
        <v>Contribuiu muito, aprendi estratégias eficazes que aplico no dia a dia.</v>
      </c>
      <c r="H51" s="57" t="str">
        <f>'Respostas ao formulário '!N53</f>
        <v>Contribuiu muito, aprendi estratégias eficazes que aplico no dia a dia.</v>
      </c>
      <c r="I51" s="57" t="str">
        <f>'Respostas ao formulário '!O53</f>
        <v>Contribuiu parcialmente, algumas estratégias foram úteis, mas ainda tenho dificuldades.</v>
      </c>
      <c r="J51" s="57" t="str">
        <f>'Respostas ao formulário '!P53</f>
        <v>Não contribuiu, pois apesar de oferecer acolhimento e escuta não aborda estratégias para mudança.</v>
      </c>
      <c r="K51" s="57" t="str">
        <f>'Respostas ao formulário '!Q53</f>
        <v>Não contribuiu, pois apesar de oferecer acolhimento e escuta não aborda estratégias para mudança.</v>
      </c>
      <c r="L51" s="57" t="str">
        <f>'Respostas ao formulário '!R53</f>
        <v>Contribuiu parcialmente, me motivou em alguns momentos, mas minha rotina não mudou muito.</v>
      </c>
      <c r="M51" s="57" t="str">
        <f>'Respostas ao formulário '!S53</f>
        <v>Sim. Abandonei a prática de atividade física.</v>
      </c>
      <c r="N51" s="57" t="str">
        <f>'Respostas ao formulário '!T53</f>
        <v>Sim, com frequência.</v>
      </c>
      <c r="O51" s="57" t="str">
        <f>'Respostas ao formulário '!U53</f>
        <v>Sim, houve uma leve redução.</v>
      </c>
      <c r="P51" s="57" t="str">
        <f>'Respostas ao formulário '!V53</f>
        <v>Raramente.</v>
      </c>
      <c r="Q51" s="57" t="str">
        <f>'Respostas ao formulário '!W53</f>
        <v>Café., Bebidas energéticas.</v>
      </c>
      <c r="S51" s="45"/>
      <c r="T51" s="78" t="s">
        <v>95</v>
      </c>
      <c r="U51" s="79" t="s">
        <v>1575</v>
      </c>
    </row>
    <row r="52">
      <c r="A52" s="56" t="s">
        <v>1576</v>
      </c>
      <c r="B52" s="57" t="str">
        <f>'Respostas ao formulário '!H54</f>
        <v>Não tenho uma rotina fixa.</v>
      </c>
      <c r="C52" s="73" t="str">
        <f>'Respostas ao formulário '!I54</f>
        <v>Estágio extracurricular</v>
      </c>
      <c r="D52" s="73" t="str">
        <f>'Respostas ao formulário '!J54</f>
        <v>Não.</v>
      </c>
      <c r="E52" s="56">
        <v>0.0</v>
      </c>
      <c r="F52" s="57" t="str">
        <f>'Respostas ao formulário '!L54</f>
        <v>Contribuiu pouco, pois não consegui aplicar as estratégias ensinadas.</v>
      </c>
      <c r="G52" s="57" t="str">
        <f>'Respostas ao formulário '!M54</f>
        <v>Contribuiu parcialmente, algumas estratégias foram úteis, mas ainda tenho dificuldades.</v>
      </c>
      <c r="H52" s="57" t="str">
        <f>'Respostas ao formulário '!N54</f>
        <v>Contribuiu parcialmente, algumas estratégias foram úteis, mas ainda tenho dificuldades.</v>
      </c>
      <c r="I52" s="57" t="str">
        <f>'Respostas ao formulário '!O54</f>
        <v>Contribuiu muito, aprendi estratégias eficazes que aplico no dia a dia.</v>
      </c>
      <c r="J52" s="57" t="str">
        <f>'Respostas ao formulário '!P54</f>
        <v>Contribuiu parcialmente, algumas estratégias foram úteis, mas ainda tenho dificuldades.</v>
      </c>
      <c r="K52" s="57" t="str">
        <f>'Respostas ao formulário '!Q54</f>
        <v>Contribuiu parcialmente, algumas estratégias foram úteis, mas ainda tenho dificuldades.</v>
      </c>
      <c r="L52" s="57" t="str">
        <f>'Respostas ao formulário '!R54</f>
        <v>Não contribuiu, pois não participo das atividades promovidas pela Atlética.</v>
      </c>
      <c r="M52" s="57" t="str">
        <f>'Respostas ao formulário '!S54</f>
        <v>Sim. Reduzi o tempo dedicado à atividade física.</v>
      </c>
      <c r="N52" s="57" t="str">
        <f>'Respostas ao formulário '!T54</f>
        <v>Sim, com frequência.</v>
      </c>
      <c r="O52" s="57" t="str">
        <f>'Respostas ao formulário '!U54</f>
        <v>Sim, houve uma redução significativa.</v>
      </c>
      <c r="P52" s="57" t="str">
        <f>'Respostas ao formulário '!V54</f>
        <v>Às vezes.</v>
      </c>
      <c r="Q52" s="57" t="str">
        <f>'Respostas ao formulário '!W54</f>
        <v>Bebidas energéticas.</v>
      </c>
      <c r="S52" s="80" t="s">
        <v>1577</v>
      </c>
      <c r="T52" s="81" t="s">
        <v>186</v>
      </c>
      <c r="U52" s="82" t="s">
        <v>1578</v>
      </c>
    </row>
    <row r="53">
      <c r="A53" s="56" t="s">
        <v>1579</v>
      </c>
      <c r="B53" s="57" t="str">
        <f>'Respostas ao formulário '!H55</f>
        <v>Estudo um pouco todos os dias.</v>
      </c>
      <c r="C53" s="73" t="str">
        <f>'Respostas ao formulário '!I55</f>
        <v>Nenhuma no momento</v>
      </c>
      <c r="D53" s="73" t="str">
        <f>'Respostas ao formulário '!J55</f>
        <v>Sim.</v>
      </c>
      <c r="E53" s="57" t="str">
        <f>'Respostas ao formulário '!K55</f>
        <v>Técnica Recall </v>
      </c>
      <c r="F53" s="57" t="str">
        <f>'Respostas ao formulário '!L55</f>
        <v>Contribuiu muito, aprendi estratégias eficazes que aplico no dia a dia.</v>
      </c>
      <c r="G53" s="57" t="str">
        <f>'Respostas ao formulário '!M55</f>
        <v>Contribuiu pouco, pois não consegui aplicar as estratégias ensinadas.</v>
      </c>
      <c r="H53" s="57" t="str">
        <f>'Respostas ao formulário '!N55</f>
        <v>Contribuiu muito, aprendi estratégias eficazes que aplico no dia a dia.</v>
      </c>
      <c r="I53" s="57" t="str">
        <f>'Respostas ao formulário '!O55</f>
        <v>Contribuiu muito, aprendi estratégias eficazes que aplico no dia a dia.</v>
      </c>
      <c r="J53" s="57" t="str">
        <f>'Respostas ao formulário '!P55</f>
        <v>Contribuiu parcialmente, algumas estratégias foram úteis, mas ainda tenho dificuldades.</v>
      </c>
      <c r="K53" s="57" t="str">
        <f>'Respostas ao formulário '!Q55</f>
        <v>Contribuiu muito, aprendi estratégias eficazes que aplico no dia a dia.</v>
      </c>
      <c r="L53" s="57" t="str">
        <f>'Respostas ao formulário '!R55</f>
        <v>Não contribuiu, pois não participo das atividades promovidas pela Atlética.</v>
      </c>
      <c r="M53" s="57" t="str">
        <f>'Respostas ao formulário '!S55</f>
        <v>Sim. Não praticava atividade física antes, mas comecei a praticar.</v>
      </c>
      <c r="N53" s="57" t="str">
        <f>'Respostas ao formulário '!T55</f>
        <v>Sim, com frequência.</v>
      </c>
      <c r="O53" s="57" t="str">
        <f>'Respostas ao formulário '!U55</f>
        <v>Não, minha qualidade do sono permaneceu a mesma.</v>
      </c>
      <c r="P53" s="57" t="str">
        <f>'Respostas ao formulário '!V55</f>
        <v>Às vezes.</v>
      </c>
      <c r="Q53" s="57" t="str">
        <f>'Respostas ao formulário '!W55</f>
        <v>Café.</v>
      </c>
      <c r="S53" s="62"/>
      <c r="T53" s="81" t="s">
        <v>70</v>
      </c>
      <c r="U53" s="82" t="s">
        <v>1527</v>
      </c>
    </row>
    <row r="54">
      <c r="A54" s="56" t="s">
        <v>1580</v>
      </c>
      <c r="B54" s="57" t="str">
        <f>'Respostas ao formulário '!H56</f>
        <v>Não tenho uma rotina fixa.</v>
      </c>
      <c r="C54" s="73" t="str">
        <f>'Respostas ao formulário '!I56</f>
        <v>Atlética, Extensão</v>
      </c>
      <c r="D54" s="73" t="str">
        <f>'Respostas ao formulário '!J56</f>
        <v>Não.</v>
      </c>
      <c r="E54" s="56">
        <v>0.0</v>
      </c>
      <c r="F54" s="57" t="str">
        <f>'Respostas ao formulário '!L56</f>
        <v>Contribuiu parcialmente, algumas estratégias foram úteis, mas ainda tenho dificuldades.</v>
      </c>
      <c r="G54" s="57" t="str">
        <f>'Respostas ao formulário '!M56</f>
        <v>Contribuiu muito, aprendi estratégias eficazes que aplico no dia a dia.</v>
      </c>
      <c r="H54" s="57" t="str">
        <f>'Respostas ao formulário '!N56</f>
        <v>Contribuiu muito, aprendi estratégias eficazes que aplico no dia a dia.</v>
      </c>
      <c r="I54" s="57" t="str">
        <f>'Respostas ao formulário '!O56</f>
        <v>Contribuiu parcialmente, algumas estratégias foram úteis, mas ainda tenho dificuldades.</v>
      </c>
      <c r="J54" s="57" t="str">
        <f>'Respostas ao formulário '!P56</f>
        <v>Contribuiu muito, aprendi estratégias eficazes que aplico no dia a dia.</v>
      </c>
      <c r="K54" s="57" t="str">
        <f>'Respostas ao formulário '!Q56</f>
        <v>Contribuiu parcialmente, algumas estratégias foram úteis, mas ainda tenho dificuldades.</v>
      </c>
      <c r="L54" s="57" t="str">
        <f>'Respostas ao formulário '!R56</f>
        <v>Contribuiu muito, comecei ou aumentei minha prática de atividades físicas por influência da Atlética.</v>
      </c>
      <c r="M54" s="57" t="str">
        <f>'Respostas ao formulário '!S56</f>
        <v>Sim. Aumentei o tempo dedicado à atividade física.</v>
      </c>
      <c r="N54" s="57" t="str">
        <f>'Respostas ao formulário '!T56</f>
        <v>Nunca.</v>
      </c>
      <c r="O54" s="57" t="str">
        <f>'Respostas ao formulário '!U56</f>
        <v>Sim, houve uma redução significativa.</v>
      </c>
      <c r="P54" s="57" t="str">
        <f>'Respostas ao formulário '!V56</f>
        <v>Sim, com frequência.</v>
      </c>
      <c r="Q54" s="57" t="str">
        <f>'Respostas ao formulário '!W56</f>
        <v>Café.</v>
      </c>
      <c r="S54" s="62"/>
      <c r="T54" s="81" t="s">
        <v>121</v>
      </c>
      <c r="U54" s="82" t="s">
        <v>1581</v>
      </c>
    </row>
    <row r="55">
      <c r="A55" s="56" t="s">
        <v>1582</v>
      </c>
      <c r="B55" s="57" t="str">
        <f>'Respostas ao formulário '!H57</f>
        <v>Estudo um pouco todos os dias.</v>
      </c>
      <c r="C55" s="73" t="str">
        <f>'Respostas ao formulário '!I57</f>
        <v>Nenhuma no momento</v>
      </c>
      <c r="D55" s="73" t="str">
        <f>'Respostas ao formulário '!J57</f>
        <v>Não.</v>
      </c>
      <c r="E55" s="56">
        <v>0.0</v>
      </c>
      <c r="F55" s="57" t="str">
        <f>'Respostas ao formulário '!L57</f>
        <v>Não contribuiu, pois a disciplina não abordou aspectos que me ajudassem no gerenciamento do tempo.</v>
      </c>
      <c r="G55" s="57" t="str">
        <f>'Respostas ao formulário '!M57</f>
        <v>Contribuiu muito, aprendi estratégias eficazes que aplico no dia a dia.</v>
      </c>
      <c r="H55" s="57" t="str">
        <f>'Respostas ao formulário '!N57</f>
        <v>Não contribuiu, pois a disciplina não abordou aspectos que me ajudassem no gerenciamento do tempo.</v>
      </c>
      <c r="I55" s="57" t="str">
        <f>'Respostas ao formulário '!O57</f>
        <v>Contribuiu parcialmente, algumas estratégias foram úteis, mas ainda tenho dificuldades.</v>
      </c>
      <c r="J55" s="57" t="str">
        <f>'Respostas ao formulário '!P57</f>
        <v>Não tive contato suficiente para avaliar seu impacto.</v>
      </c>
      <c r="K55" s="57" t="str">
        <f>'Respostas ao formulário '!Q57</f>
        <v>Não tive contato suficiente para avaliar seu impacto.</v>
      </c>
      <c r="L55" s="57" t="str">
        <f>'Respostas ao formulário '!R57</f>
        <v>Não contribuiu, pois não participo das atividades promovidas pela Atlética.</v>
      </c>
      <c r="M55" s="57" t="str">
        <f>'Respostas ao formulário '!S57</f>
        <v>Não. Já praticava atividade física antes e mantenho o mesmo hábito.</v>
      </c>
      <c r="N55" s="57" t="str">
        <f>'Respostas ao formulário '!T57</f>
        <v>Sim, com frequência.</v>
      </c>
      <c r="O55" s="57" t="str">
        <f>'Respostas ao formulário '!U57</f>
        <v>Sim, houve uma leve redução.</v>
      </c>
      <c r="P55" s="57" t="str">
        <f>'Respostas ao formulário '!V57</f>
        <v>Sim, com frequência.</v>
      </c>
      <c r="Q55" s="57" t="str">
        <f>'Respostas ao formulário '!W57</f>
        <v>Café.</v>
      </c>
      <c r="S55" s="62"/>
      <c r="T55" s="81" t="s">
        <v>96</v>
      </c>
      <c r="U55" s="82" t="s">
        <v>1493</v>
      </c>
    </row>
    <row r="56">
      <c r="A56" s="56" t="s">
        <v>1583</v>
      </c>
      <c r="B56" s="57" t="str">
        <f>'Respostas ao formulário '!H58</f>
        <v>Estudo um pouco todos os dias.</v>
      </c>
      <c r="C56" s="73" t="str">
        <f>'Respostas ao formulário '!I58</f>
        <v>Extensão</v>
      </c>
      <c r="D56" s="73" t="str">
        <f>'Respostas ao formulário '!J58</f>
        <v>Sim.</v>
      </c>
      <c r="E56" s="57" t="str">
        <f>'Respostas ao formulário '!K58</f>
        <v>Eu monto meu próprio cronograma com horários fixos no Excel</v>
      </c>
      <c r="F56" s="57" t="str">
        <f>'Respostas ao formulário '!L58</f>
        <v>Contribuiu muito, aprendi estratégias eficazes que aplico no dia a dia.</v>
      </c>
      <c r="G56" s="57" t="str">
        <f>'Respostas ao formulário '!M58</f>
        <v>Contribuiu muito, aprendi estratégias eficazes que aplico no dia a dia.</v>
      </c>
      <c r="H56" s="57" t="str">
        <f>'Respostas ao formulário '!N58</f>
        <v>Contribuiu parcialmente, algumas estratégias foram úteis, mas ainda tenho dificuldades.</v>
      </c>
      <c r="I56" s="57" t="str">
        <f>'Respostas ao formulário '!O58</f>
        <v>Contribuiu muito, aprendi estratégias eficazes que aplico no dia a dia.</v>
      </c>
      <c r="J56" s="57" t="str">
        <f>'Respostas ao formulário '!P58</f>
        <v>Contribuiu muito, aprendi estratégias eficazes que aplico no dia a dia.</v>
      </c>
      <c r="K56" s="57" t="str">
        <f>'Respostas ao formulário '!Q58</f>
        <v>Contribuiu parcialmente, algumas estratégias foram úteis, mas ainda tenho dificuldades.</v>
      </c>
      <c r="L56" s="57" t="str">
        <f>'Respostas ao formulário '!R58</f>
        <v>Não contribuiu, pois não participo das atividades promovidas pela Atlética.</v>
      </c>
      <c r="M56" s="57" t="str">
        <f>'Respostas ao formulário '!S58</f>
        <v>Sim. Não praticava atividade física antes, mas comecei a praticar.</v>
      </c>
      <c r="N56" s="57" t="str">
        <f>'Respostas ao formulário '!T58</f>
        <v>Raramente.</v>
      </c>
      <c r="O56" s="57" t="str">
        <f>'Respostas ao formulário '!U58</f>
        <v>Não, minha qualidade do sono permaneceu a mesma.</v>
      </c>
      <c r="P56" s="57" t="str">
        <f>'Respostas ao formulário '!V58</f>
        <v>Nunca.</v>
      </c>
      <c r="Q56" s="57" t="str">
        <f>'Respostas ao formulário '!W58</f>
        <v>Não utilizei nenhuma substância com esse propósito.</v>
      </c>
      <c r="S56" s="62"/>
      <c r="T56" s="81" t="s">
        <v>134</v>
      </c>
      <c r="U56" s="82" t="s">
        <v>1584</v>
      </c>
    </row>
    <row r="57">
      <c r="A57" s="56" t="s">
        <v>1585</v>
      </c>
      <c r="B57" s="57" t="str">
        <f>'Respostas ao formulário '!H59</f>
        <v>Estudo principalmente nas vésperas de prova.</v>
      </c>
      <c r="C57" s="73" t="str">
        <f>'Respostas ao formulário '!I59</f>
        <v>Nenhuma no momento</v>
      </c>
      <c r="D57" s="73" t="str">
        <f>'Respostas ao formulário '!J59</f>
        <v>Não.</v>
      </c>
      <c r="E57" s="56">
        <v>0.0</v>
      </c>
      <c r="F57" s="57" t="str">
        <f>'Respostas ao formulário '!L59</f>
        <v>Contribuiu parcialmente, algumas estratégias foram úteis, mas ainda tenho dificuldades.</v>
      </c>
      <c r="G57" s="57" t="str">
        <f>'Respostas ao formulário '!M59</f>
        <v>Contribuiu parcialmente, algumas estratégias foram úteis, mas ainda tenho dificuldades.</v>
      </c>
      <c r="H57" s="57" t="str">
        <f>'Respostas ao formulário '!N59</f>
        <v>Contribuiu pouco, pois não consegui aplicar as estratégias ensinadas.</v>
      </c>
      <c r="I57" s="57" t="str">
        <f>'Respostas ao formulário '!O59</f>
        <v>Não tive contato suficiente para avaliar seu impacto.</v>
      </c>
      <c r="J57" s="57" t="str">
        <f>'Respostas ao formulário '!P59</f>
        <v>Não tive contato suficiente para avaliar seu impacto.</v>
      </c>
      <c r="K57" s="57" t="str">
        <f>'Respostas ao formulário '!Q59</f>
        <v>Não tive contato suficiente para avaliar seu impacto.</v>
      </c>
      <c r="L57" s="57" t="str">
        <f>'Respostas ao formulário '!R59</f>
        <v>Não contribuiu, pois não participo das atividades promovidas pela Atlética.</v>
      </c>
      <c r="M57" s="57" t="str">
        <f>'Respostas ao formulário '!S59</f>
        <v>Não. Já praticava atividade física antes e mantenho o mesmo hábito.</v>
      </c>
      <c r="N57" s="57" t="str">
        <f>'Respostas ao formulário '!T59</f>
        <v>Sim, com frequência.</v>
      </c>
      <c r="O57" s="57" t="str">
        <f>'Respostas ao formulário '!U59</f>
        <v>Sim, houve uma leve redução.</v>
      </c>
      <c r="P57" s="57" t="str">
        <f>'Respostas ao formulário '!V59</f>
        <v>Às vezes.</v>
      </c>
      <c r="Q57" s="57" t="str">
        <f>'Respostas ao formulário '!W59</f>
        <v>Bebidas energéticas.</v>
      </c>
      <c r="S57" s="45"/>
      <c r="T57" s="81" t="s">
        <v>107</v>
      </c>
      <c r="U57" s="82" t="s">
        <v>1586</v>
      </c>
    </row>
    <row r="58">
      <c r="A58" s="56" t="s">
        <v>1587</v>
      </c>
      <c r="B58" s="57" t="str">
        <f>'Respostas ao formulário '!H60</f>
        <v>Estudo um pouco todos os dias.</v>
      </c>
      <c r="C58" s="73" t="str">
        <f>'Respostas ao formulário '!I60</f>
        <v>Atlética, Representante de turma</v>
      </c>
      <c r="D58" s="73" t="str">
        <f>'Respostas ao formulário '!J60</f>
        <v>Não.</v>
      </c>
      <c r="E58" s="56">
        <v>0.0</v>
      </c>
      <c r="F58" s="57" t="str">
        <f>'Respostas ao formulário '!L60</f>
        <v>Contribuiu parcialmente, algumas estratégias foram úteis, mas ainda tenho dificuldades.</v>
      </c>
      <c r="G58" s="57" t="str">
        <f>'Respostas ao formulário '!M60</f>
        <v>Contribuiu parcialmente, algumas estratégias foram úteis, mas ainda tenho dificuldades.</v>
      </c>
      <c r="H58" s="57" t="str">
        <f>'Respostas ao formulário '!N60</f>
        <v>Contribuiu parcialmente, algumas estratégias foram úteis, mas ainda tenho dificuldades.</v>
      </c>
      <c r="I58" s="57" t="str">
        <f>'Respostas ao formulário '!O60</f>
        <v>Não tive contato suficiente para avaliar seu impacto.</v>
      </c>
      <c r="J58" s="57" t="str">
        <f>'Respostas ao formulário '!P60</f>
        <v>Não tive contato suficiente para avaliar seu impacto.</v>
      </c>
      <c r="K58" s="57" t="str">
        <f>'Respostas ao formulário '!Q60</f>
        <v>Contribuiu parcialmente, algumas estratégias foram úteis, mas ainda tenho dificuldades.</v>
      </c>
      <c r="L58" s="57" t="str">
        <f>'Respostas ao formulário '!R60</f>
        <v>Contribuiu muito, comecei ou aumentei minha prática de atividades físicas por influência da Atlética.</v>
      </c>
      <c r="M58" s="57" t="str">
        <f>'Respostas ao formulário '!S60</f>
        <v>Não. Já praticava atividade física antes e mantenho o mesmo hábito.</v>
      </c>
      <c r="N58" s="57" t="str">
        <f>'Respostas ao formulário '!T60</f>
        <v>Às vezes.</v>
      </c>
      <c r="O58" s="57" t="str">
        <f>'Respostas ao formulário '!U60</f>
        <v>Não, minha qualidade do sono permaneceu a mesma.</v>
      </c>
      <c r="P58" s="57" t="str">
        <f>'Respostas ao formulário '!V60</f>
        <v>Nunca.</v>
      </c>
      <c r="Q58" s="57" t="str">
        <f>'Respostas ao formulário '!W60</f>
        <v>Café., Bebidas energéticas.</v>
      </c>
      <c r="S58" s="83" t="s">
        <v>1588</v>
      </c>
      <c r="T58" s="84" t="s">
        <v>73</v>
      </c>
      <c r="U58" s="85" t="s">
        <v>1589</v>
      </c>
    </row>
    <row r="59">
      <c r="A59" s="56" t="s">
        <v>1590</v>
      </c>
      <c r="B59" s="57" t="str">
        <f>'Respostas ao formulário '!H61</f>
        <v>Estudo um pouco todos os dias.</v>
      </c>
      <c r="C59" s="73" t="str">
        <f>'Respostas ao formulário '!I61</f>
        <v>Atlética</v>
      </c>
      <c r="D59" s="73" t="str">
        <f>'Respostas ao formulário '!J61</f>
        <v>Sim.</v>
      </c>
      <c r="E59" s="57" t="str">
        <f>'Respostas ao formulário '!K61</f>
        <v>Planejamento de cada horário do dia em uma agenda </v>
      </c>
      <c r="F59" s="57" t="str">
        <f>'Respostas ao formulário '!L61</f>
        <v>Contribuiu parcialmente, algumas estratégias foram úteis, mas ainda tenho dificuldades.</v>
      </c>
      <c r="G59" s="57" t="str">
        <f>'Respostas ao formulário '!M61</f>
        <v>Contribuiu pouco, pois não consegui aplicar as estratégias ensinadas.</v>
      </c>
      <c r="H59" s="57" t="str">
        <f>'Respostas ao formulário '!N61</f>
        <v>Contribuiu pouco, pois não consegui aplicar as estratégias ensinadas.</v>
      </c>
      <c r="I59" s="57" t="str">
        <f>'Respostas ao formulário '!O61</f>
        <v>Não contribuiu, pois apesar de oferecer acolhimento e escuta não aborda estratégias para mudança.</v>
      </c>
      <c r="J59" s="57" t="str">
        <f>'Respostas ao formulário '!P61</f>
        <v>Contribuiu pouco, pois não consegui aplicar as estratégias ensinadas.</v>
      </c>
      <c r="K59" s="57" t="str">
        <f>'Respostas ao formulário '!Q61</f>
        <v>Não contribuiu, pois apesar de oferecer acolhimento e escuta não aborda estratégias para mudança.</v>
      </c>
      <c r="L59" s="57" t="str">
        <f>'Respostas ao formulário '!R61</f>
        <v>Contribuiu muito, comecei ou aumentei minha prática de atividades físicas por influência da Atlética.</v>
      </c>
      <c r="M59" s="57" t="str">
        <f>'Respostas ao formulário '!S61</f>
        <v>Sim. Reduzi o tempo dedicado à atividade física.</v>
      </c>
      <c r="N59" s="57" t="str">
        <f>'Respostas ao formulário '!T61</f>
        <v>Sim, com frequência.</v>
      </c>
      <c r="O59" s="57" t="str">
        <f>'Respostas ao formulário '!U61</f>
        <v>Sim, houve uma leve redução.</v>
      </c>
      <c r="P59" s="57" t="str">
        <f>'Respostas ao formulário '!V61</f>
        <v>Sim, com frequência.</v>
      </c>
      <c r="Q59" s="57" t="str">
        <f>'Respostas ao formulário '!W61</f>
        <v>Café., Bebidas energéticas.</v>
      </c>
      <c r="S59" s="62"/>
      <c r="T59" s="84" t="s">
        <v>71</v>
      </c>
      <c r="U59" s="85" t="s">
        <v>1591</v>
      </c>
    </row>
    <row r="60">
      <c r="A60" s="56" t="s">
        <v>1592</v>
      </c>
      <c r="B60" s="57" t="str">
        <f>'Respostas ao formulário '!H62</f>
        <v>Estudo um pouco todos os dias.</v>
      </c>
      <c r="C60" s="73" t="str">
        <f>'Respostas ao formulário '!I62</f>
        <v>Nenhuma no momento</v>
      </c>
      <c r="D60" s="73" t="str">
        <f>'Respostas ao formulário '!J62</f>
        <v>Não.</v>
      </c>
      <c r="E60" s="56">
        <v>0.0</v>
      </c>
      <c r="F60" s="57" t="str">
        <f>'Respostas ao formulário '!L62</f>
        <v>Contribuiu parcialmente, algumas estratégias foram úteis, mas ainda tenho dificuldades.</v>
      </c>
      <c r="G60" s="57" t="str">
        <f>'Respostas ao formulário '!M62</f>
        <v>Contribuiu pouco, pois não consegui aplicar as estratégias ensinadas.</v>
      </c>
      <c r="H60" s="57" t="str">
        <f>'Respostas ao formulário '!N62</f>
        <v>Não contribuiu, pois a disciplina não abordou aspectos que me ajudassem no gerenciamento do tempo.</v>
      </c>
      <c r="I60" s="57" t="str">
        <f>'Respostas ao formulário '!O62</f>
        <v>Contribuiu parcialmente, algumas estratégias foram úteis, mas ainda tenho dificuldades.</v>
      </c>
      <c r="J60" s="57" t="str">
        <f>'Respostas ao formulário '!P62</f>
        <v>Não tive contato suficiente para avaliar seu impacto.</v>
      </c>
      <c r="K60" s="57" t="str">
        <f>'Respostas ao formulário '!Q62</f>
        <v>Não tive contato suficiente para avaliar seu impacto.</v>
      </c>
      <c r="L60" s="57" t="str">
        <f>'Respostas ao formulário '!R62</f>
        <v>Não contribuiu, pois não participo das atividades promovidas pela Atlética.</v>
      </c>
      <c r="M60" s="57" t="str">
        <f>'Respostas ao formulário '!S62</f>
        <v>Sim. Reduzi o tempo dedicado à atividade física.</v>
      </c>
      <c r="N60" s="57" t="str">
        <f>'Respostas ao formulário '!T62</f>
        <v>Sim, com frequência.</v>
      </c>
      <c r="O60" s="57" t="str">
        <f>'Respostas ao formulário '!U62</f>
        <v>Sim, houve uma redução significativa.</v>
      </c>
      <c r="P60" s="57" t="str">
        <f>'Respostas ao formulário '!V62</f>
        <v>Às vezes.</v>
      </c>
      <c r="Q60" s="57" t="str">
        <f>'Respostas ao formulário '!W62</f>
        <v>Bebidas energéticas.</v>
      </c>
      <c r="S60" s="62"/>
      <c r="T60" s="84" t="s">
        <v>97</v>
      </c>
      <c r="U60" s="85" t="s">
        <v>1520</v>
      </c>
    </row>
    <row r="61">
      <c r="A61" s="56" t="s">
        <v>1593</v>
      </c>
      <c r="B61" s="57" t="str">
        <f>'Respostas ao formulário '!H63</f>
        <v>Estudo um pouco todos os dias.</v>
      </c>
      <c r="C61" s="73" t="str">
        <f>'Respostas ao formulário '!I63</f>
        <v>Extensão</v>
      </c>
      <c r="D61" s="73" t="str">
        <f>'Respostas ao formulário '!J63</f>
        <v>Não.</v>
      </c>
      <c r="E61" s="56">
        <v>0.0</v>
      </c>
      <c r="F61" s="57" t="str">
        <f>'Respostas ao formulário '!L63</f>
        <v>Contribuiu parcialmente, algumas estratégias foram úteis, mas ainda tenho dificuldades.</v>
      </c>
      <c r="G61" s="57" t="str">
        <f>'Respostas ao formulário '!M63</f>
        <v>Contribuiu pouco, pois não consegui aplicar as estratégias ensinadas.</v>
      </c>
      <c r="H61" s="57" t="str">
        <f>'Respostas ao formulário '!N63</f>
        <v>Contribuiu pouco, pois não consegui aplicar as estratégias ensinadas.</v>
      </c>
      <c r="I61" s="57" t="str">
        <f>'Respostas ao formulário '!O63</f>
        <v>Contribuiu parcialmente, algumas estratégias foram úteis, mas ainda tenho dificuldades.</v>
      </c>
      <c r="J61" s="57" t="str">
        <f>'Respostas ao formulário '!P63</f>
        <v>Contribuiu pouco, pois não consegui aplicar as estratégias ensinadas.</v>
      </c>
      <c r="K61" s="57" t="str">
        <f>'Respostas ao formulário '!Q63</f>
        <v>Contribuiu pouco, pois não consegui aplicar as estratégias ensinadas.</v>
      </c>
      <c r="L61" s="57" t="str">
        <f>'Respostas ao formulário '!R63</f>
        <v>Não contribuiu, pois não participo das atividades promovidas pela Atlética.</v>
      </c>
      <c r="M61" s="57" t="str">
        <f>'Respostas ao formulário '!S63</f>
        <v>Não. Não praticava atividade física antes e continuo sem praticar.</v>
      </c>
      <c r="N61" s="57" t="str">
        <f>'Respostas ao formulário '!T63</f>
        <v>Como não pratico atividade física, não percebo diferença.</v>
      </c>
      <c r="O61" s="57" t="str">
        <f>'Respostas ao formulário '!U63</f>
        <v>Sim, houve uma leve redução.</v>
      </c>
      <c r="P61" s="57" t="str">
        <f>'Respostas ao formulário '!V63</f>
        <v>Sim, com frequência.</v>
      </c>
      <c r="Q61" s="57" t="str">
        <f>'Respostas ao formulário '!W63</f>
        <v>Não utilizei nenhuma substância com esse propósito.</v>
      </c>
      <c r="S61" s="62"/>
      <c r="T61" s="84" t="s">
        <v>287</v>
      </c>
      <c r="U61" s="85" t="s">
        <v>1594</v>
      </c>
    </row>
    <row r="62">
      <c r="A62" s="56" t="s">
        <v>1595</v>
      </c>
      <c r="B62" s="57" t="str">
        <f>'Respostas ao formulário '!H64</f>
        <v>Estudo principalmente nas vésperas de prova.</v>
      </c>
      <c r="C62" s="73" t="str">
        <f>'Respostas ao formulário '!I64</f>
        <v>Extensão</v>
      </c>
      <c r="D62" s="73" t="str">
        <f>'Respostas ao formulário '!J64</f>
        <v>Não.</v>
      </c>
      <c r="E62" s="56">
        <v>0.0</v>
      </c>
      <c r="F62" s="57" t="str">
        <f>'Respostas ao formulário '!L64</f>
        <v>Contribuiu pouco, pois não consegui aplicar as estratégias ensinadas.</v>
      </c>
      <c r="G62" s="57" t="str">
        <f>'Respostas ao formulário '!M64</f>
        <v>Contribuiu parcialmente, algumas estratégias foram úteis, mas ainda tenho dificuldades.</v>
      </c>
      <c r="H62" s="57" t="str">
        <f>'Respostas ao formulário '!N64</f>
        <v>Contribuiu muito, aprendi estratégias eficazes que aplico no dia a dia.</v>
      </c>
      <c r="I62" s="57" t="str">
        <f>'Respostas ao formulário '!O64</f>
        <v>Não tive contato suficiente para avaliar seu impacto.</v>
      </c>
      <c r="J62" s="57" t="str">
        <f>'Respostas ao formulário '!P64</f>
        <v>Não tive contato suficiente para avaliar seu impacto.</v>
      </c>
      <c r="K62" s="57" t="str">
        <f>'Respostas ao formulário '!Q64</f>
        <v>Não tive contato suficiente para avaliar seu impacto.</v>
      </c>
      <c r="L62" s="57" t="str">
        <f>'Respostas ao formulário '!R64</f>
        <v>Não contribuiu, pois não participo das atividades promovidas pela Atlética.</v>
      </c>
      <c r="M62" s="57" t="str">
        <f>'Respostas ao formulário '!S64</f>
        <v>Não. Não praticava atividade física antes e continuo sem praticar.</v>
      </c>
      <c r="N62" s="57" t="str">
        <f>'Respostas ao formulário '!T64</f>
        <v>Como não pratico atividade física, não percebo diferença.</v>
      </c>
      <c r="O62" s="57" t="str">
        <f>'Respostas ao formulário '!U64</f>
        <v>Não, minha qualidade do sono permaneceu a mesma.</v>
      </c>
      <c r="P62" s="57" t="str">
        <f>'Respostas ao formulário '!V64</f>
        <v>Nunca.</v>
      </c>
      <c r="Q62" s="57" t="str">
        <f>'Respostas ao formulário '!W64</f>
        <v>Medicamentos estimulantes.</v>
      </c>
      <c r="S62" s="62"/>
      <c r="T62" s="84" t="s">
        <v>135</v>
      </c>
      <c r="U62" s="85" t="s">
        <v>1596</v>
      </c>
    </row>
    <row r="63">
      <c r="A63" s="56" t="s">
        <v>1597</v>
      </c>
      <c r="B63" s="57" t="str">
        <f>'Respostas ao formulário '!H65</f>
        <v>Estudo um pouco todos os dias.</v>
      </c>
      <c r="C63" s="73" t="str">
        <f>'Respostas ao formulário '!I65</f>
        <v>Extensão</v>
      </c>
      <c r="D63" s="73" t="str">
        <f>'Respostas ao formulário '!J65</f>
        <v>Sim.</v>
      </c>
      <c r="E63" s="57" t="str">
        <f>'Respostas ao formulário '!K65</f>
        <v>Planner físico e técnica pomodoro </v>
      </c>
      <c r="F63" s="57" t="str">
        <f>'Respostas ao formulário '!L65</f>
        <v>Contribuiu parcialmente, algumas estratégias foram úteis, mas ainda tenho dificuldades.</v>
      </c>
      <c r="G63" s="57" t="str">
        <f>'Respostas ao formulário '!M65</f>
        <v>Contribuiu pouco, pois não consegui aplicar as estratégias ensinadas.</v>
      </c>
      <c r="H63" s="57" t="str">
        <f>'Respostas ao formulário '!N65</f>
        <v>Contribuiu parcialmente, algumas estratégias foram úteis, mas ainda tenho dificuldades.</v>
      </c>
      <c r="I63" s="57" t="str">
        <f>'Respostas ao formulário '!O65</f>
        <v>Contribuiu parcialmente, algumas estratégias foram úteis, mas ainda tenho dificuldades.</v>
      </c>
      <c r="J63" s="57" t="str">
        <f>'Respostas ao formulário '!P65</f>
        <v>Não tive contato suficiente para avaliar seu impacto.</v>
      </c>
      <c r="K63" s="57" t="str">
        <f>'Respostas ao formulário '!Q65</f>
        <v>Não tive contato suficiente para avaliar seu impacto.</v>
      </c>
      <c r="L63" s="57" t="str">
        <f>'Respostas ao formulário '!R65</f>
        <v>Não contribuiu, pois não participo das atividades promovidas pela Atlética.</v>
      </c>
      <c r="M63" s="57" t="str">
        <f>'Respostas ao formulário '!S65</f>
        <v>Sim. Reduzi o tempo dedicado à atividade física.</v>
      </c>
      <c r="N63" s="57" t="str">
        <f>'Respostas ao formulário '!T65</f>
        <v>Sim, com frequência.</v>
      </c>
      <c r="O63" s="57" t="str">
        <f>'Respostas ao formulário '!U65</f>
        <v>Não, minha qualidade do sono permaneceu a mesma.</v>
      </c>
      <c r="P63" s="57" t="str">
        <f>'Respostas ao formulário '!V65</f>
        <v>Raramente.</v>
      </c>
      <c r="Q63" s="57" t="str">
        <f>'Respostas ao formulário '!W65</f>
        <v>Não utilizei nenhuma substância com esse propósito.</v>
      </c>
      <c r="S63" s="45"/>
      <c r="T63" s="84" t="s">
        <v>187</v>
      </c>
      <c r="U63" s="85" t="s">
        <v>1586</v>
      </c>
    </row>
    <row r="64">
      <c r="A64" s="56" t="s">
        <v>1598</v>
      </c>
      <c r="B64" s="57" t="str">
        <f>'Respostas ao formulário '!H66</f>
        <v>Não tenho uma rotina fixa.</v>
      </c>
      <c r="C64" s="73" t="str">
        <f>'Respostas ao formulário '!I66</f>
        <v>Atlética, Extensão</v>
      </c>
      <c r="D64" s="73" t="str">
        <f>'Respostas ao formulário '!J66</f>
        <v>Sim.</v>
      </c>
      <c r="E64" s="57" t="str">
        <f>'Respostas ao formulário '!K66</f>
        <v>Google agenda</v>
      </c>
      <c r="F64" s="57" t="str">
        <f>'Respostas ao formulário '!L66</f>
        <v>Contribuiu pouco, pois não consegui aplicar as estratégias ensinadas.</v>
      </c>
      <c r="G64" s="57" t="str">
        <f>'Respostas ao formulário '!M66</f>
        <v>Contribuiu parcialmente, algumas estratégias foram úteis, mas ainda tenho dificuldades.</v>
      </c>
      <c r="H64" s="57" t="str">
        <f>'Respostas ao formulário '!N66</f>
        <v>Contribuiu muito, aprendi estratégias eficazes que aplico no dia a dia.</v>
      </c>
      <c r="I64" s="57" t="str">
        <f>'Respostas ao formulário '!O66</f>
        <v>Não tive contato suficiente para avaliar seu impacto.</v>
      </c>
      <c r="J64" s="57" t="str">
        <f>'Respostas ao formulário '!P66</f>
        <v>Não tive contato suficiente para avaliar seu impacto.</v>
      </c>
      <c r="K64" s="57" t="str">
        <f>'Respostas ao formulário '!Q66</f>
        <v>Não tive contato suficiente para avaliar seu impacto.</v>
      </c>
      <c r="L64" s="57" t="str">
        <f>'Respostas ao formulário '!R66</f>
        <v>Contribuiu muito, comecei ou aumentei minha prática de atividades físicas por influência da Atlética.</v>
      </c>
      <c r="M64" s="57" t="str">
        <f>'Respostas ao formulário '!S66</f>
        <v>Não. Já praticava atividade física antes e mantenho o mesmo hábito.</v>
      </c>
      <c r="N64" s="57" t="str">
        <f>'Respostas ao formulário '!T66</f>
        <v>Sim, com frequência.</v>
      </c>
      <c r="O64" s="57" t="str">
        <f>'Respostas ao formulário '!U66</f>
        <v>Não, minha qualidade do sono aumentou.</v>
      </c>
      <c r="P64" s="57" t="str">
        <f>'Respostas ao formulário '!V66</f>
        <v>Sim, com frequência.</v>
      </c>
      <c r="Q64" s="57" t="str">
        <f>'Respostas ao formulário '!W66</f>
        <v>Bebidas energéticas.</v>
      </c>
      <c r="S64" s="86" t="s">
        <v>1599</v>
      </c>
      <c r="T64" s="87" t="s">
        <v>72</v>
      </c>
      <c r="U64" s="88" t="s">
        <v>1600</v>
      </c>
    </row>
    <row r="65">
      <c r="A65" s="56" t="s">
        <v>1601</v>
      </c>
      <c r="B65" s="57" t="str">
        <f>'Respostas ao formulário '!H67</f>
        <v>Não tenho uma rotina fixa.</v>
      </c>
      <c r="C65" s="73" t="str">
        <f>'Respostas ao formulário '!I67</f>
        <v>Nenhuma no momento</v>
      </c>
      <c r="D65" s="73" t="str">
        <f>'Respostas ao formulário '!J67</f>
        <v>Não.</v>
      </c>
      <c r="E65" s="56">
        <v>0.0</v>
      </c>
      <c r="F65" s="57" t="str">
        <f>'Respostas ao formulário '!L67</f>
        <v>Contribuiu pouco, pois não consegui aplicar as estratégias ensinadas.</v>
      </c>
      <c r="G65" s="57" t="str">
        <f>'Respostas ao formulário '!M67</f>
        <v>Contribuiu pouco, pois não consegui aplicar as estratégias ensinadas.</v>
      </c>
      <c r="H65" s="57" t="str">
        <f>'Respostas ao formulário '!N67</f>
        <v>Contribuiu pouco, pois não consegui aplicar as estratégias ensinadas.</v>
      </c>
      <c r="I65" s="57" t="str">
        <f>'Respostas ao formulário '!O67</f>
        <v>Contribuiu parcialmente, algumas estratégias foram úteis, mas ainda tenho dificuldades.</v>
      </c>
      <c r="J65" s="57" t="str">
        <f>'Respostas ao formulário '!P67</f>
        <v>Contribuiu pouco, pois não consegui aplicar as estratégias ensinadas.</v>
      </c>
      <c r="K65" s="57" t="str">
        <f>'Respostas ao formulário '!Q67</f>
        <v>Contribuiu pouco, pois não consegui aplicar as estratégias ensinadas.</v>
      </c>
      <c r="L65" s="57" t="str">
        <f>'Respostas ao formulário '!R67</f>
        <v>Não contribuiu, pois não participo das atividades promovidas pela Atlética.</v>
      </c>
      <c r="M65" s="57" t="str">
        <f>'Respostas ao formulário '!S67</f>
        <v>Sim. Não praticava atividade física antes, mas comecei a praticar.</v>
      </c>
      <c r="N65" s="57" t="str">
        <f>'Respostas ao formulário '!T67</f>
        <v>Sim, com frequência.</v>
      </c>
      <c r="O65" s="57" t="str">
        <f>'Respostas ao formulário '!U67</f>
        <v>Sim, houve uma leve redução.</v>
      </c>
      <c r="P65" s="57" t="str">
        <f>'Respostas ao formulário '!V67</f>
        <v>Sim, com frequência.</v>
      </c>
      <c r="Q65" s="57" t="str">
        <f>'Respostas ao formulário '!W67</f>
        <v>Café.</v>
      </c>
      <c r="S65" s="62"/>
      <c r="T65" s="87" t="s">
        <v>98</v>
      </c>
      <c r="U65" s="88" t="s">
        <v>1484</v>
      </c>
    </row>
    <row r="66">
      <c r="A66" s="56" t="s">
        <v>1602</v>
      </c>
      <c r="B66" s="57" t="str">
        <f>'Respostas ao formulário '!H68</f>
        <v>Estudo um pouco todos os dias.</v>
      </c>
      <c r="C66" s="73" t="str">
        <f>'Respostas ao formulário '!I68</f>
        <v>Liga acadêmica, Extensão, Estágio extracurricular</v>
      </c>
      <c r="D66" s="73" t="str">
        <f>'Respostas ao formulário '!J68</f>
        <v>Sim.</v>
      </c>
      <c r="E66" s="57" t="str">
        <f>'Respostas ao formulário '!K68</f>
        <v>Planilha Excel </v>
      </c>
      <c r="F66" s="57" t="str">
        <f>'Respostas ao formulário '!L68</f>
        <v>Contribuiu muito, aprendi estratégias eficazes que aplico no dia a dia.</v>
      </c>
      <c r="G66" s="57" t="str">
        <f>'Respostas ao formulário '!M68</f>
        <v>Contribuiu pouco, pois não consegui aplicar as estratégias ensinadas.</v>
      </c>
      <c r="H66" s="57" t="str">
        <f>'Respostas ao formulário '!N68</f>
        <v>Contribuiu muito, aprendi estratégias eficazes que aplico no dia a dia.</v>
      </c>
      <c r="I66" s="57" t="str">
        <f>'Respostas ao formulário '!O68</f>
        <v>Não contribuiu, pois apesar de oferecer acolhimento e escuta não aborda estratégias para mudança.</v>
      </c>
      <c r="J66" s="57" t="str">
        <f>'Respostas ao formulário '!P68</f>
        <v>Não contribuiu, pois apesar de oferecer acolhimento e escuta não aborda estratégias para mudança.</v>
      </c>
      <c r="K66" s="57" t="str">
        <f>'Respostas ao formulário '!Q68</f>
        <v>Não contribuiu, pois apesar de oferecer acolhimento e escuta não aborda estratégias para mudança.</v>
      </c>
      <c r="L66" s="57" t="str">
        <f>'Respostas ao formulário '!R68</f>
        <v>Contribuiu parcialmente, me motivou em alguns momentos, mas minha rotina não mudou muito.</v>
      </c>
      <c r="M66" s="57" t="str">
        <f>'Respostas ao formulário '!S68</f>
        <v>Não. Não praticava atividade física antes e continuo sem praticar.</v>
      </c>
      <c r="N66" s="57" t="str">
        <f>'Respostas ao formulário '!T68</f>
        <v>Como não pratico atividade física, não percebo diferença.</v>
      </c>
      <c r="O66" s="57" t="str">
        <f>'Respostas ao formulário '!U68</f>
        <v>Sim, houve uma leve redução.</v>
      </c>
      <c r="P66" s="57" t="str">
        <f>'Respostas ao formulário '!V68</f>
        <v>Raramente.</v>
      </c>
      <c r="Q66" s="57" t="str">
        <f>'Respostas ao formulário '!W68</f>
        <v>Não utilizei nenhuma substância com esse propósito.</v>
      </c>
      <c r="S66" s="62"/>
      <c r="T66" s="87" t="s">
        <v>136</v>
      </c>
      <c r="U66" s="88" t="s">
        <v>1603</v>
      </c>
    </row>
    <row r="67">
      <c r="A67" s="56" t="s">
        <v>1604</v>
      </c>
      <c r="B67" s="57" t="str">
        <f>'Respostas ao formulário '!H69</f>
        <v>Estudo um pouco todos os dias.</v>
      </c>
      <c r="C67" s="73" t="str">
        <f>'Respostas ao formulário '!I69</f>
        <v>Monitoria, Atlética</v>
      </c>
      <c r="D67" s="73" t="str">
        <f>'Respostas ao formulário '!J69</f>
        <v>Sim.</v>
      </c>
      <c r="E67" s="57" t="str">
        <f>'Respostas ao formulário '!K69</f>
        <v>Utilizo Flash Cards e método Pomodoro</v>
      </c>
      <c r="F67" s="57" t="str">
        <f>'Respostas ao formulário '!L69</f>
        <v>Contribuiu muito, aprendi estratégias eficazes que aplico no dia a dia.</v>
      </c>
      <c r="G67" s="57" t="str">
        <f>'Respostas ao formulário '!M69</f>
        <v>Contribuiu parcialmente, algumas estratégias foram úteis, mas ainda tenho dificuldades.</v>
      </c>
      <c r="H67" s="57" t="str">
        <f>'Respostas ao formulário '!N69</f>
        <v>Contribuiu parcialmente, algumas estratégias foram úteis, mas ainda tenho dificuldades.</v>
      </c>
      <c r="I67" s="57" t="str">
        <f>'Respostas ao formulário '!O69</f>
        <v>Não tive contato suficiente para avaliar seu impacto.</v>
      </c>
      <c r="J67" s="57" t="str">
        <f>'Respostas ao formulário '!P69</f>
        <v>Não tive contato suficiente para avaliar seu impacto.</v>
      </c>
      <c r="K67" s="57" t="str">
        <f>'Respostas ao formulário '!Q69</f>
        <v>Não tive contato suficiente para avaliar seu impacto.</v>
      </c>
      <c r="L67" s="57" t="str">
        <f>'Respostas ao formulário '!R69</f>
        <v>Contribuiu pouco, pois já praticava atividades físicas regularmente antes.</v>
      </c>
      <c r="M67" s="57" t="str">
        <f>'Respostas ao formulário '!S69</f>
        <v>Não. Já praticava atividade física antes e mantenho o mesmo hábito.</v>
      </c>
      <c r="N67" s="57" t="str">
        <f>'Respostas ao formulário '!T69</f>
        <v>Às vezes.</v>
      </c>
      <c r="O67" s="57" t="str">
        <f>'Respostas ao formulário '!U69</f>
        <v>Sim, houve uma redução significativa.</v>
      </c>
      <c r="P67" s="57" t="str">
        <f>'Respostas ao formulário '!V69</f>
        <v>Às vezes.</v>
      </c>
      <c r="Q67" s="57" t="str">
        <f>'Respostas ao formulário '!W69</f>
        <v>Café., Bebidas energéticas.</v>
      </c>
      <c r="S67" s="45"/>
      <c r="T67" s="87" t="s">
        <v>272</v>
      </c>
      <c r="U67" s="88" t="s">
        <v>1605</v>
      </c>
    </row>
    <row r="68">
      <c r="A68" s="56" t="s">
        <v>1606</v>
      </c>
      <c r="B68" s="57" t="str">
        <f>'Respostas ao formulário '!H70</f>
        <v>Estudo um pouco todos os dias.</v>
      </c>
      <c r="C68" s="73" t="str">
        <f>'Respostas ao formulário '!I70</f>
        <v>Atlética</v>
      </c>
      <c r="D68" s="73" t="str">
        <f>'Respostas ao formulário '!J70</f>
        <v>Não.</v>
      </c>
      <c r="E68" s="56">
        <v>0.0</v>
      </c>
      <c r="F68" s="57" t="str">
        <f>'Respostas ao formulário '!L70</f>
        <v>Contribuiu parcialmente, algumas estratégias foram úteis, mas ainda tenho dificuldades.</v>
      </c>
      <c r="G68" s="57" t="str">
        <f>'Respostas ao formulário '!M70</f>
        <v>Contribuiu pouco, pois não consegui aplicar as estratégias ensinadas.</v>
      </c>
      <c r="H68" s="57" t="str">
        <f>'Respostas ao formulário '!N70</f>
        <v>Contribuiu parcialmente, algumas estratégias foram úteis, mas ainda tenho dificuldades.</v>
      </c>
      <c r="I68" s="57" t="str">
        <f>'Respostas ao formulário '!O70</f>
        <v>Contribuiu muito, aprendi estratégias eficazes que aplico no dia a dia.</v>
      </c>
      <c r="J68" s="57" t="str">
        <f>'Respostas ao formulário '!P70</f>
        <v>Não tive contato suficiente para avaliar seu impacto.</v>
      </c>
      <c r="K68" s="57" t="str">
        <f>'Respostas ao formulário '!Q70</f>
        <v>Não tive contato suficiente para avaliar seu impacto.</v>
      </c>
      <c r="L68" s="57" t="str">
        <f>'Respostas ao formulário '!R70</f>
        <v>Contribuiu muito, comecei ou aumentei minha prática de atividades físicas por influência da Atlética.</v>
      </c>
      <c r="M68" s="57" t="str">
        <f>'Respostas ao formulário '!S70</f>
        <v>Sim. Reduzi o tempo dedicado à atividade física.</v>
      </c>
      <c r="N68" s="57" t="str">
        <f>'Respostas ao formulário '!T70</f>
        <v>Sim, com frequência.</v>
      </c>
      <c r="O68" s="57" t="str">
        <f>'Respostas ao formulário '!U70</f>
        <v>Sim, houve uma leve redução.</v>
      </c>
      <c r="P68" s="57" t="str">
        <f>'Respostas ao formulário '!V70</f>
        <v>Nunca.</v>
      </c>
      <c r="Q68" s="57" t="str">
        <f>'Respostas ao formulário '!W70</f>
        <v>Café.</v>
      </c>
      <c r="S68" s="89" t="s">
        <v>1607</v>
      </c>
      <c r="T68" s="90" t="s">
        <v>73</v>
      </c>
      <c r="U68" s="91" t="s">
        <v>1608</v>
      </c>
    </row>
    <row r="69">
      <c r="A69" s="56" t="s">
        <v>1609</v>
      </c>
      <c r="B69" s="57" t="str">
        <f>'Respostas ao formulário '!H71</f>
        <v>Estudo principalmente nas vésperas de prova.</v>
      </c>
      <c r="C69" s="73" t="str">
        <f>'Respostas ao formulário '!I71</f>
        <v>Nenhuma no momento</v>
      </c>
      <c r="D69" s="73" t="str">
        <f>'Respostas ao formulário '!J71</f>
        <v>Não.</v>
      </c>
      <c r="E69" s="56">
        <v>0.0</v>
      </c>
      <c r="F69" s="57" t="str">
        <f>'Respostas ao formulário '!L71</f>
        <v>Contribuiu pouco, pois não consegui aplicar as estratégias ensinadas.</v>
      </c>
      <c r="G69" s="57" t="str">
        <f>'Respostas ao formulário '!M71</f>
        <v>Contribuiu parcialmente, algumas estratégias foram úteis, mas ainda tenho dificuldades.</v>
      </c>
      <c r="H69" s="57" t="str">
        <f>'Respostas ao formulário '!N71</f>
        <v>Contribuiu parcialmente, algumas estratégias foram úteis, mas ainda tenho dificuldades.</v>
      </c>
      <c r="I69" s="57" t="str">
        <f>'Respostas ao formulário '!O71</f>
        <v>Contribuiu muito, aprendi estratégias eficazes que aplico no dia a dia.</v>
      </c>
      <c r="J69" s="57" t="str">
        <f>'Respostas ao formulário '!P71</f>
        <v>Contribuiu parcialmente, algumas estratégias foram úteis, mas ainda tenho dificuldades.</v>
      </c>
      <c r="K69" s="57" t="str">
        <f>'Respostas ao formulário '!Q71</f>
        <v>Contribuiu parcialmente, algumas estratégias foram úteis, mas ainda tenho dificuldades.</v>
      </c>
      <c r="L69" s="57" t="str">
        <f>'Respostas ao formulário '!R71</f>
        <v>Não contribuiu, pois não participo das atividades promovidas pela Atlética.</v>
      </c>
      <c r="M69" s="57" t="str">
        <f>'Respostas ao formulário '!S71</f>
        <v>Não. Já praticava atividade física antes e mantenho o mesmo hábito.</v>
      </c>
      <c r="N69" s="57" t="str">
        <f>'Respostas ao formulário '!T71</f>
        <v>Às vezes.</v>
      </c>
      <c r="O69" s="57" t="str">
        <f>'Respostas ao formulário '!U71</f>
        <v>Não, minha qualidade do sono permaneceu a mesma.</v>
      </c>
      <c r="P69" s="57" t="str">
        <f>'Respostas ao formulário '!V71</f>
        <v>Sim, com frequência.</v>
      </c>
      <c r="Q69" s="57" t="str">
        <f>'Respostas ao formulário '!W71</f>
        <v>Não utilizei nenhuma substância com esse propósito.</v>
      </c>
      <c r="S69" s="62"/>
      <c r="T69" s="90" t="s">
        <v>71</v>
      </c>
      <c r="U69" s="91" t="s">
        <v>1527</v>
      </c>
    </row>
    <row r="70">
      <c r="A70" s="56" t="s">
        <v>1610</v>
      </c>
      <c r="B70" s="57" t="str">
        <f>'Respostas ao formulário '!H72</f>
        <v>Estudo principalmente nas vésperas de prova.</v>
      </c>
      <c r="C70" s="73" t="str">
        <f>'Respostas ao formulário '!I72</f>
        <v>Extensão</v>
      </c>
      <c r="D70" s="73" t="str">
        <f>'Respostas ao formulário '!J72</f>
        <v>Sim.</v>
      </c>
      <c r="E70" s="57" t="str">
        <f>'Respostas ao formulário '!K72</f>
        <v>Aplicativo e pomodoro</v>
      </c>
      <c r="F70" s="57" t="str">
        <f>'Respostas ao formulário '!L72</f>
        <v>Contribuiu parcialmente, algumas estratégias foram úteis, mas ainda tenho dificuldades.</v>
      </c>
      <c r="G70" s="57" t="str">
        <f>'Respostas ao formulário '!M72</f>
        <v>Contribuiu parcialmente, algumas estratégias foram úteis, mas ainda tenho dificuldades.</v>
      </c>
      <c r="H70" s="57" t="str">
        <f>'Respostas ao formulário '!N72</f>
        <v>Contribuiu parcialmente, algumas estratégias foram úteis, mas ainda tenho dificuldades.</v>
      </c>
      <c r="I70" s="57" t="str">
        <f>'Respostas ao formulário '!O72</f>
        <v>Contribuiu muito, aprendi estratégias eficazes que aplico no dia a dia.</v>
      </c>
      <c r="J70" s="57" t="str">
        <f>'Respostas ao formulário '!P72</f>
        <v>Não tive contato suficiente para avaliar seu impacto.</v>
      </c>
      <c r="K70" s="57" t="str">
        <f>'Respostas ao formulário '!Q72</f>
        <v>Não tive contato suficiente para avaliar seu impacto.</v>
      </c>
      <c r="L70" s="57" t="str">
        <f>'Respostas ao formulário '!R72</f>
        <v>Não contribuiu, pois não participo das atividades promovidas pela Atlética.</v>
      </c>
      <c r="M70" s="57" t="str">
        <f>'Respostas ao formulário '!S72</f>
        <v>Sim. Aumentei o tempo dedicado à atividade física.</v>
      </c>
      <c r="N70" s="57" t="str">
        <f>'Respostas ao formulário '!T72</f>
        <v>Sim, com frequência.</v>
      </c>
      <c r="O70" s="57" t="str">
        <f>'Respostas ao formulário '!U72</f>
        <v>Sim, houve uma redução significativa.</v>
      </c>
      <c r="P70" s="57" t="str">
        <f>'Respostas ao formulário '!V72</f>
        <v>Raramente.</v>
      </c>
      <c r="Q70" s="57" t="str">
        <f>'Respostas ao formulário '!W72</f>
        <v>Café., Bebidas energéticas.</v>
      </c>
      <c r="S70" s="62"/>
      <c r="T70" s="90" t="s">
        <v>97</v>
      </c>
      <c r="U70" s="91" t="s">
        <v>1503</v>
      </c>
    </row>
    <row r="71">
      <c r="A71" s="56" t="s">
        <v>1611</v>
      </c>
      <c r="B71" s="57" t="str">
        <f>'Respostas ao formulário '!H73</f>
        <v>Estudo um pouco todos os dias.</v>
      </c>
      <c r="C71" s="73" t="str">
        <f>'Respostas ao formulário '!I73</f>
        <v>Nenhuma no momento</v>
      </c>
      <c r="D71" s="73" t="str">
        <f>'Respostas ao formulário '!J73</f>
        <v>Não.</v>
      </c>
      <c r="E71" s="56">
        <v>0.0</v>
      </c>
      <c r="F71" s="57" t="str">
        <f>'Respostas ao formulário '!L73</f>
        <v>Contribuiu muito, aprendi estratégias eficazes que aplico no dia a dia.</v>
      </c>
      <c r="G71" s="57" t="str">
        <f>'Respostas ao formulário '!M73</f>
        <v>Contribuiu pouco, pois não consegui aplicar as estratégias ensinadas.</v>
      </c>
      <c r="H71" s="57" t="str">
        <f>'Respostas ao formulário '!N73</f>
        <v>Contribuiu pouco, pois não consegui aplicar as estratégias ensinadas.</v>
      </c>
      <c r="I71" s="57" t="str">
        <f>'Respostas ao formulário '!O73</f>
        <v>Contribuiu parcialmente, algumas estratégias foram úteis, mas ainda tenho dificuldades.</v>
      </c>
      <c r="J71" s="57" t="str">
        <f>'Respostas ao formulário '!P73</f>
        <v>Contribuiu muito, aprendi estratégias eficazes que aplico no dia a dia.</v>
      </c>
      <c r="K71" s="57" t="str">
        <f>'Respostas ao formulário '!Q73</f>
        <v>Contribuiu parcialmente, algumas estratégias foram úteis, mas ainda tenho dificuldades.</v>
      </c>
      <c r="L71" s="57" t="str">
        <f>'Respostas ao formulário '!R73</f>
        <v>Contribuiu parcialmente, me motivou em alguns momentos, mas minha rotina não mudou muito.</v>
      </c>
      <c r="M71" s="57" t="str">
        <f>'Respostas ao formulário '!S73</f>
        <v>Não. Já praticava atividade física antes e mantenho o mesmo hábito.</v>
      </c>
      <c r="N71" s="57" t="str">
        <f>'Respostas ao formulário '!T73</f>
        <v>Sim, com frequência.</v>
      </c>
      <c r="O71" s="57" t="str">
        <f>'Respostas ao formulário '!U73</f>
        <v>Sim, houve uma leve redução.</v>
      </c>
      <c r="P71" s="57" t="str">
        <f>'Respostas ao formulário '!V73</f>
        <v>Às vezes.</v>
      </c>
      <c r="Q71" s="57" t="str">
        <f>'Respostas ao formulário '!W73</f>
        <v>Café.</v>
      </c>
      <c r="S71" s="62"/>
      <c r="T71" s="90" t="s">
        <v>287</v>
      </c>
      <c r="U71" s="91" t="s">
        <v>1520</v>
      </c>
    </row>
    <row r="72">
      <c r="A72" s="56" t="s">
        <v>1612</v>
      </c>
      <c r="B72" s="57" t="str">
        <f>'Respostas ao formulário '!H74</f>
        <v>Não tenho uma rotina fixa.</v>
      </c>
      <c r="C72" s="73" t="str">
        <f>'Respostas ao formulário '!I74</f>
        <v>Extensão</v>
      </c>
      <c r="D72" s="73" t="str">
        <f>'Respostas ao formulário '!J74</f>
        <v>Não.</v>
      </c>
      <c r="E72" s="56">
        <v>0.0</v>
      </c>
      <c r="F72" s="57" t="str">
        <f>'Respostas ao formulário '!L74</f>
        <v>Contribuiu parcialmente, algumas estratégias foram úteis, mas ainda tenho dificuldades.</v>
      </c>
      <c r="G72" s="57" t="str">
        <f>'Respostas ao formulário '!M74</f>
        <v>Contribuiu pouco, pois não consegui aplicar as estratégias ensinadas.</v>
      </c>
      <c r="H72" s="57" t="str">
        <f>'Respostas ao formulário '!N74</f>
        <v>Contribuiu parcialmente, algumas estratégias foram úteis, mas ainda tenho dificuldades.</v>
      </c>
      <c r="I72" s="57" t="str">
        <f>'Respostas ao formulário '!O74</f>
        <v>Contribuiu muito, aprendi estratégias eficazes que aplico no dia a dia.</v>
      </c>
      <c r="J72" s="57" t="str">
        <f>'Respostas ao formulário '!P74</f>
        <v>Contribuiu pouco, pois não consegui aplicar as estratégias ensinadas.</v>
      </c>
      <c r="K72" s="57" t="str">
        <f>'Respostas ao formulário '!Q74</f>
        <v>Contribuiu pouco, pois não consegui aplicar as estratégias ensinadas.</v>
      </c>
      <c r="L72" s="57" t="str">
        <f>'Respostas ao formulário '!R74</f>
        <v>Não contribuiu, pois não participo das atividades promovidas pela Atlética.</v>
      </c>
      <c r="M72" s="57" t="str">
        <f>'Respostas ao formulário '!S74</f>
        <v>Sim. Abandonei a prática de atividade física.</v>
      </c>
      <c r="N72" s="57" t="str">
        <f>'Respostas ao formulário '!T74</f>
        <v>Como não pratico atividade física, não percebo diferença.</v>
      </c>
      <c r="O72" s="57" t="str">
        <f>'Respostas ao formulário '!U74</f>
        <v>Não, minha qualidade do sono aumentou.</v>
      </c>
      <c r="P72" s="57" t="str">
        <f>'Respostas ao formulário '!V74</f>
        <v>Às vezes.</v>
      </c>
      <c r="Q72" s="57" t="str">
        <f>'Respostas ao formulário '!W74</f>
        <v>Não utilizei nenhuma substância com esse propósito.</v>
      </c>
      <c r="S72" s="45"/>
      <c r="T72" s="90" t="s">
        <v>970</v>
      </c>
      <c r="U72" s="91" t="s">
        <v>1613</v>
      </c>
    </row>
    <row r="73">
      <c r="A73" s="56" t="s">
        <v>1614</v>
      </c>
      <c r="B73" s="57" t="str">
        <f>'Respostas ao formulário '!H75</f>
        <v>Estudo um pouco todos os dias.</v>
      </c>
      <c r="C73" s="73" t="str">
        <f>'Respostas ao formulário '!I75</f>
        <v>Nenhuma no momento</v>
      </c>
      <c r="D73" s="73" t="str">
        <f>'Respostas ao formulário '!J75</f>
        <v>Não.</v>
      </c>
      <c r="E73" s="56">
        <v>0.0</v>
      </c>
      <c r="F73" s="57" t="str">
        <f>'Respostas ao formulário '!L75</f>
        <v>Contribuiu parcialmente, algumas estratégias foram úteis, mas ainda tenho dificuldades.</v>
      </c>
      <c r="G73" s="57" t="str">
        <f>'Respostas ao formulário '!M75</f>
        <v>Contribuiu parcialmente, algumas estratégias foram úteis, mas ainda tenho dificuldades.</v>
      </c>
      <c r="H73" s="57" t="str">
        <f>'Respostas ao formulário '!N75</f>
        <v>Contribuiu muito, aprendi estratégias eficazes que aplico no dia a dia.</v>
      </c>
      <c r="I73" s="57" t="str">
        <f>'Respostas ao formulário '!O75</f>
        <v>Contribuiu muito, aprendi estratégias eficazes que aplico no dia a dia.</v>
      </c>
      <c r="J73" s="57" t="str">
        <f>'Respostas ao formulário '!P75</f>
        <v>Contribuiu parcialmente, algumas estratégias foram úteis, mas ainda tenho dificuldades.</v>
      </c>
      <c r="K73" s="57" t="str">
        <f>'Respostas ao formulário '!Q75</f>
        <v>Contribuiu muito, aprendi estratégias eficazes que aplico no dia a dia.</v>
      </c>
      <c r="L73" s="57" t="str">
        <f>'Respostas ao formulário '!R75</f>
        <v>Contribuiu parcialmente, me motivou em alguns momentos, mas minha rotina não mudou muito.</v>
      </c>
      <c r="M73" s="57" t="str">
        <f>'Respostas ao formulário '!S75</f>
        <v>Sim. Abandonei a prática de atividade física.</v>
      </c>
      <c r="N73" s="57" t="str">
        <f>'Respostas ao formulário '!T75</f>
        <v>Sim, com frequência.</v>
      </c>
      <c r="O73" s="57" t="str">
        <f>'Respostas ao formulário '!U75</f>
        <v>Não, minha qualidade do sono permaneceu a mesma.</v>
      </c>
      <c r="P73" s="57" t="str">
        <f>'Respostas ao formulário '!V75</f>
        <v>Raramente.</v>
      </c>
      <c r="Q73" s="57" t="str">
        <f>'Respostas ao formulário '!W75</f>
        <v>Café.</v>
      </c>
      <c r="S73" s="92" t="s">
        <v>1615</v>
      </c>
      <c r="T73" s="93" t="s">
        <v>74</v>
      </c>
      <c r="U73" s="94" t="s">
        <v>1616</v>
      </c>
    </row>
    <row r="74">
      <c r="A74" s="56" t="s">
        <v>1617</v>
      </c>
      <c r="B74" s="57" t="str">
        <f>'Respostas ao formulário '!H76</f>
        <v>Estudo um pouco todos os dias.</v>
      </c>
      <c r="C74" s="73" t="str">
        <f>'Respostas ao formulário '!I76</f>
        <v>Nenhuma no momento</v>
      </c>
      <c r="D74" s="73" t="str">
        <f>'Respostas ao formulário '!J76</f>
        <v>Sim.</v>
      </c>
      <c r="E74" s="57" t="str">
        <f>'Respostas ao formulário '!K76</f>
        <v>Aplicativo de notas no iPhone. </v>
      </c>
      <c r="F74" s="57" t="str">
        <f>'Respostas ao formulário '!L76</f>
        <v>Contribuiu parcialmente, algumas estratégias foram úteis, mas ainda tenho dificuldades.</v>
      </c>
      <c r="G74" s="57" t="str">
        <f>'Respostas ao formulário '!M76</f>
        <v>Não tive contato suficiente com o conteúdo para avaliar seu impacto.</v>
      </c>
      <c r="H74" s="57" t="str">
        <f>'Respostas ao formulário '!N76</f>
        <v>Contribuiu pouco, pois não consegui aplicar as estratégias ensinadas.</v>
      </c>
      <c r="I74" s="57" t="str">
        <f>'Respostas ao formulário '!O76</f>
        <v>Não tive contato suficiente para avaliar seu impacto.</v>
      </c>
      <c r="J74" s="57" t="str">
        <f>'Respostas ao formulário '!P76</f>
        <v>Não tive contato suficiente para avaliar seu impacto.</v>
      </c>
      <c r="K74" s="57" t="str">
        <f>'Respostas ao formulário '!Q76</f>
        <v>Não tive contato suficiente para avaliar seu impacto.</v>
      </c>
      <c r="L74" s="57" t="str">
        <f>'Respostas ao formulário '!R76</f>
        <v>Não contribuiu, pois não participo das atividades promovidas pela Atlética.</v>
      </c>
      <c r="M74" s="57" t="str">
        <f>'Respostas ao formulário '!S76</f>
        <v>Sim. Não praticava atividade física antes, mas comecei a praticar.</v>
      </c>
      <c r="N74" s="57" t="str">
        <f>'Respostas ao formulário '!T76</f>
        <v>Sim, com frequência.</v>
      </c>
      <c r="O74" s="57" t="str">
        <f>'Respostas ao formulário '!U76</f>
        <v>Sim, houve uma leve redução.</v>
      </c>
      <c r="P74" s="57" t="str">
        <f>'Respostas ao formulário '!V76</f>
        <v>Às vezes.</v>
      </c>
      <c r="Q74" s="57" t="str">
        <f>'Respostas ao formulário '!W76</f>
        <v>Não utilizei nenhuma substância com esse propósito.</v>
      </c>
      <c r="S74" s="62"/>
      <c r="T74" s="93" t="s">
        <v>99</v>
      </c>
      <c r="U74" s="94" t="s">
        <v>1618</v>
      </c>
    </row>
    <row r="75">
      <c r="A75" s="56" t="s">
        <v>1619</v>
      </c>
      <c r="B75" s="57" t="str">
        <f>'Respostas ao formulário '!H77</f>
        <v>Estudo principalmente nas vésperas de prova.</v>
      </c>
      <c r="C75" s="73" t="str">
        <f>'Respostas ao formulário '!I77</f>
        <v>Nenhuma no momento</v>
      </c>
      <c r="D75" s="73" t="str">
        <f>'Respostas ao formulário '!J77</f>
        <v>Não.</v>
      </c>
      <c r="E75" s="56">
        <v>0.0</v>
      </c>
      <c r="F75" s="57" t="str">
        <f>'Respostas ao formulário '!L77</f>
        <v>Contribuiu parcialmente, algumas estratégias foram úteis, mas ainda tenho dificuldades.</v>
      </c>
      <c r="G75" s="57" t="str">
        <f>'Respostas ao formulário '!M77</f>
        <v>Contribuiu pouco, pois não consegui aplicar as estratégias ensinadas.</v>
      </c>
      <c r="H75" s="57" t="str">
        <f>'Respostas ao formulário '!N77</f>
        <v>Contribuiu pouco, pois não consegui aplicar as estratégias ensinadas.</v>
      </c>
      <c r="I75" s="57" t="str">
        <f>'Respostas ao formulário '!O77</f>
        <v>Contribuiu muito, aprendi estratégias eficazes que aplico no dia a dia.</v>
      </c>
      <c r="J75" s="57" t="str">
        <f>'Respostas ao formulário '!P77</f>
        <v>Contribuiu pouco, pois não consegui aplicar as estratégias ensinadas.</v>
      </c>
      <c r="K75" s="57" t="str">
        <f>'Respostas ao formulário '!Q77</f>
        <v>Contribuiu parcialmente, algumas estratégias foram úteis, mas ainda tenho dificuldades.</v>
      </c>
      <c r="L75" s="57" t="str">
        <f>'Respostas ao formulário '!R77</f>
        <v>Contribuiu parcialmente, me motivou em alguns momentos, mas minha rotina não mudou muito.</v>
      </c>
      <c r="M75" s="57" t="str">
        <f>'Respostas ao formulário '!S77</f>
        <v>Não. Já praticava atividade física antes e mantenho o mesmo hábito.</v>
      </c>
      <c r="N75" s="57" t="str">
        <f>'Respostas ao formulário '!T77</f>
        <v>Sim, com frequência.</v>
      </c>
      <c r="O75" s="57" t="str">
        <f>'Respostas ao formulário '!U77</f>
        <v>Sim, houve uma redução significativa.</v>
      </c>
      <c r="P75" s="57" t="str">
        <f>'Respostas ao formulário '!V77</f>
        <v>Sim, com frequência.</v>
      </c>
      <c r="Q75" s="57" t="str">
        <f>'Respostas ao formulário '!W77</f>
        <v>Não utilizei nenhuma substância com esse propósito.</v>
      </c>
      <c r="S75" s="62"/>
      <c r="T75" s="93" t="s">
        <v>447</v>
      </c>
      <c r="U75" s="94" t="s">
        <v>1503</v>
      </c>
    </row>
    <row r="76">
      <c r="A76" s="56" t="s">
        <v>1620</v>
      </c>
      <c r="B76" s="57" t="str">
        <f>'Respostas ao formulário '!H78</f>
        <v>Estudo um pouco todos os dias.</v>
      </c>
      <c r="C76" s="73" t="str">
        <f>'Respostas ao formulário '!I78</f>
        <v>Extensão</v>
      </c>
      <c r="D76" s="73" t="str">
        <f>'Respostas ao formulário '!J78</f>
        <v>Não.</v>
      </c>
      <c r="E76" s="56">
        <v>0.0</v>
      </c>
      <c r="F76" s="57" t="str">
        <f>'Respostas ao formulário '!L78</f>
        <v>Não tive contato suficiente com o conteúdo para avaliar seu impacto.</v>
      </c>
      <c r="G76" s="57" t="str">
        <f>'Respostas ao formulário '!M78</f>
        <v>Contribuiu parcialmente, algumas estratégias foram úteis, mas ainda tenho dificuldades.</v>
      </c>
      <c r="H76" s="57" t="str">
        <f>'Respostas ao formulário '!N78</f>
        <v>Contribuiu pouco, pois não consegui aplicar as estratégias ensinadas.</v>
      </c>
      <c r="I76" s="57" t="str">
        <f>'Respostas ao formulário '!O78</f>
        <v>Não tive contato suficiente para avaliar seu impacto.</v>
      </c>
      <c r="J76" s="57" t="str">
        <f>'Respostas ao formulário '!P78</f>
        <v>Não tive contato suficiente para avaliar seu impacto.</v>
      </c>
      <c r="K76" s="57" t="str">
        <f>'Respostas ao formulário '!Q78</f>
        <v>Não tive contato suficiente para avaliar seu impacto.</v>
      </c>
      <c r="L76" s="57" t="str">
        <f>'Respostas ao formulário '!R78</f>
        <v>Não contribuiu, pois não participo das atividades promovidas pela Atlética.</v>
      </c>
      <c r="M76" s="57" t="str">
        <f>'Respostas ao formulário '!S78</f>
        <v>Sim. Reduzi o tempo dedicado à atividade física.</v>
      </c>
      <c r="N76" s="57" t="str">
        <f>'Respostas ao formulário '!T78</f>
        <v>Sim, com frequência.</v>
      </c>
      <c r="O76" s="57" t="str">
        <f>'Respostas ao formulário '!U78</f>
        <v>Sim, houve uma leve redução.</v>
      </c>
      <c r="P76" s="57" t="str">
        <f>'Respostas ao formulário '!V78</f>
        <v>Sim, com frequência.</v>
      </c>
      <c r="Q76" s="57" t="str">
        <f>'Respostas ao formulário '!W78</f>
        <v>Café., Bebidas energéticas.</v>
      </c>
      <c r="S76" s="62"/>
      <c r="T76" s="93" t="s">
        <v>1621</v>
      </c>
      <c r="U76" s="94" t="s">
        <v>1622</v>
      </c>
    </row>
    <row r="77">
      <c r="A77" s="56" t="s">
        <v>1623</v>
      </c>
      <c r="B77" s="57" t="str">
        <f>'Respostas ao formulário '!H79</f>
        <v>Não tenho uma rotina fixa.</v>
      </c>
      <c r="C77" s="73" t="str">
        <f>'Respostas ao formulário '!I79</f>
        <v>Liga acadêmica, Extensão</v>
      </c>
      <c r="D77" s="73" t="str">
        <f>'Respostas ao formulário '!J79</f>
        <v>Não.</v>
      </c>
      <c r="E77" s="56">
        <v>0.0</v>
      </c>
      <c r="F77" s="57" t="str">
        <f>'Respostas ao formulário '!L79</f>
        <v>Contribuiu parcialmente, algumas estratégias foram úteis, mas ainda tenho dificuldades.</v>
      </c>
      <c r="G77" s="57" t="str">
        <f>'Respostas ao formulário '!M79</f>
        <v>Não contribuiu, pois a disciplina não abordou aspectos que me ajudassem no gerenciamento do tempo.</v>
      </c>
      <c r="H77" s="57" t="str">
        <f>'Respostas ao formulário '!N79</f>
        <v>Contribuiu parcialmente, algumas estratégias foram úteis, mas ainda tenho dificuldades.</v>
      </c>
      <c r="I77" s="57" t="str">
        <f>'Respostas ao formulário '!O79</f>
        <v>Não contribuiu, pois apesar de oferecer acolhimento e escuta não aborda estratégias para mudança.</v>
      </c>
      <c r="J77" s="57" t="str">
        <f>'Respostas ao formulário '!P79</f>
        <v>Não contribuiu, pois apesar de oferecer acolhimento e escuta não aborda estratégias para mudança.</v>
      </c>
      <c r="K77" s="57" t="str">
        <f>'Respostas ao formulário '!Q79</f>
        <v>Não contribuiu, pois apesar de oferecer acolhimento e escuta não aborda estratégias para mudança.</v>
      </c>
      <c r="L77" s="57" t="str">
        <f>'Respostas ao formulário '!R79</f>
        <v>Não contribuiu, pois não participo das atividades promovidas pela Atlética.</v>
      </c>
      <c r="M77" s="57" t="str">
        <f>'Respostas ao formulário '!S79</f>
        <v>Sim. Reduzi o tempo dedicado à atividade física.</v>
      </c>
      <c r="N77" s="57" t="str">
        <f>'Respostas ao formulário '!T79</f>
        <v>Sim, com frequência.</v>
      </c>
      <c r="O77" s="57" t="str">
        <f>'Respostas ao formulário '!U79</f>
        <v>Sim, houve uma redução significativa.</v>
      </c>
      <c r="P77" s="57" t="str">
        <f>'Respostas ao formulário '!V79</f>
        <v>Sim, com frequência.</v>
      </c>
      <c r="Q77" s="57" t="str">
        <f>'Respostas ao formulário '!W79</f>
        <v>Café., Bebidas energéticas., Medicamentos estimulantes.</v>
      </c>
      <c r="S77" s="45"/>
      <c r="T77" s="93" t="s">
        <v>108</v>
      </c>
      <c r="U77" s="94" t="s">
        <v>1482</v>
      </c>
    </row>
    <row r="78">
      <c r="A78" s="56" t="s">
        <v>1624</v>
      </c>
      <c r="B78" s="57" t="str">
        <f>'Respostas ao formulário '!H80</f>
        <v>Estudo um pouco todos os dias.</v>
      </c>
      <c r="C78" s="73" t="str">
        <f>'Respostas ao formulário '!I80</f>
        <v>Monitoria</v>
      </c>
      <c r="D78" s="73" t="str">
        <f>'Respostas ao formulário '!J80</f>
        <v>Sim.</v>
      </c>
      <c r="E78" s="57" t="str">
        <f>'Respostas ao formulário '!K80</f>
        <v>planner </v>
      </c>
      <c r="F78" s="57" t="str">
        <f>'Respostas ao formulário '!L80</f>
        <v>Não contribuiu, pois a disciplina não abordou aspectos que me ajudassem no gerenciamento do tempo.</v>
      </c>
      <c r="G78" s="57" t="str">
        <f>'Respostas ao formulário '!M80</f>
        <v>Não contribuiu, pois a disciplina não abordou aspectos que me ajudassem no gerenciamento do tempo.</v>
      </c>
      <c r="H78" s="57" t="str">
        <f>'Respostas ao formulário '!N80</f>
        <v>Não contribuiu, pois a disciplina não abordou aspectos que me ajudassem no gerenciamento do tempo.</v>
      </c>
      <c r="I78" s="57" t="str">
        <f>'Respostas ao formulário '!O80</f>
        <v>Contribuiu parcialmente, algumas estratégias foram úteis, mas ainda tenho dificuldades.</v>
      </c>
      <c r="J78" s="57" t="str">
        <f>'Respostas ao formulário '!P80</f>
        <v>Contribuiu parcialmente, algumas estratégias foram úteis, mas ainda tenho dificuldades.</v>
      </c>
      <c r="K78" s="57" t="str">
        <f>'Respostas ao formulário '!Q80</f>
        <v>Não tive contato suficiente para avaliar seu impacto.</v>
      </c>
      <c r="L78" s="57" t="str">
        <f>'Respostas ao formulário '!R80</f>
        <v>Não contribuiu, pois não participo das atividades promovidas pela Atlética.</v>
      </c>
      <c r="M78" s="57" t="str">
        <f>'Respostas ao formulário '!S80</f>
        <v>Sim. Reduzi o tempo dedicado à atividade física.</v>
      </c>
      <c r="N78" s="57" t="str">
        <f>'Respostas ao formulário '!T80</f>
        <v>Sim, com frequência.</v>
      </c>
      <c r="O78" s="57" t="str">
        <f>'Respostas ao formulário '!U80</f>
        <v>Sim, houve uma redução significativa.</v>
      </c>
      <c r="P78" s="57" t="str">
        <f>'Respostas ao formulário '!V80</f>
        <v>Raramente.</v>
      </c>
      <c r="Q78" s="57" t="str">
        <f>'Respostas ao formulário '!W80</f>
        <v>Café.</v>
      </c>
      <c r="S78" s="95"/>
      <c r="T78" s="96"/>
    </row>
    <row r="79">
      <c r="A79" s="56" t="s">
        <v>1625</v>
      </c>
      <c r="B79" s="57" t="str">
        <f>'Respostas ao formulário '!H81</f>
        <v>Não tenho uma rotina fixa.</v>
      </c>
      <c r="C79" s="73" t="str">
        <f>'Respostas ao formulário '!I81</f>
        <v>Nenhuma no momento</v>
      </c>
      <c r="D79" s="73" t="str">
        <f>'Respostas ao formulário '!J81</f>
        <v>Sim.</v>
      </c>
      <c r="E79" s="57" t="str">
        <f>'Respostas ao formulário '!K81</f>
        <v>As vezes algo parecido com técnica pomodoro ou só usar alguns exercícios em dias mais cansativos, não tão produtivos </v>
      </c>
      <c r="F79" s="57" t="str">
        <f>'Respostas ao formulário '!L81</f>
        <v>Contribuiu parcialmente, algumas estratégias foram úteis, mas ainda tenho dificuldades.</v>
      </c>
      <c r="G79" s="57" t="str">
        <f>'Respostas ao formulário '!M81</f>
        <v>Não tive contato suficiente com o conteúdo para avaliar seu impacto.</v>
      </c>
      <c r="H79" s="57" t="str">
        <f>'Respostas ao formulário '!N81</f>
        <v>Contribuiu pouco, pois não consegui aplicar as estratégias ensinadas.</v>
      </c>
      <c r="I79" s="57" t="str">
        <f>'Respostas ao formulário '!O81</f>
        <v>Contribuiu parcialmente, algumas estratégias foram úteis, mas ainda tenho dificuldades.</v>
      </c>
      <c r="J79" s="57" t="str">
        <f>'Respostas ao formulário '!P81</f>
        <v>Contribuiu parcialmente, algumas estratégias foram úteis, mas ainda tenho dificuldades.</v>
      </c>
      <c r="K79" s="57" t="str">
        <f>'Respostas ao formulário '!Q81</f>
        <v>Contribuiu pouco, pois não consegui aplicar as estratégias ensinadas.</v>
      </c>
      <c r="L79" s="57" t="str">
        <f>'Respostas ao formulário '!R81</f>
        <v>Não contribuiu, pois não participo das atividades promovidas pela Atlética.</v>
      </c>
      <c r="M79" s="57" t="str">
        <f>'Respostas ao formulário '!S81</f>
        <v>Não. Já praticava atividade física antes e mantenho o mesmo hábito.</v>
      </c>
      <c r="N79" s="57" t="str">
        <f>'Respostas ao formulário '!T81</f>
        <v>Sim, com frequência.</v>
      </c>
      <c r="O79" s="57" t="str">
        <f>'Respostas ao formulário '!U81</f>
        <v>Sim, houve uma leve redução.</v>
      </c>
      <c r="P79" s="57" t="str">
        <f>'Respostas ao formulário '!V81</f>
        <v>Raramente.</v>
      </c>
      <c r="Q79" s="57" t="str">
        <f>'Respostas ao formulário '!W81</f>
        <v>Café., Não utilizei nenhuma substância com esse propósito.</v>
      </c>
      <c r="S79" s="95"/>
      <c r="T79" s="96"/>
    </row>
    <row r="80">
      <c r="A80" s="56" t="s">
        <v>1626</v>
      </c>
      <c r="B80" s="57" t="str">
        <f>'Respostas ao formulário '!H82</f>
        <v>Estudo um pouco todos os dias.</v>
      </c>
      <c r="C80" s="73" t="str">
        <f>'Respostas ao formulário '!I82</f>
        <v>Liga acadêmica, Extensão</v>
      </c>
      <c r="D80" s="73" t="str">
        <f>'Respostas ao formulário '!J82</f>
        <v>Não.</v>
      </c>
      <c r="E80" s="56">
        <v>0.0</v>
      </c>
      <c r="F80" s="57" t="str">
        <f>'Respostas ao formulário '!L82</f>
        <v>Não contribuiu, pois a disciplina não abordou aspectos que me ajudassem no gerenciamento do tempo.</v>
      </c>
      <c r="G80" s="57" t="str">
        <f>'Respostas ao formulário '!M82</f>
        <v>Não contribuiu, pois a disciplina não abordou aspectos que me ajudassem no gerenciamento do tempo.</v>
      </c>
      <c r="H80" s="57" t="str">
        <f>'Respostas ao formulário '!N82</f>
        <v>Não contribuiu, pois a disciplina não abordou aspectos que me ajudassem no gerenciamento do tempo.</v>
      </c>
      <c r="I80" s="57" t="str">
        <f>'Respostas ao formulário '!O82</f>
        <v>Não tive contato suficiente para avaliar seu impacto.</v>
      </c>
      <c r="J80" s="57" t="str">
        <f>'Respostas ao formulário '!P82</f>
        <v>Não tive contato suficiente para avaliar seu impacto.</v>
      </c>
      <c r="K80" s="57" t="str">
        <f>'Respostas ao formulário '!Q82</f>
        <v>Não tive contato suficiente para avaliar seu impacto.</v>
      </c>
      <c r="L80" s="57" t="str">
        <f>'Respostas ao formulário '!R82</f>
        <v>Não contribuiu, pois não participo das atividades promovidas pela Atlética.</v>
      </c>
      <c r="M80" s="57" t="str">
        <f>'Respostas ao formulário '!S82</f>
        <v>Sim. Não praticava atividade física antes, mas comecei a praticar.</v>
      </c>
      <c r="N80" s="57" t="str">
        <f>'Respostas ao formulário '!T82</f>
        <v>Sim, com frequência.</v>
      </c>
      <c r="O80" s="57" t="str">
        <f>'Respostas ao formulário '!U82</f>
        <v>Sim, houve uma leve redução.</v>
      </c>
      <c r="P80" s="57" t="str">
        <f>'Respostas ao formulário '!V82</f>
        <v>Sim, com frequência.</v>
      </c>
      <c r="Q80" s="57" t="str">
        <f>'Respostas ao formulário '!W82</f>
        <v>Café., Bebidas energéticas.</v>
      </c>
      <c r="S80" s="97" t="s">
        <v>1627</v>
      </c>
      <c r="T80" s="98" t="s">
        <v>1628</v>
      </c>
    </row>
    <row r="81">
      <c r="A81" s="56" t="s">
        <v>1629</v>
      </c>
      <c r="B81" s="57" t="str">
        <f>'Respostas ao formulário '!H83</f>
        <v>Estudo um pouco todos os dias.</v>
      </c>
      <c r="C81" s="73" t="str">
        <f>'Respostas ao formulário '!I83</f>
        <v>Monitoria, Liga acadêmica, Extensão</v>
      </c>
      <c r="D81" s="73" t="str">
        <f>'Respostas ao formulário '!J83</f>
        <v>Sim.</v>
      </c>
      <c r="E81" s="57" t="str">
        <f>'Respostas ao formulário '!K83</f>
        <v>Lista de tarefas diárias a serem cumpridas</v>
      </c>
      <c r="F81" s="57" t="str">
        <f>'Respostas ao formulário '!L83</f>
        <v>Não tive contato suficiente com o conteúdo para avaliar seu impacto.</v>
      </c>
      <c r="G81" s="57" t="str">
        <f>'Respostas ao formulário '!M83</f>
        <v>Não tive contato suficiente com o conteúdo para avaliar seu impacto.</v>
      </c>
      <c r="H81" s="57" t="str">
        <f>'Respostas ao formulário '!N83</f>
        <v>Não tive contato suficiente com o conteúdo para avaliar seu impacto.</v>
      </c>
      <c r="I81" s="57" t="str">
        <f>'Respostas ao formulário '!O83</f>
        <v>Não tive contato suficiente para avaliar seu impacto.</v>
      </c>
      <c r="J81" s="57" t="str">
        <f>'Respostas ao formulário '!P83</f>
        <v>Não tive contato suficiente para avaliar seu impacto.</v>
      </c>
      <c r="K81" s="57" t="str">
        <f>'Respostas ao formulário '!Q83</f>
        <v>Não tive contato suficiente para avaliar seu impacto.</v>
      </c>
      <c r="L81" s="57" t="str">
        <f>'Respostas ao formulário '!R83</f>
        <v>Não contribuiu, pois não participo das atividades promovidas pela Atlética.</v>
      </c>
      <c r="M81" s="57" t="str">
        <f>'Respostas ao formulário '!S83</f>
        <v>Sim. Não praticava atividade física antes, mas comecei a praticar.</v>
      </c>
      <c r="N81" s="57" t="str">
        <f>'Respostas ao formulário '!T83</f>
        <v>Pelo contrário, aumento o tempo dedicado à atividade física.</v>
      </c>
      <c r="O81" s="57" t="str">
        <f>'Respostas ao formulário '!U83</f>
        <v>Sim, houve uma redução significativa.</v>
      </c>
      <c r="P81" s="57" t="str">
        <f>'Respostas ao formulário '!V83</f>
        <v>Sim, com frequência.</v>
      </c>
      <c r="Q81" s="57" t="str">
        <f>'Respostas ao formulário '!W83</f>
        <v>Café., Bebidas energéticas.</v>
      </c>
      <c r="S81" s="99" t="s">
        <v>120</v>
      </c>
      <c r="T81" s="71">
        <v>28.0</v>
      </c>
    </row>
    <row r="82">
      <c r="A82" s="56" t="s">
        <v>1630</v>
      </c>
      <c r="B82" s="57" t="str">
        <f>'Respostas ao formulário '!H84</f>
        <v>Não tenho uma rotina fixa.</v>
      </c>
      <c r="C82" s="73" t="str">
        <f>'Respostas ao formulário '!I84</f>
        <v>Iniciação científica, Extensão</v>
      </c>
      <c r="D82" s="73" t="str">
        <f>'Respostas ao formulário '!J84</f>
        <v>Não.</v>
      </c>
      <c r="E82" s="56">
        <v>0.0</v>
      </c>
      <c r="F82" s="57" t="str">
        <f>'Respostas ao formulário '!L84</f>
        <v>Não contribuiu, pois a disciplina não abordou aspectos que me ajudassem no gerenciamento do tempo.</v>
      </c>
      <c r="G82" s="57" t="str">
        <f>'Respostas ao formulário '!M84</f>
        <v>Contribuiu pouco, pois não consegui aplicar as estratégias ensinadas.</v>
      </c>
      <c r="H82" s="57" t="str">
        <f>'Respostas ao formulário '!N84</f>
        <v>Não tive contato suficiente com o conteúdo para avaliar seu impacto.</v>
      </c>
      <c r="I82" s="57" t="str">
        <f>'Respostas ao formulário '!O84</f>
        <v>Contribuiu parcialmente, algumas estratégias foram úteis, mas ainda tenho dificuldades.</v>
      </c>
      <c r="J82" s="57" t="str">
        <f>'Respostas ao formulário '!P84</f>
        <v>Contribuiu parcialmente, algumas estratégias foram úteis, mas ainda tenho dificuldades.</v>
      </c>
      <c r="K82" s="57" t="str">
        <f>'Respostas ao formulário '!Q84</f>
        <v>Não contribuiu, pois apesar de oferecer acolhimento e escuta não aborda estratégias para mudança.</v>
      </c>
      <c r="L82" s="57" t="str">
        <f>'Respostas ao formulário '!R84</f>
        <v>Contribuiu parcialmente, me motivou em alguns momentos, mas minha rotina não mudou muito.</v>
      </c>
      <c r="M82" s="57" t="str">
        <f>'Respostas ao formulário '!S84</f>
        <v>Sim. Aumentei o tempo dedicado à atividade física.</v>
      </c>
      <c r="N82" s="57" t="str">
        <f>'Respostas ao formulário '!T84</f>
        <v>Às vezes.</v>
      </c>
      <c r="O82" s="57" t="str">
        <f>'Respostas ao formulário '!U84</f>
        <v>Não, minha qualidade do sono permaneceu a mesma.</v>
      </c>
      <c r="P82" s="57" t="str">
        <f>'Respostas ao formulário '!V84</f>
        <v>Sim, com frequência.</v>
      </c>
      <c r="Q82" s="57" t="str">
        <f>'Respostas ao formulário '!W84</f>
        <v>Café., Substâncias ilícitas.</v>
      </c>
      <c r="S82" s="100" t="s">
        <v>1631</v>
      </c>
      <c r="T82" s="65">
        <v>18.0</v>
      </c>
    </row>
    <row r="83">
      <c r="A83" s="56" t="s">
        <v>1632</v>
      </c>
      <c r="B83" s="57" t="str">
        <f>'Respostas ao formulário '!H85</f>
        <v>Não tenho uma rotina fixa.</v>
      </c>
      <c r="C83" s="73" t="str">
        <f>'Respostas ao formulário '!I85</f>
        <v>Liga acadêmica, Extensão</v>
      </c>
      <c r="D83" s="73" t="str">
        <f>'Respostas ao formulário '!J85</f>
        <v>Não.</v>
      </c>
      <c r="E83" s="56">
        <v>0.0</v>
      </c>
      <c r="F83" s="57" t="str">
        <f>'Respostas ao formulário '!L85</f>
        <v>Não tive contato suficiente com o conteúdo para avaliar seu impacto.</v>
      </c>
      <c r="G83" s="57" t="str">
        <f>'Respostas ao formulário '!M85</f>
        <v>Não tive contato suficiente com o conteúdo para avaliar seu impacto.</v>
      </c>
      <c r="H83" s="57" t="str">
        <f>'Respostas ao formulário '!N85</f>
        <v>Não tive contato suficiente com o conteúdo para avaliar seu impacto.</v>
      </c>
      <c r="I83" s="57" t="str">
        <f>'Respostas ao formulário '!O85</f>
        <v>Não contribuiu, pois apesar de oferecer acolhimento e escuta não aborda estratégias para mudança.</v>
      </c>
      <c r="J83" s="57" t="str">
        <f>'Respostas ao formulário '!P85</f>
        <v>Não contribuiu, pois apesar de oferecer acolhimento e escuta não aborda estratégias para mudança.</v>
      </c>
      <c r="K83" s="57" t="str">
        <f>'Respostas ao formulário '!Q85</f>
        <v>Não contribuiu, pois apesar de oferecer acolhimento e escuta não aborda estratégias para mudança.</v>
      </c>
      <c r="L83" s="57" t="str">
        <f>'Respostas ao formulário '!R85</f>
        <v>Não contribuiu, pois não participo das atividades promovidas pela Atlética.</v>
      </c>
      <c r="M83" s="57" t="str">
        <f>'Respostas ao formulário '!S85</f>
        <v>Sim. Não praticava atividade física antes, mas comecei a praticar.</v>
      </c>
      <c r="N83" s="57" t="str">
        <f>'Respostas ao formulário '!T85</f>
        <v>Sim, com frequência.</v>
      </c>
      <c r="O83" s="57" t="str">
        <f>'Respostas ao formulário '!U85</f>
        <v>Sim, houve uma leve redução.</v>
      </c>
      <c r="P83" s="57" t="str">
        <f>'Respostas ao formulário '!V85</f>
        <v>Sim, com frequência.</v>
      </c>
      <c r="Q83" s="57" t="str">
        <f>'Respostas ao formulário '!W85</f>
        <v>Café., Bebidas energéticas.</v>
      </c>
      <c r="S83" s="100" t="s">
        <v>1633</v>
      </c>
      <c r="T83" s="65">
        <v>14.0</v>
      </c>
    </row>
    <row r="84">
      <c r="A84" s="56" t="s">
        <v>1634</v>
      </c>
      <c r="B84" s="57" t="str">
        <f>'Respostas ao formulário '!H86</f>
        <v>Estudo um pouco todos os dias.</v>
      </c>
      <c r="C84" s="73" t="str">
        <f>'Respostas ao formulário '!I86</f>
        <v>Representante de turma</v>
      </c>
      <c r="D84" s="73" t="str">
        <f>'Respostas ao formulário '!J86</f>
        <v>Não.</v>
      </c>
      <c r="E84" s="56">
        <v>0.0</v>
      </c>
      <c r="F84" s="57" t="str">
        <f>'Respostas ao formulário '!L86</f>
        <v>Contribuiu muito, aprendi estratégias eficazes que aplico no dia a dia.</v>
      </c>
      <c r="G84" s="57" t="str">
        <f>'Respostas ao formulário '!M86</f>
        <v>Contribuiu parcialmente, algumas estratégias foram úteis, mas ainda tenho dificuldades.</v>
      </c>
      <c r="H84" s="57" t="str">
        <f>'Respostas ao formulário '!N86</f>
        <v>Contribuiu muito, aprendi estratégias eficazes que aplico no dia a dia.</v>
      </c>
      <c r="I84" s="57" t="str">
        <f>'Respostas ao formulário '!O86</f>
        <v>Contribuiu parcialmente, algumas estratégias foram úteis, mas ainda tenho dificuldades.</v>
      </c>
      <c r="J84" s="57" t="str">
        <f>'Respostas ao formulário '!P86</f>
        <v>Não contribuiu, pois apesar de oferecer acolhimento e escuta não aborda estratégias para mudança.</v>
      </c>
      <c r="K84" s="57" t="str">
        <f>'Respostas ao formulário '!Q86</f>
        <v>Não contribuiu, pois apesar de oferecer acolhimento e escuta não aborda estratégias para mudança.</v>
      </c>
      <c r="L84" s="57" t="str">
        <f>'Respostas ao formulário '!R86</f>
        <v>Não contribuiu, pois não participo das atividades promovidas pela Atlética.</v>
      </c>
      <c r="M84" s="57" t="str">
        <f>'Respostas ao formulário '!S86</f>
        <v>Sim. Reduzi o tempo dedicado à atividade física.</v>
      </c>
      <c r="N84" s="57" t="str">
        <f>'Respostas ao formulário '!T86</f>
        <v>Sim, com frequência.</v>
      </c>
      <c r="O84" s="57" t="str">
        <f>'Respostas ao formulário '!U86</f>
        <v>Sim, houve uma leve redução.</v>
      </c>
      <c r="P84" s="57" t="str">
        <f>'Respostas ao formulário '!V86</f>
        <v>Nunca.</v>
      </c>
      <c r="Q84" s="57" t="str">
        <f>'Respostas ao formulário '!W86</f>
        <v>Não utilizei nenhuma substância com esse propósito.</v>
      </c>
      <c r="S84" s="100" t="s">
        <v>961</v>
      </c>
      <c r="T84" s="65">
        <v>7.0</v>
      </c>
    </row>
    <row r="85">
      <c r="A85" s="56" t="s">
        <v>1635</v>
      </c>
      <c r="B85" s="57" t="str">
        <f>'Respostas ao formulário '!H87</f>
        <v>Estudo um pouco todos os dias.</v>
      </c>
      <c r="C85" s="73" t="str">
        <f>'Respostas ao formulário '!I87</f>
        <v>Monitoria, Liga acadêmica, Extensão, Estágio extracurricular</v>
      </c>
      <c r="D85" s="73" t="str">
        <f>'Respostas ao formulário '!J87</f>
        <v>Sim.</v>
      </c>
      <c r="E85" s="57" t="str">
        <f>'Respostas ao formulário '!K87</f>
        <v>Utilizo agenda e utilizo o método pomodoro para estudar</v>
      </c>
      <c r="F85" s="57" t="str">
        <f>'Respostas ao formulário '!L87</f>
        <v>Não tive contato suficiente com o conteúdo para avaliar seu impacto.</v>
      </c>
      <c r="G85" s="57" t="str">
        <f>'Respostas ao formulário '!M87</f>
        <v>Não tive contato suficiente com o conteúdo para avaliar seu impacto.</v>
      </c>
      <c r="H85" s="57" t="str">
        <f>'Respostas ao formulário '!N87</f>
        <v>Não tive contato suficiente com o conteúdo para avaliar seu impacto.</v>
      </c>
      <c r="I85" s="57" t="str">
        <f>'Respostas ao formulário '!O87</f>
        <v>Não contribuiu, pois apesar de oferecer acolhimento e escuta não aborda estratégias para mudança.</v>
      </c>
      <c r="J85" s="57" t="str">
        <f>'Respostas ao formulário '!P87</f>
        <v>Não contribuiu, pois apesar de oferecer acolhimento e escuta não aborda estratégias para mudança.</v>
      </c>
      <c r="K85" s="57" t="str">
        <f>'Respostas ao formulário '!Q87</f>
        <v>Não contribuiu, pois apesar de oferecer acolhimento e escuta não aborda estratégias para mudança.</v>
      </c>
      <c r="L85" s="57" t="str">
        <f>'Respostas ao formulário '!R87</f>
        <v>Não contribuiu, pois não participo das atividades promovidas pela Atlética.</v>
      </c>
      <c r="M85" s="57" t="str">
        <f>'Respostas ao formulário '!S87</f>
        <v>Sim. Aumentei o tempo dedicado à atividade física.</v>
      </c>
      <c r="N85" s="57" t="str">
        <f>'Respostas ao formulário '!T87</f>
        <v>Sim, com frequência.</v>
      </c>
      <c r="O85" s="57" t="str">
        <f>'Respostas ao formulário '!U87</f>
        <v>Sim, houve uma redução significativa.</v>
      </c>
      <c r="P85" s="57" t="str">
        <f>'Respostas ao formulário '!V87</f>
        <v>Sim, com frequência.</v>
      </c>
      <c r="Q85" s="57" t="str">
        <f>'Respostas ao formulário '!W87</f>
        <v>Não utilizei nenhuma substância com esse propósito.</v>
      </c>
      <c r="S85" s="100" t="s">
        <v>1636</v>
      </c>
      <c r="T85" s="65">
        <v>6.0</v>
      </c>
    </row>
    <row r="86">
      <c r="A86" s="56" t="s">
        <v>1637</v>
      </c>
      <c r="B86" s="57" t="str">
        <f>'Respostas ao formulário '!H88</f>
        <v>Não tenho uma rotina fixa.</v>
      </c>
      <c r="C86" s="73" t="str">
        <f>'Respostas ao formulário '!I88</f>
        <v>Liga acadêmica, Iniciação científica</v>
      </c>
      <c r="D86" s="73" t="str">
        <f>'Respostas ao formulário '!J88</f>
        <v>Não.</v>
      </c>
      <c r="E86" s="56">
        <v>0.0</v>
      </c>
      <c r="F86" s="57" t="str">
        <f>'Respostas ao formulário '!L88</f>
        <v>Contribuiu parcialmente, algumas estratégias foram úteis, mas ainda tenho dificuldades.</v>
      </c>
      <c r="G86" s="57" t="str">
        <f>'Respostas ao formulário '!M88</f>
        <v>Contribuiu parcialmente, algumas estratégias foram úteis, mas ainda tenho dificuldades.</v>
      </c>
      <c r="H86" s="57" t="str">
        <f>'Respostas ao formulário '!N88</f>
        <v>Não contribuiu, pois a disciplina não abordou aspectos que me ajudassem no gerenciamento do tempo.</v>
      </c>
      <c r="I86" s="57" t="str">
        <f>'Respostas ao formulário '!O88</f>
        <v>Contribuiu parcialmente, algumas estratégias foram úteis, mas ainda tenho dificuldades.</v>
      </c>
      <c r="J86" s="57" t="str">
        <f>'Respostas ao formulário '!P88</f>
        <v>Contribuiu parcialmente, algumas estratégias foram úteis, mas ainda tenho dificuldades.</v>
      </c>
      <c r="K86" s="57" t="str">
        <f>'Respostas ao formulário '!Q88</f>
        <v>Contribuiu parcialmente, algumas estratégias foram úteis, mas ainda tenho dificuldades.</v>
      </c>
      <c r="L86" s="57" t="str">
        <f>'Respostas ao formulário '!R88</f>
        <v>Contribuiu muito, comecei ou aumentei minha prática de atividades físicas por influência da Atlética.</v>
      </c>
      <c r="M86" s="57" t="str">
        <f>'Respostas ao formulário '!S88</f>
        <v>Sim. Aumentei o tempo dedicado à atividade física.</v>
      </c>
      <c r="N86" s="57" t="str">
        <f>'Respostas ao formulário '!T88</f>
        <v>Sim, com frequência.</v>
      </c>
      <c r="O86" s="57" t="str">
        <f>'Respostas ao formulário '!U88</f>
        <v>Não, minha qualidade do sono permaneceu a mesma.</v>
      </c>
      <c r="P86" s="57" t="str">
        <f>'Respostas ao formulário '!V88</f>
        <v>Às vezes.</v>
      </c>
      <c r="Q86" s="57" t="str">
        <f>'Respostas ao formulário '!W88</f>
        <v>Café., Bebidas energéticas.</v>
      </c>
      <c r="S86" s="99" t="s">
        <v>720</v>
      </c>
      <c r="T86" s="71">
        <v>3.0</v>
      </c>
    </row>
    <row r="87">
      <c r="A87" s="56" t="s">
        <v>1638</v>
      </c>
      <c r="B87" s="57" t="str">
        <f>'Respostas ao formulário '!H89</f>
        <v>Estudo um pouco todos os dias.</v>
      </c>
      <c r="C87" s="73" t="str">
        <f>'Respostas ao formulário '!I89</f>
        <v>Atlética, Liga acadêmica, Gestão do DAHMP</v>
      </c>
      <c r="D87" s="73" t="str">
        <f>'Respostas ao formulário '!J89</f>
        <v>Não.</v>
      </c>
      <c r="E87" s="56">
        <v>0.0</v>
      </c>
      <c r="F87" s="57" t="str">
        <f>'Respostas ao formulário '!L89</f>
        <v>Contribuiu parcialmente, algumas estratégias foram úteis, mas ainda tenho dificuldades.</v>
      </c>
      <c r="G87" s="57" t="str">
        <f>'Respostas ao formulário '!M89</f>
        <v>Contribuiu parcialmente, algumas estratégias foram úteis, mas ainda tenho dificuldades.</v>
      </c>
      <c r="H87" s="57" t="str">
        <f>'Respostas ao formulário '!N89</f>
        <v>Contribuiu pouco, pois não consegui aplicar as estratégias ensinadas.</v>
      </c>
      <c r="I87" s="57" t="str">
        <f>'Respostas ao formulário '!O89</f>
        <v>Não contribuiu, pois apesar de oferecer acolhimento e escuta não aborda estratégias para mudança.</v>
      </c>
      <c r="J87" s="57" t="str">
        <f>'Respostas ao formulário '!P89</f>
        <v>Não contribuiu, pois apesar de oferecer acolhimento e escuta não aborda estratégias para mudança.</v>
      </c>
      <c r="K87" s="57" t="str">
        <f>'Respostas ao formulário '!Q89</f>
        <v>Não contribuiu, pois apesar de oferecer acolhimento e escuta não aborda estratégias para mudança.</v>
      </c>
      <c r="L87" s="57" t="str">
        <f>'Respostas ao formulário '!R89</f>
        <v>Contribuiu muito, comecei ou aumentei minha prática de atividades físicas por influência da Atlética.</v>
      </c>
      <c r="M87" s="57" t="str">
        <f>'Respostas ao formulário '!S89</f>
        <v>Sim. Aumentei o tempo dedicado à atividade física.</v>
      </c>
      <c r="N87" s="57" t="str">
        <f>'Respostas ao formulário '!T89</f>
        <v>Às vezes.</v>
      </c>
      <c r="O87" s="57" t="str">
        <f>'Respostas ao formulário '!U89</f>
        <v>Sim, houve uma redução significativa.</v>
      </c>
      <c r="P87" s="57" t="str">
        <f>'Respostas ao formulário '!V89</f>
        <v>Sim, com frequência.</v>
      </c>
      <c r="Q87" s="57" t="str">
        <f>'Respostas ao formulário '!W89</f>
        <v>Café., Bebidas energéticas.</v>
      </c>
      <c r="S87" s="100" t="s">
        <v>1639</v>
      </c>
      <c r="T87" s="65">
        <v>2.0</v>
      </c>
    </row>
    <row r="88">
      <c r="A88" s="56" t="s">
        <v>1640</v>
      </c>
      <c r="B88" s="57" t="str">
        <f>'Respostas ao formulário '!H90</f>
        <v>Estudo principalmente nas vésperas de prova.</v>
      </c>
      <c r="C88" s="73" t="str">
        <f>'Respostas ao formulário '!I90</f>
        <v>Liga acadêmica, Iniciação científica, Extensão, Estágio extracurricular, Representante de turma</v>
      </c>
      <c r="D88" s="73" t="str">
        <f>'Respostas ao formulário '!J90</f>
        <v>Não.</v>
      </c>
      <c r="E88" s="56">
        <v>0.0</v>
      </c>
      <c r="F88" s="57" t="str">
        <f>'Respostas ao formulário '!L90</f>
        <v>Contribuiu pouco, pois não consegui aplicar as estratégias ensinadas.</v>
      </c>
      <c r="G88" s="57" t="str">
        <f>'Respostas ao formulário '!M90</f>
        <v>Contribuiu parcialmente, algumas estratégias foram úteis, mas ainda tenho dificuldades.</v>
      </c>
      <c r="H88" s="57" t="str">
        <f>'Respostas ao formulário '!N90</f>
        <v>Não tive contato suficiente com o conteúdo para avaliar seu impacto.</v>
      </c>
      <c r="I88" s="57" t="str">
        <f>'Respostas ao formulário '!O90</f>
        <v>Contribuiu muito, aprendi estratégias eficazes que aplico no dia a dia.</v>
      </c>
      <c r="J88" s="57" t="str">
        <f>'Respostas ao formulário '!P90</f>
        <v>Não contribuiu, pois apesar de oferecer acolhimento e escuta não aborda estratégias para mudança.</v>
      </c>
      <c r="K88" s="57" t="str">
        <f>'Respostas ao formulário '!Q90</f>
        <v>Não contribuiu, pois apesar de oferecer acolhimento e escuta não aborda estratégias para mudança.</v>
      </c>
      <c r="L88" s="57" t="str">
        <f>'Respostas ao formulário '!R90</f>
        <v>Contribuiu pouco, pois já praticava atividades físicas regularmente antes.</v>
      </c>
      <c r="M88" s="57" t="str">
        <f>'Respostas ao formulário '!S90</f>
        <v>Sim. Reduzi o tempo dedicado à atividade física.</v>
      </c>
      <c r="N88" s="57" t="str">
        <f>'Respostas ao formulário '!T90</f>
        <v>Sim, com frequência.</v>
      </c>
      <c r="O88" s="57" t="str">
        <f>'Respostas ao formulário '!U90</f>
        <v>Sim, houve uma leve redução.</v>
      </c>
      <c r="P88" s="57" t="str">
        <f>'Respostas ao formulário '!V90</f>
        <v>Sim, com frequência.</v>
      </c>
      <c r="Q88" s="57" t="str">
        <f>'Respostas ao formulário '!W90</f>
        <v>Não utilizei nenhuma substância com esse propósito.</v>
      </c>
      <c r="S88" s="100" t="s">
        <v>1641</v>
      </c>
      <c r="T88" s="65">
        <v>1.0</v>
      </c>
    </row>
    <row r="89">
      <c r="A89" s="56" t="s">
        <v>1642</v>
      </c>
      <c r="B89" s="57" t="str">
        <f>'Respostas ao formulário '!H91</f>
        <v>Estudo um pouco todos os dias.</v>
      </c>
      <c r="C89" s="73" t="str">
        <f>'Respostas ao formulário '!I91</f>
        <v>Extensão</v>
      </c>
      <c r="D89" s="73" t="str">
        <f>'Respostas ao formulário '!J91</f>
        <v>Não.</v>
      </c>
      <c r="E89" s="56">
        <v>0.0</v>
      </c>
      <c r="F89" s="57" t="str">
        <f>'Respostas ao formulário '!L91</f>
        <v>Não tive contato suficiente com o conteúdo para avaliar seu impacto.</v>
      </c>
      <c r="G89" s="57" t="str">
        <f>'Respostas ao formulário '!M91</f>
        <v>Não tive contato suficiente com o conteúdo para avaliar seu impacto.</v>
      </c>
      <c r="H89" s="57" t="str">
        <f>'Respostas ao formulário '!N91</f>
        <v>Não tive contato suficiente com o conteúdo para avaliar seu impacto.</v>
      </c>
      <c r="I89" s="57" t="str">
        <f>'Respostas ao formulário '!O91</f>
        <v>Contribuiu pouco, pois não consegui aplicar as estratégias ensinadas.</v>
      </c>
      <c r="J89" s="57" t="str">
        <f>'Respostas ao formulário '!P91</f>
        <v>Não contribuiu, pois apesar de oferecer acolhimento e escuta não aborda estratégias para mudança.</v>
      </c>
      <c r="K89" s="57" t="str">
        <f>'Respostas ao formulário '!Q91</f>
        <v>Não contribuiu, pois apesar de oferecer acolhimento e escuta não aborda estratégias para mudança.</v>
      </c>
      <c r="L89" s="57" t="str">
        <f>'Respostas ao formulário '!R91</f>
        <v>Não contribuiu, pois não participo das atividades promovidas pela Atlética.</v>
      </c>
      <c r="M89" s="57" t="str">
        <f>'Respostas ao formulário '!S91</f>
        <v>Sim. Abandonei a prática de atividade física.</v>
      </c>
      <c r="N89" s="57" t="str">
        <f>'Respostas ao formulário '!T91</f>
        <v>Como não pratico atividade física, não percebo diferença.</v>
      </c>
      <c r="O89" s="57" t="str">
        <f>'Respostas ao formulário '!U91</f>
        <v>Não, minha qualidade do sono permaneceu a mesma.</v>
      </c>
      <c r="P89" s="57" t="str">
        <f>'Respostas ao formulário '!V91</f>
        <v>Nunca.</v>
      </c>
      <c r="Q89" s="57" t="str">
        <f>'Respostas ao formulário '!W91</f>
        <v>Café.</v>
      </c>
      <c r="S89" s="100" t="s">
        <v>1643</v>
      </c>
      <c r="T89" s="65">
        <v>1.0</v>
      </c>
    </row>
    <row r="90">
      <c r="A90" s="56" t="s">
        <v>1644</v>
      </c>
      <c r="B90" s="57" t="str">
        <f>'Respostas ao formulário '!H92</f>
        <v>Estudo principalmente nas vésperas de prova.</v>
      </c>
      <c r="C90" s="73" t="str">
        <f>'Respostas ao formulário '!I92</f>
        <v>Liga acadêmica, Extensão</v>
      </c>
      <c r="D90" s="73" t="str">
        <f>'Respostas ao formulário '!J92</f>
        <v>Sim.</v>
      </c>
      <c r="E90" s="57" t="str">
        <f>'Respostas ao formulário '!K92</f>
        <v>Planner físico e Google calendário </v>
      </c>
      <c r="F90" s="57" t="str">
        <f>'Respostas ao formulário '!L92</f>
        <v>Contribuiu pouco, pois não consegui aplicar as estratégias ensinadas.</v>
      </c>
      <c r="G90" s="57" t="str">
        <f>'Respostas ao formulário '!M92</f>
        <v>Contribuiu muito, aprendi estratégias eficazes que aplico no dia a dia.</v>
      </c>
      <c r="H90" s="57" t="str">
        <f>'Respostas ao formulário '!N92</f>
        <v>Não contribuiu, pois a disciplina não abordou aspectos que me ajudassem no gerenciamento do tempo.</v>
      </c>
      <c r="I90" s="57" t="str">
        <f>'Respostas ao formulário '!O92</f>
        <v>Não contribuiu, pois apesar de oferecer acolhimento e escuta não aborda estratégias para mudança.</v>
      </c>
      <c r="J90" s="57" t="str">
        <f>'Respostas ao formulário '!P92</f>
        <v>Não contribuiu, pois apesar de oferecer acolhimento e escuta não aborda estratégias para mudança.</v>
      </c>
      <c r="K90" s="57" t="str">
        <f>'Respostas ao formulário '!Q92</f>
        <v>Não contribuiu, pois apesar de oferecer acolhimento e escuta não aborda estratégias para mudança.</v>
      </c>
      <c r="L90" s="57" t="str">
        <f>'Respostas ao formulário '!R92</f>
        <v>Contribuiu pouco, pois já praticava atividades físicas regularmente antes.</v>
      </c>
      <c r="M90" s="57" t="str">
        <f>'Respostas ao formulário '!S92</f>
        <v>Sim. Aumentei o tempo dedicado à atividade física.</v>
      </c>
      <c r="N90" s="57" t="str">
        <f>'Respostas ao formulário '!T92</f>
        <v>Sim, com frequência.</v>
      </c>
      <c r="O90" s="57" t="str">
        <f>'Respostas ao formulário '!U92</f>
        <v>Sim, houve uma leve redução.</v>
      </c>
      <c r="P90" s="57" t="str">
        <f>'Respostas ao formulário '!V92</f>
        <v>Às vezes.</v>
      </c>
      <c r="Q90" s="57" t="str">
        <f>'Respostas ao formulário '!W92</f>
        <v>Não utilizei nenhuma substância com esse propósito.</v>
      </c>
      <c r="S90" s="100" t="s">
        <v>1645</v>
      </c>
      <c r="T90" s="65">
        <v>1.0</v>
      </c>
    </row>
    <row r="91">
      <c r="A91" s="56" t="s">
        <v>1646</v>
      </c>
      <c r="B91" s="57" t="str">
        <f>'Respostas ao formulário '!H93</f>
        <v>Estudo um pouco todos os dias.</v>
      </c>
      <c r="C91" s="73" t="str">
        <f>'Respostas ao formulário '!I93</f>
        <v>Liga acadêmica, Extensão</v>
      </c>
      <c r="D91" s="73" t="str">
        <f>'Respostas ao formulário '!J93</f>
        <v>Sim.</v>
      </c>
      <c r="E91" s="57" t="str">
        <f>'Respostas ao formulário '!K93</f>
        <v>Aplicativos como Notion, dentro do qual organizo atividades em um kanban.</v>
      </c>
      <c r="F91" s="57" t="str">
        <f>'Respostas ao formulário '!L93</f>
        <v>Não tive contato suficiente com o conteúdo para avaliar seu impacto.</v>
      </c>
      <c r="G91" s="57" t="str">
        <f>'Respostas ao formulário '!M93</f>
        <v>Contribuiu pouco, pois não consegui aplicar as estratégias ensinadas.</v>
      </c>
      <c r="H91" s="57" t="str">
        <f>'Respostas ao formulário '!N93</f>
        <v>Contribuiu pouco, pois não consegui aplicar as estratégias ensinadas.</v>
      </c>
      <c r="I91" s="57" t="str">
        <f>'Respostas ao formulário '!O93</f>
        <v>Não contribuiu, pois apesar de oferecer acolhimento e escuta não aborda estratégias para mudança.</v>
      </c>
      <c r="J91" s="57" t="str">
        <f>'Respostas ao formulário '!P93</f>
        <v>Não contribuiu, pois apesar de oferecer acolhimento e escuta não aborda estratégias para mudança.</v>
      </c>
      <c r="K91" s="57" t="str">
        <f>'Respostas ao formulário '!Q93</f>
        <v>Não contribuiu, pois apesar de oferecer acolhimento e escuta não aborda estratégias para mudança.</v>
      </c>
      <c r="L91" s="57" t="str">
        <f>'Respostas ao formulário '!R93</f>
        <v>Não contribuiu, pois não participo das atividades promovidas pela Atlética.</v>
      </c>
      <c r="M91" s="57" t="str">
        <f>'Respostas ao formulário '!S93</f>
        <v>Não. Não praticava atividade física antes e continuo sem praticar.</v>
      </c>
      <c r="N91" s="57" t="str">
        <f>'Respostas ao formulário '!T93</f>
        <v>Como não pratico atividade física, não percebo diferença.</v>
      </c>
      <c r="O91" s="57" t="str">
        <f>'Respostas ao formulário '!U93</f>
        <v>Sim, houve uma redução significativa.</v>
      </c>
      <c r="P91" s="57" t="str">
        <f>'Respostas ao formulário '!V93</f>
        <v>Sim, com frequência.</v>
      </c>
      <c r="Q91" s="57" t="str">
        <f>'Respostas ao formulário '!W93</f>
        <v>Café.</v>
      </c>
      <c r="S91" s="99" t="s">
        <v>1014</v>
      </c>
      <c r="T91" s="71">
        <v>1.0</v>
      </c>
    </row>
    <row r="92">
      <c r="A92" s="56" t="s">
        <v>1647</v>
      </c>
      <c r="B92" s="57" t="str">
        <f>'Respostas ao formulário '!H94</f>
        <v>Estudo principalmente nas vésperas de prova.</v>
      </c>
      <c r="C92" s="73" t="str">
        <f>'Respostas ao formulário '!I94</f>
        <v>Atlética</v>
      </c>
      <c r="D92" s="73" t="str">
        <f>'Respostas ao formulário '!J94</f>
        <v>Sim.</v>
      </c>
      <c r="E92" s="57" t="str">
        <f>'Respostas ao formulário '!K94</f>
        <v>utilização de planner, método pomodoro para estudos</v>
      </c>
      <c r="F92" s="57" t="str">
        <f>'Respostas ao formulário '!L94</f>
        <v>Contribuiu muito, aprendi estratégias eficazes que aplico no dia a dia.</v>
      </c>
      <c r="G92" s="57" t="str">
        <f>'Respostas ao formulário '!M94</f>
        <v>Contribuiu muito, aprendi estratégias eficazes que aplico no dia a dia.</v>
      </c>
      <c r="H92" s="57" t="str">
        <f>'Respostas ao formulário '!N94</f>
        <v>Contribuiu muito, aprendi estratégias eficazes que aplico no dia a dia.</v>
      </c>
      <c r="I92" s="57" t="str">
        <f>'Respostas ao formulário '!O94</f>
        <v>Não tive contato suficiente para avaliar seu impacto.</v>
      </c>
      <c r="J92" s="57" t="str">
        <f>'Respostas ao formulário '!P94</f>
        <v>Não tive contato suficiente para avaliar seu impacto.</v>
      </c>
      <c r="K92" s="57" t="str">
        <f>'Respostas ao formulário '!Q94</f>
        <v>Não tive contato suficiente para avaliar seu impacto.</v>
      </c>
      <c r="L92" s="57" t="str">
        <f>'Respostas ao formulário '!R94</f>
        <v>Contribuiu muito, comecei ou aumentei minha prática de atividades físicas por influência da Atlética.</v>
      </c>
      <c r="M92" s="57" t="str">
        <f>'Respostas ao formulário '!S94</f>
        <v>Não. Já praticava atividade física antes e mantenho o mesmo hábito.</v>
      </c>
      <c r="N92" s="57" t="str">
        <f>'Respostas ao formulário '!T94</f>
        <v>Sim, com frequência.</v>
      </c>
      <c r="O92" s="57" t="str">
        <f>'Respostas ao formulário '!U94</f>
        <v>Sim, houve uma redução significativa.</v>
      </c>
      <c r="P92" s="57" t="str">
        <f>'Respostas ao formulário '!V94</f>
        <v>Às vezes.</v>
      </c>
      <c r="Q92" s="57" t="str">
        <f>'Respostas ao formulário '!W94</f>
        <v>Café.</v>
      </c>
      <c r="S92" s="99" t="s">
        <v>1648</v>
      </c>
      <c r="T92" s="71">
        <v>1.0</v>
      </c>
    </row>
    <row r="93">
      <c r="A93" s="56" t="s">
        <v>1649</v>
      </c>
      <c r="B93" s="57" t="str">
        <f>'Respostas ao formulário '!H95</f>
        <v>Estudo um pouco todos os dias.</v>
      </c>
      <c r="C93" s="73" t="str">
        <f>'Respostas ao formulário '!I95</f>
        <v>Monitoria</v>
      </c>
      <c r="D93" s="73" t="str">
        <f>'Respostas ao formulário '!J95</f>
        <v>Não.</v>
      </c>
      <c r="E93" s="56">
        <v>0.0</v>
      </c>
      <c r="F93" s="57" t="str">
        <f>'Respostas ao formulário '!L95</f>
        <v>Não contribuiu, pois a disciplina não abordou aspectos que me ajudassem no gerenciamento do tempo.</v>
      </c>
      <c r="G93" s="57" t="str">
        <f>'Respostas ao formulário '!M95</f>
        <v>Não contribuiu, pois a disciplina não abordou aspectos que me ajudassem no gerenciamento do tempo.</v>
      </c>
      <c r="H93" s="57" t="str">
        <f>'Respostas ao formulário '!N95</f>
        <v>Não contribuiu, pois a disciplina não abordou aspectos que me ajudassem no gerenciamento do tempo.</v>
      </c>
      <c r="I93" s="57" t="str">
        <f>'Respostas ao formulário '!O95</f>
        <v>Não contribuiu, pois apesar de oferecer acolhimento e escuta não aborda estratégias para mudança.</v>
      </c>
      <c r="J93" s="57" t="str">
        <f>'Respostas ao formulário '!P95</f>
        <v>Não tive contato suficiente para avaliar seu impacto.</v>
      </c>
      <c r="K93" s="57" t="str">
        <f>'Respostas ao formulário '!Q95</f>
        <v>Não tive contato suficiente para avaliar seu impacto.</v>
      </c>
      <c r="L93" s="57" t="str">
        <f>'Respostas ao formulário '!R95</f>
        <v>Não contribuiu, pois não participo das atividades promovidas pela Atlética.</v>
      </c>
      <c r="M93" s="57" t="str">
        <f>'Respostas ao formulário '!S95</f>
        <v>Sim. Abandonei a prática de atividade física.</v>
      </c>
      <c r="N93" s="57" t="str">
        <f>'Respostas ao formulário '!T95</f>
        <v>Sim, com frequência.</v>
      </c>
      <c r="O93" s="57" t="str">
        <f>'Respostas ao formulário '!U95</f>
        <v>Sim, houve uma leve redução.</v>
      </c>
      <c r="P93" s="57" t="str">
        <f>'Respostas ao formulário '!V95</f>
        <v>Às vezes.</v>
      </c>
      <c r="Q93" s="57" t="str">
        <f>'Respostas ao formulário '!W95</f>
        <v>Café., Bebidas energéticas.</v>
      </c>
      <c r="S93" s="101"/>
      <c r="T93" s="96"/>
    </row>
    <row r="94">
      <c r="A94" s="56" t="s">
        <v>1650</v>
      </c>
      <c r="B94" s="57" t="str">
        <f>'Respostas ao formulário '!H96</f>
        <v>Estudo um pouco todos os dias.</v>
      </c>
      <c r="C94" s="73" t="str">
        <f>'Respostas ao formulário '!I96</f>
        <v>Monitoria, Liga acadêmica, Extensão, Estágio extracurricular, Gestão do DAHMP</v>
      </c>
      <c r="D94" s="73" t="str">
        <f>'Respostas ao formulário '!J96</f>
        <v>Sim.</v>
      </c>
      <c r="E94" s="57" t="str">
        <f>'Respostas ao formulário '!K96</f>
        <v>Planner </v>
      </c>
      <c r="F94" s="57" t="str">
        <f>'Respostas ao formulário '!L96</f>
        <v>Contribuiu pouco, pois não consegui aplicar as estratégias ensinadas.</v>
      </c>
      <c r="G94" s="57" t="str">
        <f>'Respostas ao formulário '!M96</f>
        <v>Contribuiu pouco, pois não consegui aplicar as estratégias ensinadas.</v>
      </c>
      <c r="H94" s="57" t="str">
        <f>'Respostas ao formulário '!N96</f>
        <v>Contribuiu pouco, pois não consegui aplicar as estratégias ensinadas.</v>
      </c>
      <c r="I94" s="57" t="str">
        <f>'Respostas ao formulário '!O96</f>
        <v>Não contribuiu, pois apesar de oferecer acolhimento e escuta não aborda estratégias para mudança.</v>
      </c>
      <c r="J94" s="57" t="str">
        <f>'Respostas ao formulário '!P96</f>
        <v>Não contribuiu, pois apesar de oferecer acolhimento e escuta não aborda estratégias para mudança.</v>
      </c>
      <c r="K94" s="57" t="str">
        <f>'Respostas ao formulário '!Q96</f>
        <v>Não contribuiu, pois apesar de oferecer acolhimento e escuta não aborda estratégias para mudança.</v>
      </c>
      <c r="L94" s="57" t="str">
        <f>'Respostas ao formulário '!R96</f>
        <v>Não contribuiu, pois não participo das atividades promovidas pela Atlética.</v>
      </c>
      <c r="M94" s="57" t="str">
        <f>'Respostas ao formulário '!S96</f>
        <v>Sim. Abandonei a prática de atividade física.</v>
      </c>
      <c r="N94" s="57" t="str">
        <f>'Respostas ao formulário '!T96</f>
        <v>Como não pratico atividade física, não percebo diferença.</v>
      </c>
      <c r="O94" s="57" t="str">
        <f>'Respostas ao formulário '!U96</f>
        <v>Sim, houve uma redução significativa.</v>
      </c>
      <c r="P94" s="57" t="str">
        <f>'Respostas ao formulário '!V96</f>
        <v>Sim, com frequência.</v>
      </c>
      <c r="Q94" s="57" t="str">
        <f>'Respostas ao formulário '!W96</f>
        <v>Não utilizei nenhuma substância com esse propósito.</v>
      </c>
      <c r="S94" s="95"/>
      <c r="T94" s="96"/>
    </row>
    <row r="95">
      <c r="A95" s="56" t="s">
        <v>1651</v>
      </c>
      <c r="B95" s="57" t="str">
        <f>'Respostas ao formulário '!H97</f>
        <v>Estudo principalmente nas vésperas de prova.</v>
      </c>
      <c r="C95" s="73" t="str">
        <f>'Respostas ao formulário '!I97</f>
        <v>Monitoria</v>
      </c>
      <c r="D95" s="73" t="str">
        <f>'Respostas ao formulário '!J97</f>
        <v>Não.</v>
      </c>
      <c r="E95" s="56">
        <v>0.0</v>
      </c>
      <c r="F95" s="57" t="str">
        <f>'Respostas ao formulário '!L97</f>
        <v>Contribuiu pouco, pois não consegui aplicar as estratégias ensinadas.</v>
      </c>
      <c r="G95" s="57" t="str">
        <f>'Respostas ao formulário '!M97</f>
        <v>Contribuiu pouco, pois não consegui aplicar as estratégias ensinadas.</v>
      </c>
      <c r="H95" s="57" t="str">
        <f>'Respostas ao formulário '!N97</f>
        <v>Não contribuiu, pois a disciplina não abordou aspectos que me ajudassem no gerenciamento do tempo.</v>
      </c>
      <c r="I95" s="57" t="str">
        <f>'Respostas ao formulário '!O97</f>
        <v>Contribuiu parcialmente, algumas estratégias foram úteis, mas ainda tenho dificuldades.</v>
      </c>
      <c r="J95" s="57" t="str">
        <f>'Respostas ao formulário '!P97</f>
        <v>Contribuiu pouco, pois não consegui aplicar as estratégias ensinadas.</v>
      </c>
      <c r="K95" s="57" t="str">
        <f>'Respostas ao formulário '!Q97</f>
        <v>Contribuiu parcialmente, algumas estratégias foram úteis, mas ainda tenho dificuldades.</v>
      </c>
      <c r="L95" s="57" t="str">
        <f>'Respostas ao formulário '!R97</f>
        <v>Não contribuiu, pois não participo das atividades promovidas pela Atlética.</v>
      </c>
      <c r="M95" s="57" t="str">
        <f>'Respostas ao formulário '!S97</f>
        <v>Sim. Reduzi o tempo dedicado à atividade física.</v>
      </c>
      <c r="N95" s="57" t="str">
        <f>'Respostas ao formulário '!T97</f>
        <v>Às vezes.</v>
      </c>
      <c r="O95" s="57" t="str">
        <f>'Respostas ao formulário '!U97</f>
        <v>Sim, houve uma redução significativa.</v>
      </c>
      <c r="P95" s="57" t="str">
        <f>'Respostas ao formulário '!V97</f>
        <v>Sim, com frequência.</v>
      </c>
      <c r="Q95" s="57" t="str">
        <f>'Respostas ao formulário '!W97</f>
        <v>Não utilizei nenhuma substância com esse propósito.</v>
      </c>
      <c r="S95" s="95"/>
      <c r="T95" s="96"/>
    </row>
    <row r="96">
      <c r="A96" s="56" t="s">
        <v>1652</v>
      </c>
      <c r="B96" s="57" t="str">
        <f>'Respostas ao formulário '!H98</f>
        <v>Estudo um pouco todos os dias.</v>
      </c>
      <c r="C96" s="73" t="str">
        <f>'Respostas ao formulário '!I98</f>
        <v>Nenhuma no momento</v>
      </c>
      <c r="D96" s="73" t="str">
        <f>'Respostas ao formulário '!J98</f>
        <v>Sim.</v>
      </c>
      <c r="E96" s="57" t="str">
        <f>'Respostas ao formulário '!K98</f>
        <v>Pomodoros para estudar, google agenda e tarefas para organizar </v>
      </c>
      <c r="F96" s="57" t="str">
        <f>'Respostas ao formulário '!L98</f>
        <v>Contribuiu muito, aprendi estratégias eficazes que aplico no dia a dia.</v>
      </c>
      <c r="G96" s="57" t="str">
        <f>'Respostas ao formulário '!M98</f>
        <v>Contribuiu muito, aprendi estratégias eficazes que aplico no dia a dia.</v>
      </c>
      <c r="H96" s="57" t="str">
        <f>'Respostas ao formulário '!N98</f>
        <v>Contribuiu parcialmente, algumas estratégias foram úteis, mas ainda tenho dificuldades.</v>
      </c>
      <c r="I96" s="57" t="str">
        <f>'Respostas ao formulário '!O98</f>
        <v>Contribuiu muito, aprendi estratégias eficazes que aplico no dia a dia.</v>
      </c>
      <c r="J96" s="57" t="str">
        <f>'Respostas ao formulário '!P98</f>
        <v>Não contribuiu, pois apesar de oferecer acolhimento e escuta não aborda estratégias para mudança.</v>
      </c>
      <c r="K96" s="57" t="str">
        <f>'Respostas ao formulário '!Q98</f>
        <v>Não contribuiu, pois apesar de oferecer acolhimento e escuta não aborda estratégias para mudança.</v>
      </c>
      <c r="L96" s="57" t="str">
        <f>'Respostas ao formulário '!R98</f>
        <v>Não contribuiu, pois não participo das atividades promovidas pela Atlética.</v>
      </c>
      <c r="M96" s="57" t="str">
        <f>'Respostas ao formulário '!S98</f>
        <v>Sim. Reduzi o tempo dedicado à atividade física.</v>
      </c>
      <c r="N96" s="57" t="str">
        <f>'Respostas ao formulário '!T98</f>
        <v>Sim, com frequência.</v>
      </c>
      <c r="O96" s="57" t="str">
        <f>'Respostas ao formulário '!U98</f>
        <v>Sim, houve uma redução significativa.</v>
      </c>
      <c r="P96" s="57" t="str">
        <f>'Respostas ao formulário '!V98</f>
        <v>Sim, com frequência.</v>
      </c>
      <c r="Q96" s="57" t="str">
        <f>'Respostas ao formulário '!W98</f>
        <v>Café., Bebidas energéticas., Medicamentos estimulantes.</v>
      </c>
      <c r="S96" s="95"/>
      <c r="T96" s="96"/>
    </row>
    <row r="97">
      <c r="A97" s="56" t="s">
        <v>1653</v>
      </c>
      <c r="B97" s="57" t="str">
        <f>'Respostas ao formulário '!H99</f>
        <v>Estudo um pouco todos os dias.</v>
      </c>
      <c r="C97" s="73" t="str">
        <f>'Respostas ao formulário '!I99</f>
        <v>Monitoria, Liga acadêmica</v>
      </c>
      <c r="D97" s="73" t="str">
        <f>'Respostas ao formulário '!J99</f>
        <v>Não.</v>
      </c>
      <c r="E97" s="56">
        <v>0.0</v>
      </c>
      <c r="F97" s="57" t="str">
        <f>'Respostas ao formulário '!L99</f>
        <v>Contribuiu parcialmente, algumas estratégias foram úteis, mas ainda tenho dificuldades.</v>
      </c>
      <c r="G97" s="57" t="str">
        <f>'Respostas ao formulário '!M99</f>
        <v>Não contribuiu, pois a disciplina não abordou aspectos que me ajudassem no gerenciamento do tempo.</v>
      </c>
      <c r="H97" s="57" t="str">
        <f>'Respostas ao formulário '!N99</f>
        <v>Não contribuiu, pois a disciplina não abordou aspectos que me ajudassem no gerenciamento do tempo.</v>
      </c>
      <c r="I97" s="57" t="str">
        <f>'Respostas ao formulário '!O99</f>
        <v>Contribuiu parcialmente, algumas estratégias foram úteis, mas ainda tenho dificuldades.</v>
      </c>
      <c r="J97" s="57" t="str">
        <f>'Respostas ao formulário '!P99</f>
        <v>Não contribuiu, pois apesar de oferecer acolhimento e escuta não aborda estratégias para mudança.</v>
      </c>
      <c r="K97" s="57" t="str">
        <f>'Respostas ao formulário '!Q99</f>
        <v>Não contribuiu, pois apesar de oferecer acolhimento e escuta não aborda estratégias para mudança.</v>
      </c>
      <c r="L97" s="57" t="str">
        <f>'Respostas ao formulário '!R99</f>
        <v>Contribuiu muito, comecei ou aumentei minha prática de atividades físicas por influência da Atlética.</v>
      </c>
      <c r="M97" s="57" t="str">
        <f>'Respostas ao formulário '!S99</f>
        <v>Sim. Reduzi o tempo dedicado à atividade física.</v>
      </c>
      <c r="N97" s="57" t="str">
        <f>'Respostas ao formulário '!T99</f>
        <v>Às vezes.</v>
      </c>
      <c r="O97" s="57" t="str">
        <f>'Respostas ao formulário '!U99</f>
        <v>Sim, houve uma redução significativa.</v>
      </c>
      <c r="P97" s="57" t="str">
        <f>'Respostas ao formulário '!V99</f>
        <v>Sim, com frequência.</v>
      </c>
      <c r="Q97" s="57" t="str">
        <f>'Respostas ao formulário '!W99</f>
        <v>Café.</v>
      </c>
      <c r="S97" s="95"/>
      <c r="T97" s="96"/>
    </row>
    <row r="98">
      <c r="A98" s="56" t="s">
        <v>1654</v>
      </c>
      <c r="B98" s="57" t="str">
        <f>'Respostas ao formulário '!H100</f>
        <v>Estudo principalmente nas vésperas de prova.</v>
      </c>
      <c r="C98" s="73" t="str">
        <f>'Respostas ao formulário '!I100</f>
        <v>Extensão</v>
      </c>
      <c r="D98" s="73" t="str">
        <f>'Respostas ao formulário '!J100</f>
        <v>Não.</v>
      </c>
      <c r="E98" s="56">
        <v>0.0</v>
      </c>
      <c r="F98" s="57" t="str">
        <f>'Respostas ao formulário '!L100</f>
        <v>Contribuiu pouco, pois não consegui aplicar as estratégias ensinadas.</v>
      </c>
      <c r="G98" s="57" t="str">
        <f>'Respostas ao formulário '!M100</f>
        <v>Não contribuiu, pois a disciplina não abordou aspectos que me ajudassem no gerenciamento do tempo.</v>
      </c>
      <c r="H98" s="57" t="str">
        <f>'Respostas ao formulário '!N100</f>
        <v>Contribuiu pouco, pois não consegui aplicar as estratégias ensinadas.</v>
      </c>
      <c r="I98" s="57" t="str">
        <f>'Respostas ao formulário '!O100</f>
        <v>Contribuiu pouco, pois não consegui aplicar as estratégias ensinadas.</v>
      </c>
      <c r="J98" s="57" t="str">
        <f>'Respostas ao formulário '!P100</f>
        <v>Não contribuiu, pois apesar de oferecer acolhimento e escuta não aborda estratégias para mudança.</v>
      </c>
      <c r="K98" s="57" t="str">
        <f>'Respostas ao formulário '!Q100</f>
        <v>Não contribuiu, pois apesar de oferecer acolhimento e escuta não aborda estratégias para mudança.</v>
      </c>
      <c r="L98" s="57" t="str">
        <f>'Respostas ao formulário '!R100</f>
        <v>Não contribuiu, pois não participo das atividades promovidas pela Atlética.</v>
      </c>
      <c r="M98" s="57" t="str">
        <f>'Respostas ao formulário '!S100</f>
        <v>Sim. Abandonei a prática de atividade física.</v>
      </c>
      <c r="N98" s="57" t="str">
        <f>'Respostas ao formulário '!T100</f>
        <v>Sim, com frequência.</v>
      </c>
      <c r="O98" s="57" t="str">
        <f>'Respostas ao formulário '!U100</f>
        <v>Sim, houve uma redução significativa.</v>
      </c>
      <c r="P98" s="57" t="str">
        <f>'Respostas ao formulário '!V100</f>
        <v>Sim, com frequência.</v>
      </c>
      <c r="Q98" s="57" t="str">
        <f>'Respostas ao formulário '!W100</f>
        <v>Café.</v>
      </c>
      <c r="S98" s="95"/>
      <c r="T98" s="96"/>
    </row>
    <row r="99">
      <c r="A99" s="56" t="s">
        <v>1655</v>
      </c>
      <c r="B99" s="57" t="str">
        <f>'Respostas ao formulário '!H101</f>
        <v>Estudo um pouco todos os dias.</v>
      </c>
      <c r="C99" s="73" t="str">
        <f>'Respostas ao formulário '!I101</f>
        <v>Monitoria, Liga acadêmica, Extensão</v>
      </c>
      <c r="D99" s="73" t="str">
        <f>'Respostas ao formulário '!J101</f>
        <v>Não.</v>
      </c>
      <c r="E99" s="56">
        <v>0.0</v>
      </c>
      <c r="F99" s="57" t="str">
        <f>'Respostas ao formulário '!L101</f>
        <v>Contribuiu muito, aprendi estratégias eficazes que aplico no dia a dia.</v>
      </c>
      <c r="G99" s="57" t="str">
        <f>'Respostas ao formulário '!M101</f>
        <v>Contribuiu parcialmente, algumas estratégias foram úteis, mas ainda tenho dificuldades.</v>
      </c>
      <c r="H99" s="57" t="str">
        <f>'Respostas ao formulário '!N101</f>
        <v>Contribuiu pouco, pois não consegui aplicar as estratégias ensinadas.</v>
      </c>
      <c r="I99" s="57" t="str">
        <f>'Respostas ao formulário '!O101</f>
        <v>Contribuiu parcialmente, algumas estratégias foram úteis, mas ainda tenho dificuldades.</v>
      </c>
      <c r="J99" s="57" t="str">
        <f>'Respostas ao formulário '!P101</f>
        <v>Contribuiu parcialmente, algumas estratégias foram úteis, mas ainda tenho dificuldades.</v>
      </c>
      <c r="K99" s="57" t="str">
        <f>'Respostas ao formulário '!Q101</f>
        <v>Contribuiu parcialmente, algumas estratégias foram úteis, mas ainda tenho dificuldades.</v>
      </c>
      <c r="L99" s="57" t="str">
        <f>'Respostas ao formulário '!R101</f>
        <v>Não contribuiu, pois não participo das atividades promovidas pela Atlética.</v>
      </c>
      <c r="M99" s="57" t="str">
        <f>'Respostas ao formulário '!S101</f>
        <v>Sim. Aumentei o tempo dedicado à atividade física.</v>
      </c>
      <c r="N99" s="57" t="str">
        <f>'Respostas ao formulário '!T101</f>
        <v>Sim, com frequência.</v>
      </c>
      <c r="O99" s="57" t="str">
        <f>'Respostas ao formulário '!U101</f>
        <v>Sim, houve uma redução significativa.</v>
      </c>
      <c r="P99" s="57" t="str">
        <f>'Respostas ao formulário '!V101</f>
        <v>Sim, com frequência.</v>
      </c>
      <c r="Q99" s="57" t="str">
        <f>'Respostas ao formulário '!W101</f>
        <v>Café.</v>
      </c>
      <c r="S99" s="95"/>
      <c r="T99" s="96"/>
    </row>
    <row r="100">
      <c r="A100" s="56" t="s">
        <v>1656</v>
      </c>
      <c r="B100" s="57" t="str">
        <f>'Respostas ao formulário '!H102</f>
        <v>Estudo principalmente nas vésperas de prova.</v>
      </c>
      <c r="C100" s="73" t="str">
        <f>'Respostas ao formulário '!I102</f>
        <v>Monitoria</v>
      </c>
      <c r="D100" s="73" t="str">
        <f>'Respostas ao formulário '!J102</f>
        <v>Não.</v>
      </c>
      <c r="E100" s="56">
        <v>0.0</v>
      </c>
      <c r="F100" s="57" t="str">
        <f>'Respostas ao formulário '!L102</f>
        <v>Não contribuiu, pois a disciplina não abordou aspectos que me ajudassem no gerenciamento do tempo.</v>
      </c>
      <c r="G100" s="57" t="str">
        <f>'Respostas ao formulário '!M102</f>
        <v>Não contribuiu, pois a disciplina não abordou aspectos que me ajudassem no gerenciamento do tempo.</v>
      </c>
      <c r="H100" s="57" t="str">
        <f>'Respostas ao formulário '!N102</f>
        <v>Contribuiu pouco, pois não consegui aplicar as estratégias ensinadas.</v>
      </c>
      <c r="I100" s="57" t="str">
        <f>'Respostas ao formulário '!O102</f>
        <v>Não contribuiu, pois apesar de oferecer acolhimento e escuta não aborda estratégias para mudança.</v>
      </c>
      <c r="J100" s="57" t="str">
        <f>'Respostas ao formulário '!P102</f>
        <v>Não contribuiu, pois apesar de oferecer acolhimento e escuta não aborda estratégias para mudança.</v>
      </c>
      <c r="K100" s="57" t="str">
        <f>'Respostas ao formulário '!Q102</f>
        <v>Não contribuiu, pois apesar de oferecer acolhimento e escuta não aborda estratégias para mudança.</v>
      </c>
      <c r="L100" s="57" t="str">
        <f>'Respostas ao formulário '!R102</f>
        <v>Não contribuiu, pois não participo das atividades promovidas pela Atlética.</v>
      </c>
      <c r="M100" s="57" t="str">
        <f>'Respostas ao formulário '!S102</f>
        <v>Sim. Reduzi o tempo dedicado à atividade física.</v>
      </c>
      <c r="N100" s="57" t="str">
        <f>'Respostas ao formulário '!T102</f>
        <v>Sim, com frequência.</v>
      </c>
      <c r="O100" s="57" t="str">
        <f>'Respostas ao formulário '!U102</f>
        <v>Sim, houve uma redução significativa.</v>
      </c>
      <c r="P100" s="57" t="str">
        <f>'Respostas ao formulário '!V102</f>
        <v>Sim, com frequência.</v>
      </c>
      <c r="Q100" s="57" t="str">
        <f>'Respostas ao formulário '!W102</f>
        <v>Café., Bebidas energéticas., Medicamentos estimulantes.</v>
      </c>
      <c r="S100" s="95"/>
      <c r="T100" s="96"/>
    </row>
    <row r="101">
      <c r="A101" s="56" t="s">
        <v>1657</v>
      </c>
      <c r="B101" s="57" t="str">
        <f>'Respostas ao formulário '!H103</f>
        <v>Não tenho uma rotina fixa.</v>
      </c>
      <c r="C101" s="73" t="str">
        <f>'Respostas ao formulário '!I103</f>
        <v>Nenhuma no momento</v>
      </c>
      <c r="D101" s="73" t="str">
        <f>'Respostas ao formulário '!J103</f>
        <v>Sim.</v>
      </c>
      <c r="E101" s="57" t="str">
        <f>'Respostas ao formulário '!K103</f>
        <v>Agenda, planilha de estudos</v>
      </c>
      <c r="F101" s="57" t="str">
        <f>'Respostas ao formulário '!L103</f>
        <v>Não contribuiu, pois a disciplina não abordou aspectos que me ajudassem no gerenciamento do tempo.</v>
      </c>
      <c r="G101" s="57" t="str">
        <f>'Respostas ao formulário '!M103</f>
        <v>Não contribuiu, pois a disciplina não abordou aspectos que me ajudassem no gerenciamento do tempo.</v>
      </c>
      <c r="H101" s="57" t="str">
        <f>'Respostas ao formulário '!N103</f>
        <v>Não contribuiu, pois a disciplina não abordou aspectos que me ajudassem no gerenciamento do tempo.</v>
      </c>
      <c r="I101" s="57" t="str">
        <f>'Respostas ao formulário '!O103</f>
        <v>Não contribuiu, pois apesar de oferecer acolhimento e escuta não aborda estratégias para mudança.</v>
      </c>
      <c r="J101" s="57" t="str">
        <f>'Respostas ao formulário '!P103</f>
        <v>Não contribuiu, pois apesar de oferecer acolhimento e escuta não aborda estratégias para mudança.</v>
      </c>
      <c r="K101" s="57" t="str">
        <f>'Respostas ao formulário '!Q103</f>
        <v>Não contribuiu, pois apesar de oferecer acolhimento e escuta não aborda estratégias para mudança.</v>
      </c>
      <c r="L101" s="57" t="str">
        <f>'Respostas ao formulário '!R103</f>
        <v>Não contribuiu, pois não participo das atividades promovidas pela Atlética.</v>
      </c>
      <c r="M101" s="57" t="str">
        <f>'Respostas ao formulário '!S103</f>
        <v>Sim. Abandonei a prática de atividade física.</v>
      </c>
      <c r="N101" s="57" t="str">
        <f>'Respostas ao formulário '!T103</f>
        <v>Sim, com frequência.</v>
      </c>
      <c r="O101" s="57" t="str">
        <f>'Respostas ao formulário '!U103</f>
        <v>Não, minha qualidade do sono permaneceu a mesma.</v>
      </c>
      <c r="P101" s="57" t="str">
        <f>'Respostas ao formulário '!V103</f>
        <v>Raramente.</v>
      </c>
      <c r="Q101" s="57" t="str">
        <f>'Respostas ao formulário '!W103</f>
        <v>Café., Bebidas energéticas.</v>
      </c>
      <c r="S101" s="95"/>
      <c r="T101" s="96"/>
    </row>
    <row r="102">
      <c r="A102" s="56" t="s">
        <v>1658</v>
      </c>
      <c r="B102" s="57" t="str">
        <f>'Respostas ao formulário '!H104</f>
        <v>Não tenho uma rotina fixa.</v>
      </c>
      <c r="C102" s="73" t="str">
        <f>'Respostas ao formulário '!I104</f>
        <v>Nenhuma no momento</v>
      </c>
      <c r="D102" s="73" t="str">
        <f>'Respostas ao formulário '!J104</f>
        <v>Não.</v>
      </c>
      <c r="E102" s="56">
        <v>0.0</v>
      </c>
      <c r="F102" s="57" t="str">
        <f>'Respostas ao formulário '!L104</f>
        <v>Contribuiu pouco, pois não consegui aplicar as estratégias ensinadas.</v>
      </c>
      <c r="G102" s="57" t="str">
        <f>'Respostas ao formulário '!M104</f>
        <v>Contribuiu pouco, pois não consegui aplicar as estratégias ensinadas.</v>
      </c>
      <c r="H102" s="57" t="str">
        <f>'Respostas ao formulário '!N104</f>
        <v>Não contribuiu, pois a disciplina não abordou aspectos que me ajudassem no gerenciamento do tempo.</v>
      </c>
      <c r="I102" s="57" t="str">
        <f>'Respostas ao formulário '!O104</f>
        <v>Contribuiu parcialmente, algumas estratégias foram úteis, mas ainda tenho dificuldades.</v>
      </c>
      <c r="J102" s="57" t="str">
        <f>'Respostas ao formulário '!P104</f>
        <v>Não tive contato suficiente para avaliar seu impacto.</v>
      </c>
      <c r="K102" s="57" t="str">
        <f>'Respostas ao formulário '!Q104</f>
        <v>Contribuiu parcialmente, algumas estratégias foram úteis, mas ainda tenho dificuldades.</v>
      </c>
      <c r="L102" s="57" t="str">
        <f>'Respostas ao formulário '!R104</f>
        <v>Não contribuiu, pois não participo das atividades promovidas pela Atlética.</v>
      </c>
      <c r="M102" s="57" t="str">
        <f>'Respostas ao formulário '!S104</f>
        <v>Sim. Abandonei a prática de atividade física.</v>
      </c>
      <c r="N102" s="57" t="str">
        <f>'Respostas ao formulário '!T104</f>
        <v>Como não pratico atividade física, não percebo diferença.</v>
      </c>
      <c r="O102" s="57" t="str">
        <f>'Respostas ao formulário '!U104</f>
        <v>Sim, houve uma leve redução.</v>
      </c>
      <c r="P102" s="57" t="str">
        <f>'Respostas ao formulário '!V104</f>
        <v>Raramente.</v>
      </c>
      <c r="Q102" s="57" t="str">
        <f>'Respostas ao formulário '!W104</f>
        <v>Não utilizei nenhuma substância com esse propósito.</v>
      </c>
      <c r="S102" s="95"/>
      <c r="T102" s="96"/>
    </row>
    <row r="103">
      <c r="A103" s="56" t="s">
        <v>1659</v>
      </c>
      <c r="B103" s="57" t="str">
        <f>'Respostas ao formulário '!H105</f>
        <v>Não tenho uma rotina fixa.</v>
      </c>
      <c r="C103" s="73" t="str">
        <f>'Respostas ao formulário '!I105</f>
        <v>Monitoria, Liga acadêmica</v>
      </c>
      <c r="D103" s="73" t="str">
        <f>'Respostas ao formulário '!J105</f>
        <v>Não.</v>
      </c>
      <c r="E103" s="56">
        <v>0.0</v>
      </c>
      <c r="F103" s="57" t="str">
        <f>'Respostas ao formulário '!L105</f>
        <v>Contribuiu parcialmente, algumas estratégias foram úteis, mas ainda tenho dificuldades.</v>
      </c>
      <c r="G103" s="57" t="str">
        <f>'Respostas ao formulário '!M105</f>
        <v>Contribuiu parcialmente, algumas estratégias foram úteis, mas ainda tenho dificuldades.</v>
      </c>
      <c r="H103" s="57" t="str">
        <f>'Respostas ao formulário '!N105</f>
        <v>Contribuiu muito, aprendi estratégias eficazes que aplico no dia a dia.</v>
      </c>
      <c r="I103" s="57" t="str">
        <f>'Respostas ao formulário '!O105</f>
        <v>Contribuiu muito, aprendi estratégias eficazes que aplico no dia a dia.</v>
      </c>
      <c r="J103" s="57" t="str">
        <f>'Respostas ao formulário '!P105</f>
        <v>Contribuiu muito, aprendi estratégias eficazes que aplico no dia a dia.</v>
      </c>
      <c r="K103" s="57" t="str">
        <f>'Respostas ao formulário '!Q105</f>
        <v>Contribuiu parcialmente, algumas estratégias foram úteis, mas ainda tenho dificuldades.</v>
      </c>
      <c r="L103" s="57" t="str">
        <f>'Respostas ao formulário '!R105</f>
        <v>Não contribuiu, pois não participo das atividades promovidas pela Atlética.</v>
      </c>
      <c r="M103" s="57" t="str">
        <f>'Respostas ao formulário '!S105</f>
        <v>Sim. Aumentei o tempo dedicado à atividade física.</v>
      </c>
      <c r="N103" s="57" t="str">
        <f>'Respostas ao formulário '!T105</f>
        <v>Raramente.</v>
      </c>
      <c r="O103" s="57" t="str">
        <f>'Respostas ao formulário '!U105</f>
        <v>Sim, houve uma redução significativa.</v>
      </c>
      <c r="P103" s="57" t="str">
        <f>'Respostas ao formulário '!V105</f>
        <v>Sim, com frequência.</v>
      </c>
      <c r="Q103" s="57" t="str">
        <f>'Respostas ao formulário '!W105</f>
        <v>Bebidas energéticas.</v>
      </c>
      <c r="S103" s="95"/>
      <c r="T103" s="96"/>
    </row>
    <row r="104">
      <c r="A104" s="56" t="s">
        <v>1660</v>
      </c>
      <c r="B104" s="57" t="str">
        <f>'Respostas ao formulário '!H106</f>
        <v>Estudo principalmente nas vésperas de prova.</v>
      </c>
      <c r="C104" s="73" t="str">
        <f>'Respostas ao formulário '!I106</f>
        <v>Nenhuma no momento</v>
      </c>
      <c r="D104" s="73" t="str">
        <f>'Respostas ao formulário '!J106</f>
        <v>Não.</v>
      </c>
      <c r="E104" s="56">
        <v>0.0</v>
      </c>
      <c r="F104" s="57" t="str">
        <f>'Respostas ao formulário '!L106</f>
        <v>Contribuiu parcialmente, algumas estratégias foram úteis, mas ainda tenho dificuldades.</v>
      </c>
      <c r="G104" s="57" t="str">
        <f>'Respostas ao formulário '!M106</f>
        <v>Contribuiu pouco, pois não consegui aplicar as estratégias ensinadas.</v>
      </c>
      <c r="H104" s="57" t="str">
        <f>'Respostas ao formulário '!N106</f>
        <v>Contribuiu parcialmente, algumas estratégias foram úteis, mas ainda tenho dificuldades.</v>
      </c>
      <c r="I104" s="57" t="str">
        <f>'Respostas ao formulário '!O106</f>
        <v>Não contribuiu, pois apesar de oferecer acolhimento e escuta não aborda estratégias para mudança.</v>
      </c>
      <c r="J104" s="57" t="str">
        <f>'Respostas ao formulário '!P106</f>
        <v>Não contribuiu, pois apesar de oferecer acolhimento e escuta não aborda estratégias para mudança.</v>
      </c>
      <c r="K104" s="57" t="str">
        <f>'Respostas ao formulário '!Q106</f>
        <v>Não contribuiu, pois apesar de oferecer acolhimento e escuta não aborda estratégias para mudança.</v>
      </c>
      <c r="L104" s="57" t="str">
        <f>'Respostas ao formulário '!R106</f>
        <v>Não contribuiu, pois não participo das atividades promovidas pela Atlética.</v>
      </c>
      <c r="M104" s="57" t="str">
        <f>'Respostas ao formulário '!S106</f>
        <v>Sim. Abandonei a prática de atividade física.</v>
      </c>
      <c r="N104" s="57" t="str">
        <f>'Respostas ao formulário '!T106</f>
        <v>Sim, com frequência.</v>
      </c>
      <c r="O104" s="57" t="str">
        <f>'Respostas ao formulário '!U106</f>
        <v>Não, minha qualidade do sono permaneceu a mesma.</v>
      </c>
      <c r="P104" s="57" t="str">
        <f>'Respostas ao formulário '!V106</f>
        <v>Nunca.</v>
      </c>
      <c r="Q104" s="57" t="str">
        <f>'Respostas ao formulário '!W106</f>
        <v>Não utilizei nenhuma substância com esse propósito.</v>
      </c>
      <c r="S104" s="95"/>
      <c r="T104" s="96"/>
    </row>
    <row r="105">
      <c r="A105" s="56" t="s">
        <v>1661</v>
      </c>
      <c r="B105" s="57" t="str">
        <f>'Respostas ao formulário '!H107</f>
        <v>Estudo um pouco todos os dias.</v>
      </c>
      <c r="C105" s="73" t="str">
        <f>'Respostas ao formulário '!I107</f>
        <v>Liga acadêmica, Extensão</v>
      </c>
      <c r="D105" s="73" t="str">
        <f>'Respostas ao formulário '!J107</f>
        <v>Não.</v>
      </c>
      <c r="E105" s="56">
        <v>0.0</v>
      </c>
      <c r="F105" s="57" t="str">
        <f>'Respostas ao formulário '!L107</f>
        <v>Contribuiu parcialmente, algumas estratégias foram úteis, mas ainda tenho dificuldades.</v>
      </c>
      <c r="G105" s="57" t="str">
        <f>'Respostas ao formulário '!M107</f>
        <v>Contribuiu parcialmente, algumas estratégias foram úteis, mas ainda tenho dificuldades.</v>
      </c>
      <c r="H105" s="57" t="str">
        <f>'Respostas ao formulário '!N107</f>
        <v>Contribuiu parcialmente, algumas estratégias foram úteis, mas ainda tenho dificuldades.</v>
      </c>
      <c r="I105" s="57" t="str">
        <f>'Respostas ao formulário '!O107</f>
        <v>Contribuiu parcialmente, algumas estratégias foram úteis, mas ainda tenho dificuldades.</v>
      </c>
      <c r="J105" s="57" t="str">
        <f>'Respostas ao formulário '!P107</f>
        <v>Contribuiu parcialmente, algumas estratégias foram úteis, mas ainda tenho dificuldades.</v>
      </c>
      <c r="K105" s="57" t="str">
        <f>'Respostas ao formulário '!Q107</f>
        <v>Contribuiu parcialmente, algumas estratégias foram úteis, mas ainda tenho dificuldades.</v>
      </c>
      <c r="L105" s="57" t="str">
        <f>'Respostas ao formulário '!R107</f>
        <v>Não contribuiu, pois não participo das atividades promovidas pela Atlética.</v>
      </c>
      <c r="M105" s="57" t="str">
        <f>'Respostas ao formulário '!S107</f>
        <v>Sim. Não praticava atividade física antes, mas comecei a praticar.</v>
      </c>
      <c r="N105" s="57" t="str">
        <f>'Respostas ao formulário '!T107</f>
        <v>Sim, com frequência.</v>
      </c>
      <c r="O105" s="57" t="str">
        <f>'Respostas ao formulário '!U107</f>
        <v>Sim, houve uma leve redução.</v>
      </c>
      <c r="P105" s="57" t="str">
        <f>'Respostas ao formulário '!V107</f>
        <v>Às vezes.</v>
      </c>
      <c r="Q105" s="57" t="str">
        <f>'Respostas ao formulário '!W107</f>
        <v>Café.</v>
      </c>
      <c r="S105" s="95"/>
      <c r="T105" s="96"/>
    </row>
    <row r="106">
      <c r="A106" s="56" t="s">
        <v>1662</v>
      </c>
      <c r="B106" s="57" t="str">
        <f>'Respostas ao formulário '!H108</f>
        <v>Estudo principalmente nas vésperas de prova.</v>
      </c>
      <c r="C106" s="73" t="str">
        <f>'Respostas ao formulário '!I108</f>
        <v>Liga acadêmica</v>
      </c>
      <c r="D106" s="73" t="str">
        <f>'Respostas ao formulário '!J108</f>
        <v>Não.</v>
      </c>
      <c r="E106" s="56">
        <v>0.0</v>
      </c>
      <c r="F106" s="57" t="str">
        <f>'Respostas ao formulário '!L108</f>
        <v>Não contribuiu, pois a disciplina não abordou aspectos que me ajudassem no gerenciamento do tempo.</v>
      </c>
      <c r="G106" s="57" t="str">
        <f>'Respostas ao formulário '!M108</f>
        <v>Não contribuiu, pois a disciplina não abordou aspectos que me ajudassem no gerenciamento do tempo.</v>
      </c>
      <c r="H106" s="57" t="str">
        <f>'Respostas ao formulário '!N108</f>
        <v>Contribuiu pouco, pois não consegui aplicar as estratégias ensinadas.</v>
      </c>
      <c r="I106" s="57" t="str">
        <f>'Respostas ao formulário '!O108</f>
        <v>Contribuiu parcialmente, algumas estratégias foram úteis, mas ainda tenho dificuldades.</v>
      </c>
      <c r="J106" s="57" t="str">
        <f>'Respostas ao formulário '!P108</f>
        <v>Contribuiu parcialmente, algumas estratégias foram úteis, mas ainda tenho dificuldades.</v>
      </c>
      <c r="K106" s="57" t="str">
        <f>'Respostas ao formulário '!Q108</f>
        <v>Contribuiu parcialmente, algumas estratégias foram úteis, mas ainda tenho dificuldades.</v>
      </c>
      <c r="L106" s="57" t="str">
        <f>'Respostas ao formulário '!R108</f>
        <v>Contribuiu muito, comecei ou aumentei minha prática de atividades físicas por influência da Atlética.</v>
      </c>
      <c r="M106" s="57" t="str">
        <f>'Respostas ao formulário '!S108</f>
        <v>Não. Já praticava atividade física antes e mantenho o mesmo hábito.</v>
      </c>
      <c r="N106" s="57" t="str">
        <f>'Respostas ao formulário '!T108</f>
        <v>Às vezes.</v>
      </c>
      <c r="O106" s="57" t="str">
        <f>'Respostas ao formulário '!U108</f>
        <v>Sim, houve uma redução significativa.</v>
      </c>
      <c r="P106" s="57" t="str">
        <f>'Respostas ao formulário '!V108</f>
        <v>Sim, com frequência.</v>
      </c>
      <c r="Q106" s="57" t="str">
        <f>'Respostas ao formulário '!W108</f>
        <v>Não utilizei nenhuma substância com esse propósito.</v>
      </c>
      <c r="S106" s="95"/>
      <c r="T106" s="96"/>
    </row>
    <row r="107">
      <c r="A107" s="56" t="s">
        <v>1663</v>
      </c>
      <c r="B107" s="57" t="str">
        <f>'Respostas ao formulário '!H109</f>
        <v>Estudo principalmente nas vésperas de prova.</v>
      </c>
      <c r="C107" s="73" t="str">
        <f>'Respostas ao formulário '!I109</f>
        <v>Iniciação científica</v>
      </c>
      <c r="D107" s="73" t="str">
        <f>'Respostas ao formulário '!J109</f>
        <v>Não.</v>
      </c>
      <c r="E107" s="56">
        <v>0.0</v>
      </c>
      <c r="F107" s="57" t="str">
        <f>'Respostas ao formulário '!L109</f>
        <v>Contribuiu pouco, pois não consegui aplicar as estratégias ensinadas.</v>
      </c>
      <c r="G107" s="57" t="str">
        <f>'Respostas ao formulário '!M109</f>
        <v>Contribuiu pouco, pois não consegui aplicar as estratégias ensinadas.</v>
      </c>
      <c r="H107" s="57" t="str">
        <f>'Respostas ao formulário '!N109</f>
        <v>Contribuiu pouco, pois não consegui aplicar as estratégias ensinadas.</v>
      </c>
      <c r="I107" s="57" t="str">
        <f>'Respostas ao formulário '!O109</f>
        <v>Não contribuiu, pois apesar de oferecer acolhimento e escuta não aborda estratégias para mudança.</v>
      </c>
      <c r="J107" s="57" t="str">
        <f>'Respostas ao formulário '!P109</f>
        <v>Não contribuiu, pois apesar de oferecer acolhimento e escuta não aborda estratégias para mudança.</v>
      </c>
      <c r="K107" s="57" t="str">
        <f>'Respostas ao formulário '!Q109</f>
        <v>Não contribuiu, pois apesar de oferecer acolhimento e escuta não aborda estratégias para mudança.</v>
      </c>
      <c r="L107" s="57" t="str">
        <f>'Respostas ao formulário '!R109</f>
        <v>Não contribuiu, pois não participo das atividades promovidas pela Atlética.</v>
      </c>
      <c r="M107" s="57" t="str">
        <f>'Respostas ao formulário '!S109</f>
        <v>Não. Não praticava atividade física antes e continuo sem praticar.</v>
      </c>
      <c r="N107" s="57" t="str">
        <f>'Respostas ao formulário '!T109</f>
        <v>Como não pratico atividade física, não percebo diferença.</v>
      </c>
      <c r="O107" s="57" t="str">
        <f>'Respostas ao formulário '!U109</f>
        <v>Sim, houve uma leve redução.</v>
      </c>
      <c r="P107" s="57" t="str">
        <f>'Respostas ao formulário '!V109</f>
        <v>Às vezes.</v>
      </c>
      <c r="Q107" s="57" t="str">
        <f>'Respostas ao formulário '!W109</f>
        <v>Café.</v>
      </c>
      <c r="S107" s="95"/>
      <c r="T107" s="96"/>
    </row>
    <row r="108">
      <c r="A108" s="56" t="s">
        <v>1664</v>
      </c>
      <c r="B108" s="57" t="str">
        <f>'Respostas ao formulário '!H110</f>
        <v>Não tenho uma rotina fixa.</v>
      </c>
      <c r="C108" s="73" t="str">
        <f>'Respostas ao formulário '!I110</f>
        <v>Liga acadêmica</v>
      </c>
      <c r="D108" s="73" t="str">
        <f>'Respostas ao formulário '!J110</f>
        <v>Não.</v>
      </c>
      <c r="E108" s="56">
        <v>0.0</v>
      </c>
      <c r="F108" s="57" t="str">
        <f>'Respostas ao formulário '!L110</f>
        <v>Contribuiu pouco, pois não consegui aplicar as estratégias ensinadas.</v>
      </c>
      <c r="G108" s="57" t="str">
        <f>'Respostas ao formulário '!M110</f>
        <v>Contribuiu muito, aprendi estratégias eficazes que aplico no dia a dia.</v>
      </c>
      <c r="H108" s="57" t="str">
        <f>'Respostas ao formulário '!N110</f>
        <v>Contribuiu pouco, pois não consegui aplicar as estratégias ensinadas.</v>
      </c>
      <c r="I108" s="57" t="str">
        <f>'Respostas ao formulário '!O110</f>
        <v>Contribuiu parcialmente, algumas estratégias foram úteis, mas ainda tenho dificuldades.</v>
      </c>
      <c r="J108" s="57" t="str">
        <f>'Respostas ao formulário '!P110</f>
        <v>Contribuiu muito, aprendi estratégias eficazes que aplico no dia a dia.</v>
      </c>
      <c r="K108" s="57" t="str">
        <f>'Respostas ao formulário '!Q110</f>
        <v>Contribuiu pouco, pois não consegui aplicar as estratégias ensinadas.</v>
      </c>
      <c r="L108" s="57" t="str">
        <f>'Respostas ao formulário '!R110</f>
        <v>Não contribuiu, pois não participo das atividades promovidas pela Atlética.</v>
      </c>
      <c r="M108" s="57" t="str">
        <f>'Respostas ao formulário '!S110</f>
        <v>Não. Já praticava atividade física antes e mantenho o mesmo hábito.</v>
      </c>
      <c r="N108" s="57" t="str">
        <f>'Respostas ao formulário '!T110</f>
        <v>Sim, com frequência.</v>
      </c>
      <c r="O108" s="57" t="str">
        <f>'Respostas ao formulário '!U110</f>
        <v>Sim, houve uma redução significativa.</v>
      </c>
      <c r="P108" s="57" t="str">
        <f>'Respostas ao formulário '!V110</f>
        <v>Sim, com frequência.</v>
      </c>
      <c r="Q108" s="57" t="str">
        <f>'Respostas ao formulário '!W110</f>
        <v>Café., Bebidas energéticas.</v>
      </c>
      <c r="S108" s="95"/>
      <c r="T108" s="96"/>
    </row>
    <row r="109">
      <c r="A109" s="56" t="s">
        <v>1665</v>
      </c>
      <c r="B109" s="57" t="str">
        <f>'Respostas ao formulário '!H111</f>
        <v>Estudo um pouco todos os dias.</v>
      </c>
      <c r="C109" s="73" t="str">
        <f>'Respostas ao formulário '!I111</f>
        <v>Liga acadêmica</v>
      </c>
      <c r="D109" s="73" t="str">
        <f>'Respostas ao formulário '!J111</f>
        <v>Não.</v>
      </c>
      <c r="E109" s="56">
        <v>0.0</v>
      </c>
      <c r="F109" s="57" t="str">
        <f>'Respostas ao formulário '!L111</f>
        <v>Contribuiu parcialmente, algumas estratégias foram úteis, mas ainda tenho dificuldades.</v>
      </c>
      <c r="G109" s="57" t="str">
        <f>'Respostas ao formulário '!M111</f>
        <v>Contribuiu parcialmente, algumas estratégias foram úteis, mas ainda tenho dificuldades.</v>
      </c>
      <c r="H109" s="57" t="str">
        <f>'Respostas ao formulário '!N111</f>
        <v>Contribuiu parcialmente, algumas estratégias foram úteis, mas ainda tenho dificuldades.</v>
      </c>
      <c r="I109" s="57" t="str">
        <f>'Respostas ao formulário '!O111</f>
        <v>Contribuiu parcialmente, algumas estratégias foram úteis, mas ainda tenho dificuldades.</v>
      </c>
      <c r="J109" s="57" t="str">
        <f>'Respostas ao formulário '!P111</f>
        <v>Contribuiu parcialmente, algumas estratégias foram úteis, mas ainda tenho dificuldades.</v>
      </c>
      <c r="K109" s="57" t="str">
        <f>'Respostas ao formulário '!Q111</f>
        <v>Contribuiu parcialmente, algumas estratégias foram úteis, mas ainda tenho dificuldades.</v>
      </c>
      <c r="L109" s="57" t="str">
        <f>'Respostas ao formulário '!R111</f>
        <v>Não contribuiu, pois não participo das atividades promovidas pela Atlética.</v>
      </c>
      <c r="M109" s="57" t="str">
        <f>'Respostas ao formulário '!S111</f>
        <v>Sim. Abandonei a prática de atividade física.</v>
      </c>
      <c r="N109" s="57" t="str">
        <f>'Respostas ao formulário '!T111</f>
        <v>Sim, com frequência.</v>
      </c>
      <c r="O109" s="57" t="str">
        <f>'Respostas ao formulário '!U111</f>
        <v>Sim, houve uma redução significativa.</v>
      </c>
      <c r="P109" s="57" t="str">
        <f>'Respostas ao formulário '!V111</f>
        <v>Sim, com frequência.</v>
      </c>
      <c r="Q109" s="57" t="str">
        <f>'Respostas ao formulário '!W111</f>
        <v>Café.</v>
      </c>
      <c r="S109" s="95"/>
      <c r="T109" s="96"/>
    </row>
    <row r="110">
      <c r="A110" s="56" t="s">
        <v>1666</v>
      </c>
      <c r="B110" s="57" t="str">
        <f>'Respostas ao formulário '!H112</f>
        <v>Estudo um pouco todos os dias.</v>
      </c>
      <c r="C110" s="73" t="str">
        <f>'Respostas ao formulário '!I112</f>
        <v>Monitoria, Liga acadêmica, Iniciação científica, Extensão, Representante de turma</v>
      </c>
      <c r="D110" s="73" t="str">
        <f>'Respostas ao formulário '!J112</f>
        <v>Sim.</v>
      </c>
      <c r="E110" s="57" t="str">
        <f>'Respostas ao formulário '!K112</f>
        <v>Cronograma</v>
      </c>
      <c r="F110" s="57" t="str">
        <f>'Respostas ao formulário '!L112</f>
        <v>Contribuiu parcialmente, algumas estratégias foram úteis, mas ainda tenho dificuldades.</v>
      </c>
      <c r="G110" s="57" t="str">
        <f>'Respostas ao formulário '!M112</f>
        <v>Contribuiu pouco, pois não consegui aplicar as estratégias ensinadas.</v>
      </c>
      <c r="H110" s="57" t="str">
        <f>'Respostas ao formulário '!N112</f>
        <v>Contribuiu parcialmente, algumas estratégias foram úteis, mas ainda tenho dificuldades.</v>
      </c>
      <c r="I110" s="57" t="str">
        <f>'Respostas ao formulário '!O112</f>
        <v>Contribuiu muito, aprendi estratégias eficazes que aplico no dia a dia.</v>
      </c>
      <c r="J110" s="57" t="str">
        <f>'Respostas ao formulário '!P112</f>
        <v>Contribuiu pouco, pois não consegui aplicar as estratégias ensinadas.</v>
      </c>
      <c r="K110" s="57" t="str">
        <f>'Respostas ao formulário '!Q112</f>
        <v>Contribuiu parcialmente, algumas estratégias foram úteis, mas ainda tenho dificuldades.</v>
      </c>
      <c r="L110" s="57" t="str">
        <f>'Respostas ao formulário '!R112</f>
        <v>Não contribuiu, pois não participo das atividades promovidas pela Atlética.</v>
      </c>
      <c r="M110" s="57" t="str">
        <f>'Respostas ao formulário '!S112</f>
        <v>Não. Não praticava atividade física antes e continuo sem praticar.</v>
      </c>
      <c r="N110" s="57" t="str">
        <f>'Respostas ao formulário '!T112</f>
        <v>Como não pratico atividade física, não percebo diferença.</v>
      </c>
      <c r="O110" s="57" t="str">
        <f>'Respostas ao formulário '!U112</f>
        <v>Sim, houve uma leve redução.</v>
      </c>
      <c r="P110" s="57" t="str">
        <f>'Respostas ao formulário '!V112</f>
        <v>Raramente.</v>
      </c>
      <c r="Q110" s="57" t="str">
        <f>'Respostas ao formulário '!W112</f>
        <v>Não utilizei nenhuma substância com esse propósito.</v>
      </c>
      <c r="S110" s="95"/>
      <c r="T110" s="96"/>
    </row>
    <row r="111">
      <c r="A111" s="56" t="s">
        <v>1667</v>
      </c>
      <c r="B111" s="57" t="str">
        <f>'Respostas ao formulário '!H113</f>
        <v>Estudo um pouco todos os dias.</v>
      </c>
      <c r="C111" s="73" t="str">
        <f>'Respostas ao formulário '!I113</f>
        <v>Nenhuma no momento</v>
      </c>
      <c r="D111" s="73" t="str">
        <f>'Respostas ao formulário '!J113</f>
        <v>Não.</v>
      </c>
      <c r="E111" s="56">
        <v>0.0</v>
      </c>
      <c r="F111" s="57" t="str">
        <f>'Respostas ao formulário '!L113</f>
        <v>Contribuiu pouco, pois não consegui aplicar as estratégias ensinadas.</v>
      </c>
      <c r="G111" s="57" t="str">
        <f>'Respostas ao formulário '!M113</f>
        <v>Não contribuiu, pois a disciplina não abordou aspectos que me ajudassem no gerenciamento do tempo.</v>
      </c>
      <c r="H111" s="57" t="str">
        <f>'Respostas ao formulário '!N113</f>
        <v>Não contribuiu, pois a disciplina não abordou aspectos que me ajudassem no gerenciamento do tempo.</v>
      </c>
      <c r="I111" s="57" t="str">
        <f>'Respostas ao formulário '!O113</f>
        <v>Não contribuiu, pois apesar de oferecer acolhimento e escuta não aborda estratégias para mudança.</v>
      </c>
      <c r="J111" s="57" t="str">
        <f>'Respostas ao formulário '!P113</f>
        <v>Não contribuiu, pois apesar de oferecer acolhimento e escuta não aborda estratégias para mudança.</v>
      </c>
      <c r="K111" s="57" t="str">
        <f>'Respostas ao formulário '!Q113</f>
        <v>Não contribuiu, pois apesar de oferecer acolhimento e escuta não aborda estratégias para mudança.</v>
      </c>
      <c r="L111" s="57" t="str">
        <f>'Respostas ao formulário '!R113</f>
        <v>Não contribuiu, pois não participo das atividades promovidas pela Atlética.</v>
      </c>
      <c r="M111" s="57" t="str">
        <f>'Respostas ao formulário '!S113</f>
        <v>Sim. Não praticava atividade física antes, mas comecei a praticar.</v>
      </c>
      <c r="N111" s="57" t="str">
        <f>'Respostas ao formulário '!T113</f>
        <v>Como não pratico atividade física, não percebo diferença.</v>
      </c>
      <c r="O111" s="57" t="str">
        <f>'Respostas ao formulário '!U113</f>
        <v>Sim, houve uma leve redução.</v>
      </c>
      <c r="P111" s="57" t="str">
        <f>'Respostas ao formulário '!V113</f>
        <v>Às vezes.</v>
      </c>
      <c r="Q111" s="57" t="str">
        <f>'Respostas ao formulário '!W113</f>
        <v>Café.</v>
      </c>
      <c r="S111" s="95"/>
      <c r="T111" s="96"/>
    </row>
    <row r="112">
      <c r="A112" s="56" t="s">
        <v>1668</v>
      </c>
      <c r="B112" s="57" t="str">
        <f>'Respostas ao formulário '!H114</f>
        <v>Estudo um pouco todos os dias.</v>
      </c>
      <c r="C112" s="73" t="str">
        <f>'Respostas ao formulário '!I114</f>
        <v>Liga acadêmica</v>
      </c>
      <c r="D112" s="73" t="str">
        <f>'Respostas ao formulário '!J114</f>
        <v>Não.</v>
      </c>
      <c r="E112" s="56">
        <v>0.0</v>
      </c>
      <c r="F112" s="57" t="str">
        <f>'Respostas ao formulário '!L114</f>
        <v>Contribuiu pouco, pois não consegui aplicar as estratégias ensinadas.</v>
      </c>
      <c r="G112" s="57" t="str">
        <f>'Respostas ao formulário '!M114</f>
        <v>Contribuiu parcialmente, algumas estratégias foram úteis, mas ainda tenho dificuldades.</v>
      </c>
      <c r="H112" s="57" t="str">
        <f>'Respostas ao formulário '!N114</f>
        <v>Contribuiu pouco, pois não consegui aplicar as estratégias ensinadas.</v>
      </c>
      <c r="I112" s="57" t="str">
        <f>'Respostas ao formulário '!O114</f>
        <v>Contribuiu parcialmente, algumas estratégias foram úteis, mas ainda tenho dificuldades.</v>
      </c>
      <c r="J112" s="57" t="str">
        <f>'Respostas ao formulário '!P114</f>
        <v>Não contribuiu, pois apesar de oferecer acolhimento e escuta não aborda estratégias para mudança.</v>
      </c>
      <c r="K112" s="57" t="str">
        <f>'Respostas ao formulário '!Q114</f>
        <v>Não contribuiu, pois apesar de oferecer acolhimento e escuta não aborda estratégias para mudança.</v>
      </c>
      <c r="L112" s="57" t="str">
        <f>'Respostas ao formulário '!R114</f>
        <v>Não contribuiu, pois não participo das atividades promovidas pela Atlética.</v>
      </c>
      <c r="M112" s="57" t="str">
        <f>'Respostas ao formulário '!S114</f>
        <v>Sim. Aumentei o tempo dedicado à atividade física.</v>
      </c>
      <c r="N112" s="57" t="str">
        <f>'Respostas ao formulário '!T114</f>
        <v>Sim, com frequência.</v>
      </c>
      <c r="O112" s="57" t="str">
        <f>'Respostas ao formulário '!U114</f>
        <v>Sim, houve uma redução significativa.</v>
      </c>
      <c r="P112" s="57" t="str">
        <f>'Respostas ao formulário '!V114</f>
        <v>Sim, com frequência.</v>
      </c>
      <c r="Q112" s="57" t="str">
        <f>'Respostas ao formulário '!W114</f>
        <v>Café.</v>
      </c>
      <c r="S112" s="95"/>
      <c r="T112" s="96"/>
    </row>
    <row r="113">
      <c r="A113" s="56" t="s">
        <v>1669</v>
      </c>
      <c r="B113" s="57" t="str">
        <f>'Respostas ao formulário '!H115</f>
        <v>Não tenho uma rotina fixa.</v>
      </c>
      <c r="C113" s="73" t="str">
        <f>'Respostas ao formulário '!I115</f>
        <v>Nenhuma no momento</v>
      </c>
      <c r="D113" s="73" t="str">
        <f>'Respostas ao formulário '!J115</f>
        <v>Não.</v>
      </c>
      <c r="E113" s="56">
        <v>0.0</v>
      </c>
      <c r="F113" s="57" t="str">
        <f>'Respostas ao formulário '!L115</f>
        <v>Contribuiu pouco, pois não consegui aplicar as estratégias ensinadas.</v>
      </c>
      <c r="G113" s="57" t="str">
        <f>'Respostas ao formulário '!M115</f>
        <v>Contribuiu pouco, pois não consegui aplicar as estratégias ensinadas.</v>
      </c>
      <c r="H113" s="57" t="str">
        <f>'Respostas ao formulário '!N115</f>
        <v>Não tive contato suficiente com o conteúdo para avaliar seu impacto.</v>
      </c>
      <c r="I113" s="57" t="str">
        <f>'Respostas ao formulário '!O115</f>
        <v>Contribuiu pouco, pois não consegui aplicar as estratégias ensinadas.</v>
      </c>
      <c r="J113" s="57" t="str">
        <f>'Respostas ao formulário '!P115</f>
        <v>Não tive contato suficiente para avaliar seu impacto.</v>
      </c>
      <c r="K113" s="57" t="str">
        <f>'Respostas ao formulário '!Q115</f>
        <v>Não tive contato suficiente para avaliar seu impacto.</v>
      </c>
      <c r="L113" s="57" t="str">
        <f>'Respostas ao formulário '!R115</f>
        <v>Não contribuiu, pois não participo das atividades promovidas pela Atlética.</v>
      </c>
      <c r="M113" s="57" t="str">
        <f>'Respostas ao formulário '!S115</f>
        <v>Não. Já praticava atividade física antes e mantenho o mesmo hábito.</v>
      </c>
      <c r="N113" s="57" t="str">
        <f>'Respostas ao formulário '!T115</f>
        <v>Raramente.</v>
      </c>
      <c r="O113" s="57" t="str">
        <f>'Respostas ao formulário '!U115</f>
        <v>Sim, houve uma leve redução.</v>
      </c>
      <c r="P113" s="57" t="str">
        <f>'Respostas ao formulário '!V115</f>
        <v>Raramente.</v>
      </c>
      <c r="Q113" s="57" t="str">
        <f>'Respostas ao formulário '!W115</f>
        <v>Café.</v>
      </c>
      <c r="S113" s="95"/>
      <c r="T113" s="96"/>
    </row>
    <row r="114">
      <c r="A114" s="56" t="s">
        <v>1670</v>
      </c>
      <c r="B114" s="57" t="str">
        <f>'Respostas ao formulário '!H116</f>
        <v>Estudo um pouco todos os dias.</v>
      </c>
      <c r="C114" s="73" t="str">
        <f>'Respostas ao formulário '!I116</f>
        <v>Monitoria, Liga acadêmica</v>
      </c>
      <c r="D114" s="73" t="str">
        <f>'Respostas ao formulário '!J116</f>
        <v>Não.</v>
      </c>
      <c r="E114" s="56">
        <v>0.0</v>
      </c>
      <c r="F114" s="57" t="str">
        <f>'Respostas ao formulário '!L116</f>
        <v>Contribuiu parcialmente, algumas estratégias foram úteis, mas ainda tenho dificuldades.</v>
      </c>
      <c r="G114" s="57" t="str">
        <f>'Respostas ao formulário '!M116</f>
        <v>Contribuiu parcialmente, algumas estratégias foram úteis, mas ainda tenho dificuldades.</v>
      </c>
      <c r="H114" s="57" t="str">
        <f>'Respostas ao formulário '!N116</f>
        <v>Contribuiu pouco, pois não consegui aplicar as estratégias ensinadas.</v>
      </c>
      <c r="I114" s="57" t="str">
        <f>'Respostas ao formulário '!O116</f>
        <v>Contribuiu parcialmente, algumas estratégias foram úteis, mas ainda tenho dificuldades.</v>
      </c>
      <c r="J114" s="57" t="str">
        <f>'Respostas ao formulário '!P116</f>
        <v>Não contribuiu, pois apesar de oferecer acolhimento e escuta não aborda estratégias para mudança.</v>
      </c>
      <c r="K114" s="57" t="str">
        <f>'Respostas ao formulário '!Q116</f>
        <v>Não contribuiu, pois apesar de oferecer acolhimento e escuta não aborda estratégias para mudança.</v>
      </c>
      <c r="L114" s="57" t="str">
        <f>'Respostas ao formulário '!R116</f>
        <v>Contribuiu pouco, pois já praticava atividades físicas regularmente antes.</v>
      </c>
      <c r="M114" s="57" t="str">
        <f>'Respostas ao formulário '!S116</f>
        <v>Sim. Aumentei o tempo dedicado à atividade física.</v>
      </c>
      <c r="N114" s="57" t="str">
        <f>'Respostas ao formulário '!T116</f>
        <v>Sim, com frequência.</v>
      </c>
      <c r="O114" s="57" t="str">
        <f>'Respostas ao formulário '!U116</f>
        <v>Sim, houve uma redução significativa.</v>
      </c>
      <c r="P114" s="57" t="str">
        <f>'Respostas ao formulário '!V116</f>
        <v>Às vezes.</v>
      </c>
      <c r="Q114" s="57" t="str">
        <f>'Respostas ao formulário '!W116</f>
        <v>Não utilizei nenhuma substância com esse propósito.</v>
      </c>
      <c r="S114" s="95"/>
      <c r="T114" s="96"/>
    </row>
    <row r="115">
      <c r="A115" s="56" t="s">
        <v>1671</v>
      </c>
      <c r="B115" s="57" t="str">
        <f>'Respostas ao formulário '!H117</f>
        <v>Estudo um pouco todos os dias.</v>
      </c>
      <c r="C115" s="73" t="str">
        <f>'Respostas ao formulário '!I117</f>
        <v>Liga acadêmica</v>
      </c>
      <c r="D115" s="73" t="str">
        <f>'Respostas ao formulário '!J117</f>
        <v>Não.</v>
      </c>
      <c r="E115" s="56">
        <v>0.0</v>
      </c>
      <c r="F115" s="57" t="str">
        <f>'Respostas ao formulário '!L117</f>
        <v>Não tive contato suficiente com o conteúdo para avaliar seu impacto.</v>
      </c>
      <c r="G115" s="57" t="str">
        <f>'Respostas ao formulário '!M117</f>
        <v>Não tive contato suficiente com o conteúdo para avaliar seu impacto.</v>
      </c>
      <c r="H115" s="57" t="str">
        <f>'Respostas ao formulário '!N117</f>
        <v>Contribuiu muito, aprendi estratégias eficazes que aplico no dia a dia.</v>
      </c>
      <c r="I115" s="57" t="str">
        <f>'Respostas ao formulário '!O117</f>
        <v>Contribuiu muito, aprendi estratégias eficazes que aplico no dia a dia.</v>
      </c>
      <c r="J115" s="57" t="str">
        <f>'Respostas ao formulário '!P117</f>
        <v>Não tive contato suficiente para avaliar seu impacto.</v>
      </c>
      <c r="K115" s="57" t="str">
        <f>'Respostas ao formulário '!Q117</f>
        <v>Contribuiu muito, aprendi estratégias eficazes que aplico no dia a dia.</v>
      </c>
      <c r="L115" s="57" t="str">
        <f>'Respostas ao formulário '!R117</f>
        <v>Não contribuiu, pois não participo das atividades promovidas pela Atlética.</v>
      </c>
      <c r="M115" s="57" t="str">
        <f>'Respostas ao formulário '!S117</f>
        <v>Não. Já praticava atividade física antes e mantenho o mesmo hábito.</v>
      </c>
      <c r="N115" s="57" t="str">
        <f>'Respostas ao formulário '!T117</f>
        <v>Às vezes.</v>
      </c>
      <c r="O115" s="57" t="str">
        <f>'Respostas ao formulário '!U117</f>
        <v>Sim, houve uma leve redução.</v>
      </c>
      <c r="P115" s="57" t="str">
        <f>'Respostas ao formulário '!V117</f>
        <v>Sim, com frequência.</v>
      </c>
      <c r="Q115" s="57" t="str">
        <f>'Respostas ao formulário '!W117</f>
        <v>Não utilizei nenhuma substância com esse propósito.</v>
      </c>
      <c r="S115" s="95"/>
      <c r="T115" s="96"/>
    </row>
    <row r="116">
      <c r="A116" s="56" t="s">
        <v>1672</v>
      </c>
      <c r="B116" s="57" t="str">
        <f>'Respostas ao formulário '!H118</f>
        <v>Não tenho uma rotina fixa.</v>
      </c>
      <c r="C116" s="73" t="str">
        <f>'Respostas ao formulário '!I118</f>
        <v>Nenhuma no momento</v>
      </c>
      <c r="D116" s="73" t="str">
        <f>'Respostas ao formulário '!J118</f>
        <v>Não.</v>
      </c>
      <c r="E116" s="56">
        <v>0.0</v>
      </c>
      <c r="F116" s="57" t="str">
        <f>'Respostas ao formulário '!L118</f>
        <v>Contribuiu parcialmente, algumas estratégias foram úteis, mas ainda tenho dificuldades.</v>
      </c>
      <c r="G116" s="57" t="str">
        <f>'Respostas ao formulário '!M118</f>
        <v>Contribuiu pouco, pois não consegui aplicar as estratégias ensinadas.</v>
      </c>
      <c r="H116" s="57" t="str">
        <f>'Respostas ao formulário '!N118</f>
        <v>Contribuiu pouco, pois não consegui aplicar as estratégias ensinadas.</v>
      </c>
      <c r="I116" s="57" t="str">
        <f>'Respostas ao formulário '!O118</f>
        <v>Contribuiu pouco, pois não consegui aplicar as estratégias ensinadas.</v>
      </c>
      <c r="J116" s="57" t="str">
        <f>'Respostas ao formulário '!P118</f>
        <v>Não contribuiu, pois apesar de oferecer acolhimento e escuta não aborda estratégias para mudança.</v>
      </c>
      <c r="K116" s="57" t="str">
        <f>'Respostas ao formulário '!Q118</f>
        <v>Não contribuiu, pois apesar de oferecer acolhimento e escuta não aborda estratégias para mudança.</v>
      </c>
      <c r="L116" s="57" t="str">
        <f>'Respostas ao formulário '!R118</f>
        <v>Não contribuiu, pois não participo das atividades promovidas pela Atlética.</v>
      </c>
      <c r="M116" s="57" t="str">
        <f>'Respostas ao formulário '!S118</f>
        <v>Sim. Não praticava atividade física antes, mas comecei a praticar.</v>
      </c>
      <c r="N116" s="57" t="str">
        <f>'Respostas ao formulário '!T118</f>
        <v>Raramente.</v>
      </c>
      <c r="O116" s="57" t="str">
        <f>'Respostas ao formulário '!U118</f>
        <v>Sim, houve uma leve redução.</v>
      </c>
      <c r="P116" s="57" t="str">
        <f>'Respostas ao formulário '!V118</f>
        <v>Às vezes.</v>
      </c>
      <c r="Q116" s="57" t="str">
        <f>'Respostas ao formulário '!W118</f>
        <v>Café.</v>
      </c>
      <c r="S116" s="95"/>
      <c r="T116" s="96"/>
    </row>
    <row r="117">
      <c r="A117" s="56" t="s">
        <v>1673</v>
      </c>
      <c r="B117" s="57" t="str">
        <f>'Respostas ao formulário '!H119</f>
        <v>Estudo um pouco todos os dias.</v>
      </c>
      <c r="C117" s="73" t="str">
        <f>'Respostas ao formulário '!I119</f>
        <v>Liga acadêmica</v>
      </c>
      <c r="D117" s="73" t="str">
        <f>'Respostas ao formulário '!J119</f>
        <v>Sim.</v>
      </c>
      <c r="E117" s="57" t="str">
        <f>'Respostas ao formulário '!K119</f>
        <v>Agenda ,pomodoro,meta semais,...</v>
      </c>
      <c r="F117" s="57" t="str">
        <f>'Respostas ao formulário '!L119</f>
        <v>Contribuiu muito, aprendi estratégias eficazes que aplico no dia a dia.</v>
      </c>
      <c r="G117" s="57" t="str">
        <f>'Respostas ao formulário '!M119</f>
        <v>Contribuiu muito, aprendi estratégias eficazes que aplico no dia a dia.</v>
      </c>
      <c r="H117" s="57" t="str">
        <f>'Respostas ao formulário '!N119</f>
        <v>Contribuiu muito, aprendi estratégias eficazes que aplico no dia a dia.</v>
      </c>
      <c r="I117" s="57" t="str">
        <f>'Respostas ao formulário '!O119</f>
        <v>Contribuiu muito, aprendi estratégias eficazes que aplico no dia a dia.</v>
      </c>
      <c r="J117" s="57" t="str">
        <f>'Respostas ao formulário '!P119</f>
        <v>Contribuiu muito, aprendi estratégias eficazes que aplico no dia a dia.</v>
      </c>
      <c r="K117" s="57" t="str">
        <f>'Respostas ao formulário '!Q119</f>
        <v>Contribuiu muito, aprendi estratégias eficazes que aplico no dia a dia.</v>
      </c>
      <c r="L117" s="57" t="str">
        <f>'Respostas ao formulário '!R119</f>
        <v>Não contribuiu, pois não participo das atividades promovidas pela Atlética.</v>
      </c>
      <c r="M117" s="57" t="str">
        <f>'Respostas ao formulário '!S119</f>
        <v>Sim. Reduzi o tempo dedicado à atividade física.</v>
      </c>
      <c r="N117" s="57" t="str">
        <f>'Respostas ao formulário '!T119</f>
        <v>Sim, com frequência.</v>
      </c>
      <c r="O117" s="57" t="str">
        <f>'Respostas ao formulário '!U119</f>
        <v>Sim, houve uma redução significativa.</v>
      </c>
      <c r="P117" s="57" t="str">
        <f>'Respostas ao formulário '!V119</f>
        <v>Sim, com frequência.</v>
      </c>
      <c r="Q117" s="57" t="str">
        <f>'Respostas ao formulário '!W119</f>
        <v>Café., Medicamentos estimulantes.</v>
      </c>
      <c r="S117" s="95"/>
      <c r="T117" s="96"/>
    </row>
    <row r="118">
      <c r="A118" s="56" t="s">
        <v>1674</v>
      </c>
      <c r="B118" s="57" t="str">
        <f>'Respostas ao formulário '!H120</f>
        <v>Estudo principalmente nas vésperas de prova.</v>
      </c>
      <c r="C118" s="73" t="str">
        <f>'Respostas ao formulário '!I120</f>
        <v>Atlética, Liga acadêmica, Estágio extracurricular</v>
      </c>
      <c r="D118" s="73" t="str">
        <f>'Respostas ao formulário '!J120</f>
        <v>Não.</v>
      </c>
      <c r="E118" s="56">
        <v>0.0</v>
      </c>
      <c r="F118" s="57" t="str">
        <f>'Respostas ao formulário '!L120</f>
        <v>Não tive contato suficiente com o conteúdo para avaliar seu impacto.</v>
      </c>
      <c r="G118" s="57" t="str">
        <f>'Respostas ao formulário '!M120</f>
        <v>Não contribuiu, pois a disciplina não abordou aspectos que me ajudassem no gerenciamento do tempo.</v>
      </c>
      <c r="H118" s="57" t="str">
        <f>'Respostas ao formulário '!N120</f>
        <v>Não contribuiu, pois a disciplina não abordou aspectos que me ajudassem no gerenciamento do tempo.</v>
      </c>
      <c r="I118" s="57" t="str">
        <f>'Respostas ao formulário '!O120</f>
        <v>Não contribuiu, pois apesar de oferecer acolhimento e escuta não aborda estratégias para mudança.</v>
      </c>
      <c r="J118" s="57" t="str">
        <f>'Respostas ao formulário '!P120</f>
        <v>Não contribuiu, pois apesar de oferecer acolhimento e escuta não aborda estratégias para mudança.</v>
      </c>
      <c r="K118" s="57" t="str">
        <f>'Respostas ao formulário '!Q120</f>
        <v>Não contribuiu, pois apesar de oferecer acolhimento e escuta não aborda estratégias para mudança.</v>
      </c>
      <c r="L118" s="57" t="str">
        <f>'Respostas ao formulário '!R120</f>
        <v>Contribuiu parcialmente, me motivou em alguns momentos, mas minha rotina não mudou muito.</v>
      </c>
      <c r="M118" s="57" t="str">
        <f>'Respostas ao formulário '!S120</f>
        <v>Sim. Reduzi o tempo dedicado à atividade física.</v>
      </c>
      <c r="N118" s="57" t="str">
        <f>'Respostas ao formulário '!T120</f>
        <v>Sim, com frequência.</v>
      </c>
      <c r="O118" s="57" t="str">
        <f>'Respostas ao formulário '!U120</f>
        <v>Não, minha qualidade do sono permaneceu a mesma.</v>
      </c>
      <c r="P118" s="57" t="str">
        <f>'Respostas ao formulário '!V120</f>
        <v>Raramente.</v>
      </c>
      <c r="Q118" s="57" t="str">
        <f>'Respostas ao formulário '!W120</f>
        <v>Café., Bebidas energéticas., Medicamentos estimulantes.</v>
      </c>
      <c r="S118" s="95"/>
      <c r="T118" s="96"/>
    </row>
    <row r="119">
      <c r="A119" s="56" t="s">
        <v>1675</v>
      </c>
      <c r="B119" s="57" t="str">
        <f>'Respostas ao formulário '!H121</f>
        <v>Não tenho uma rotina fixa.</v>
      </c>
      <c r="C119" s="73" t="str">
        <f>'Respostas ao formulário '!I121</f>
        <v>Liga acadêmica, Extensão</v>
      </c>
      <c r="D119" s="73" t="str">
        <f>'Respostas ao formulário '!J121</f>
        <v>Não.</v>
      </c>
      <c r="E119" s="56">
        <v>0.0</v>
      </c>
      <c r="F119" s="57" t="str">
        <f>'Respostas ao formulário '!L121</f>
        <v>Contribuiu parcialmente, algumas estratégias foram úteis, mas ainda tenho dificuldades.</v>
      </c>
      <c r="G119" s="57" t="str">
        <f>'Respostas ao formulário '!M121</f>
        <v>Contribuiu parcialmente, algumas estratégias foram úteis, mas ainda tenho dificuldades.</v>
      </c>
      <c r="H119" s="57" t="str">
        <f>'Respostas ao formulário '!N121</f>
        <v>Contribuiu parcialmente, algumas estratégias foram úteis, mas ainda tenho dificuldades.</v>
      </c>
      <c r="I119" s="57" t="str">
        <f>'Respostas ao formulário '!O121</f>
        <v>Contribuiu parcialmente, algumas estratégias foram úteis, mas ainda tenho dificuldades.</v>
      </c>
      <c r="J119" s="57" t="str">
        <f>'Respostas ao formulário '!P121</f>
        <v>Contribuiu pouco, pois não consegui aplicar as estratégias ensinadas.</v>
      </c>
      <c r="K119" s="57" t="str">
        <f>'Respostas ao formulário '!Q121</f>
        <v>Contribuiu parcialmente, algumas estratégias foram úteis, mas ainda tenho dificuldades.</v>
      </c>
      <c r="L119" s="57" t="str">
        <f>'Respostas ao formulário '!R121</f>
        <v>Não contribuiu, pois não participo das atividades promovidas pela Atlética.</v>
      </c>
      <c r="M119" s="57" t="str">
        <f>'Respostas ao formulário '!S121</f>
        <v>Sim. Aumentei o tempo dedicado à atividade física.</v>
      </c>
      <c r="N119" s="57" t="str">
        <f>'Respostas ao formulário '!T121</f>
        <v>Sim, com frequência.</v>
      </c>
      <c r="O119" s="57" t="str">
        <f>'Respostas ao formulário '!U121</f>
        <v>Sim, houve uma leve redução.</v>
      </c>
      <c r="P119" s="57" t="str">
        <f>'Respostas ao formulário '!V121</f>
        <v>Às vezes.</v>
      </c>
      <c r="Q119" s="57" t="str">
        <f>'Respostas ao formulário '!W121</f>
        <v>Café.</v>
      </c>
      <c r="S119" s="95"/>
      <c r="T119" s="96"/>
    </row>
    <row r="120">
      <c r="A120" s="56" t="s">
        <v>1676</v>
      </c>
      <c r="B120" s="57" t="str">
        <f>'Respostas ao formulário '!H122</f>
        <v>Não tenho uma rotina fixa.</v>
      </c>
      <c r="C120" s="73" t="str">
        <f>'Respostas ao formulário '!I122</f>
        <v>Monitoria, Liga acadêmica, Extensão</v>
      </c>
      <c r="D120" s="73" t="str">
        <f>'Respostas ao formulário '!J122</f>
        <v>Não.</v>
      </c>
      <c r="E120" s="56">
        <v>0.0</v>
      </c>
      <c r="F120" s="57" t="str">
        <f>'Respostas ao formulário '!L122</f>
        <v>Contribuiu pouco, pois não consegui aplicar as estratégias ensinadas.</v>
      </c>
      <c r="G120" s="57" t="str">
        <f>'Respostas ao formulário '!M122</f>
        <v>Não contribuiu, pois a disciplina não abordou aspectos que me ajudassem no gerenciamento do tempo.</v>
      </c>
      <c r="H120" s="57" t="str">
        <f>'Respostas ao formulário '!N122</f>
        <v>Não contribuiu, pois a disciplina não abordou aspectos que me ajudassem no gerenciamento do tempo.</v>
      </c>
      <c r="I120" s="57" t="str">
        <f>'Respostas ao formulário '!O122</f>
        <v>Não contribuiu, pois apesar de oferecer acolhimento e escuta não aborda estratégias para mudança.</v>
      </c>
      <c r="J120" s="57" t="str">
        <f>'Respostas ao formulário '!P122</f>
        <v>Não contribuiu, pois apesar de oferecer acolhimento e escuta não aborda estratégias para mudança.</v>
      </c>
      <c r="K120" s="57" t="str">
        <f>'Respostas ao formulário '!Q122</f>
        <v>Não contribuiu, pois apesar de oferecer acolhimento e escuta não aborda estratégias para mudança.</v>
      </c>
      <c r="L120" s="57" t="str">
        <f>'Respostas ao formulário '!R122</f>
        <v>Contribuiu pouco, pois já praticava atividades físicas regularmente antes.</v>
      </c>
      <c r="M120" s="57" t="str">
        <f>'Respostas ao formulário '!S122</f>
        <v>Não. Não praticava atividade física antes e continuo sem praticar.</v>
      </c>
      <c r="N120" s="57" t="str">
        <f>'Respostas ao formulário '!T122</f>
        <v>Sim, com frequência.</v>
      </c>
      <c r="O120" s="57" t="str">
        <f>'Respostas ao formulário '!U122</f>
        <v>Não, minha qualidade do sono aumentou.</v>
      </c>
      <c r="P120" s="57" t="str">
        <f>'Respostas ao formulário '!V122</f>
        <v>Às vezes.</v>
      </c>
      <c r="Q120" s="57" t="str">
        <f>'Respostas ao formulário '!W122</f>
        <v>Café., Bebidas energéticas.</v>
      </c>
      <c r="S120" s="95"/>
      <c r="T120" s="96"/>
    </row>
    <row r="121">
      <c r="A121" s="56" t="s">
        <v>1677</v>
      </c>
      <c r="B121" s="57" t="str">
        <f>'Respostas ao formulário '!H123</f>
        <v>Estudo principalmente nas vésperas de prova.</v>
      </c>
      <c r="C121" s="73" t="str">
        <f>'Respostas ao formulário '!I123</f>
        <v>Monitoria, Atlética, Liga acadêmica</v>
      </c>
      <c r="D121" s="73" t="str">
        <f>'Respostas ao formulário '!J123</f>
        <v>Sim.</v>
      </c>
      <c r="E121" s="57" t="str">
        <f>'Respostas ao formulário '!K123</f>
        <v>Método pomodoro </v>
      </c>
      <c r="F121" s="57" t="str">
        <f>'Respostas ao formulário '!L123</f>
        <v>Contribuiu parcialmente, algumas estratégias foram úteis, mas ainda tenho dificuldades.</v>
      </c>
      <c r="G121" s="57" t="str">
        <f>'Respostas ao formulário '!M123</f>
        <v>Não contribuiu, pois a disciplina não abordou aspectos que me ajudassem no gerenciamento do tempo.</v>
      </c>
      <c r="H121" s="57" t="str">
        <f>'Respostas ao formulário '!N123</f>
        <v>Contribuiu pouco, pois não consegui aplicar as estratégias ensinadas.</v>
      </c>
      <c r="I121" s="57" t="str">
        <f>'Respostas ao formulário '!O123</f>
        <v>Contribuiu parcialmente, algumas estratégias foram úteis, mas ainda tenho dificuldades.</v>
      </c>
      <c r="J121" s="57" t="str">
        <f>'Respostas ao formulário '!P123</f>
        <v>Não contribuiu, pois apesar de oferecer acolhimento e escuta não aborda estratégias para mudança.</v>
      </c>
      <c r="K121" s="57" t="str">
        <f>'Respostas ao formulário '!Q123</f>
        <v>Não contribuiu, pois apesar de oferecer acolhimento e escuta não aborda estratégias para mudança.</v>
      </c>
      <c r="L121" s="57" t="str">
        <f>'Respostas ao formulário '!R123</f>
        <v>Contribuiu muito, comecei ou aumentei minha prática de atividades físicas por influência da Atlética.</v>
      </c>
      <c r="M121" s="57" t="str">
        <f>'Respostas ao formulário '!S123</f>
        <v>Sim. Reduzi o tempo dedicado à atividade física.</v>
      </c>
      <c r="N121" s="57" t="str">
        <f>'Respostas ao formulário '!T123</f>
        <v>Sim, com frequência.</v>
      </c>
      <c r="O121" s="57" t="str">
        <f>'Respostas ao formulário '!U123</f>
        <v>Sim, houve uma redução significativa.</v>
      </c>
      <c r="P121" s="57" t="str">
        <f>'Respostas ao formulário '!V123</f>
        <v>Sim, com frequência.</v>
      </c>
      <c r="Q121" s="57" t="str">
        <f>'Respostas ao formulário '!W123</f>
        <v>Café., Bebidas energéticas.</v>
      </c>
      <c r="S121" s="95"/>
      <c r="T121" s="96"/>
    </row>
    <row r="122">
      <c r="A122" s="56" t="s">
        <v>1678</v>
      </c>
      <c r="B122" s="57" t="str">
        <f>'Respostas ao formulário '!H124</f>
        <v>Estudo principalmente nas vésperas de prova.</v>
      </c>
      <c r="C122" s="73" t="str">
        <f>'Respostas ao formulário '!I124</f>
        <v>Monitoria, Atlética, Liga acadêmica</v>
      </c>
      <c r="D122" s="73" t="str">
        <f>'Respostas ao formulário '!J124</f>
        <v>Não.</v>
      </c>
      <c r="E122" s="56">
        <v>0.0</v>
      </c>
      <c r="F122" s="57" t="str">
        <f>'Respostas ao formulário '!L124</f>
        <v>Contribuiu pouco, pois não consegui aplicar as estratégias ensinadas.</v>
      </c>
      <c r="G122" s="57" t="str">
        <f>'Respostas ao formulário '!M124</f>
        <v>Contribuiu pouco, pois não consegui aplicar as estratégias ensinadas.</v>
      </c>
      <c r="H122" s="57" t="str">
        <f>'Respostas ao formulário '!N124</f>
        <v>Contribuiu parcialmente, algumas estratégias foram úteis, mas ainda tenho dificuldades.</v>
      </c>
      <c r="I122" s="57" t="str">
        <f>'Respostas ao formulário '!O124</f>
        <v>Contribuiu pouco, pois não consegui aplicar as estratégias ensinadas.</v>
      </c>
      <c r="J122" s="57" t="str">
        <f>'Respostas ao formulário '!P124</f>
        <v>Contribuiu pouco, pois não consegui aplicar as estratégias ensinadas.</v>
      </c>
      <c r="K122" s="57" t="str">
        <f>'Respostas ao formulário '!Q124</f>
        <v>Contribuiu pouco, pois não consegui aplicar as estratégias ensinadas.</v>
      </c>
      <c r="L122" s="57" t="str">
        <f>'Respostas ao formulário '!R124</f>
        <v>Contribuiu parcialmente, me motivou em alguns momentos, mas minha rotina não mudou muito.</v>
      </c>
      <c r="M122" s="57" t="str">
        <f>'Respostas ao formulário '!S124</f>
        <v>Sim. Reduzi o tempo dedicado à atividade física.</v>
      </c>
      <c r="N122" s="57" t="str">
        <f>'Respostas ao formulário '!T124</f>
        <v>Sim, com frequência.</v>
      </c>
      <c r="O122" s="57" t="str">
        <f>'Respostas ao formulário '!U124</f>
        <v>Sim, houve uma redução significativa.</v>
      </c>
      <c r="P122" s="57" t="str">
        <f>'Respostas ao formulário '!V124</f>
        <v>Sim, com frequência.</v>
      </c>
      <c r="Q122" s="57" t="str">
        <f>'Respostas ao formulário '!W124</f>
        <v>Bebidas energéticas.</v>
      </c>
      <c r="S122" s="95"/>
      <c r="T122" s="96"/>
    </row>
    <row r="123">
      <c r="A123" s="56" t="s">
        <v>1679</v>
      </c>
      <c r="B123" s="57" t="str">
        <f>'Respostas ao formulário '!H125</f>
        <v>Estudo principalmente nas vésperas de prova.</v>
      </c>
      <c r="C123" s="73" t="str">
        <f>'Respostas ao formulário '!I125</f>
        <v>Liga acadêmica, Extensão, Voluntariado, Representante de turma</v>
      </c>
      <c r="D123" s="73" t="str">
        <f>'Respostas ao formulário '!J125</f>
        <v>Sim.</v>
      </c>
      <c r="E123" s="57" t="str">
        <f>'Respostas ao formulário '!K125</f>
        <v>utilização de planner e lista de atividades diárias com check list </v>
      </c>
      <c r="F123" s="57" t="str">
        <f>'Respostas ao formulário '!L125</f>
        <v>Contribuiu pouco, pois não consegui aplicar as estratégias ensinadas.</v>
      </c>
      <c r="G123" s="57" t="str">
        <f>'Respostas ao formulário '!M125</f>
        <v>Não contribuiu, pois a disciplina não abordou aspectos que me ajudassem no gerenciamento do tempo.</v>
      </c>
      <c r="H123" s="57" t="str">
        <f>'Respostas ao formulário '!N125</f>
        <v>Contribuiu pouco, pois não consegui aplicar as estratégias ensinadas.</v>
      </c>
      <c r="I123" s="57" t="str">
        <f>'Respostas ao formulário '!O125</f>
        <v>Contribuiu parcialmente, algumas estratégias foram úteis, mas ainda tenho dificuldades.</v>
      </c>
      <c r="J123" s="57" t="str">
        <f>'Respostas ao formulário '!P125</f>
        <v>Não contribuiu, pois apesar de oferecer acolhimento e escuta não aborda estratégias para mudança.</v>
      </c>
      <c r="K123" s="57" t="str">
        <f>'Respostas ao formulário '!Q125</f>
        <v>Não tive contato suficiente para avaliar seu impacto.</v>
      </c>
      <c r="L123" s="57" t="str">
        <f>'Respostas ao formulário '!R125</f>
        <v>Não contribuiu, pois não participo das atividades promovidas pela Atlética.</v>
      </c>
      <c r="M123" s="57" t="str">
        <f>'Respostas ao formulário '!S125</f>
        <v>Sim. Reduzi o tempo dedicado à atividade física.</v>
      </c>
      <c r="N123" s="57" t="str">
        <f>'Respostas ao formulário '!T125</f>
        <v>Às vezes.</v>
      </c>
      <c r="O123" s="57" t="str">
        <f>'Respostas ao formulário '!U125</f>
        <v>Sim, houve uma redução significativa.</v>
      </c>
      <c r="P123" s="57" t="str">
        <f>'Respostas ao formulário '!V125</f>
        <v>Sim, com frequência.</v>
      </c>
      <c r="Q123" s="57" t="str">
        <f>'Respostas ao formulário '!W125</f>
        <v>Não utilizei nenhuma substância com esse propósito.</v>
      </c>
      <c r="S123" s="95"/>
      <c r="T123" s="96"/>
    </row>
    <row r="124">
      <c r="A124" s="56" t="s">
        <v>1680</v>
      </c>
      <c r="B124" s="57" t="str">
        <f>'Respostas ao formulário '!H126</f>
        <v>Estudo principalmente nas vésperas de prova.</v>
      </c>
      <c r="C124" s="73" t="str">
        <f>'Respostas ao formulário '!I126</f>
        <v>Monitoria, Liga acadêmica</v>
      </c>
      <c r="D124" s="73" t="str">
        <f>'Respostas ao formulário '!J126</f>
        <v>Sim.</v>
      </c>
      <c r="E124" s="57" t="str">
        <f>'Respostas ao formulário '!K126</f>
        <v>lista de afazeres, google agenda </v>
      </c>
      <c r="F124" s="57" t="str">
        <f>'Respostas ao formulário '!L126</f>
        <v>Contribuiu parcialmente, algumas estratégias foram úteis, mas ainda tenho dificuldades.</v>
      </c>
      <c r="G124" s="57" t="str">
        <f>'Respostas ao formulário '!M126</f>
        <v>Não contribuiu, pois a disciplina não abordou aspectos que me ajudassem no gerenciamento do tempo.</v>
      </c>
      <c r="H124" s="57" t="str">
        <f>'Respostas ao formulário '!N126</f>
        <v>Contribuiu pouco, pois não consegui aplicar as estratégias ensinadas.</v>
      </c>
      <c r="I124" s="57" t="str">
        <f>'Respostas ao formulário '!O126</f>
        <v>Contribuiu pouco, pois não consegui aplicar as estratégias ensinadas.</v>
      </c>
      <c r="J124" s="57" t="str">
        <f>'Respostas ao formulário '!P126</f>
        <v>Contribuiu pouco, pois não consegui aplicar as estratégias ensinadas.</v>
      </c>
      <c r="K124" s="57" t="str">
        <f>'Respostas ao formulário '!Q126</f>
        <v>Contribuiu pouco, pois não consegui aplicar as estratégias ensinadas.</v>
      </c>
      <c r="L124" s="57" t="str">
        <f>'Respostas ao formulário '!R126</f>
        <v>Não contribuiu, pois não participo das atividades promovidas pela Atlética.</v>
      </c>
      <c r="M124" s="57" t="str">
        <f>'Respostas ao formulário '!S126</f>
        <v>Sim. Reduzi o tempo dedicado à atividade física.</v>
      </c>
      <c r="N124" s="57" t="str">
        <f>'Respostas ao formulário '!T126</f>
        <v>Sim, com frequência.</v>
      </c>
      <c r="O124" s="57" t="str">
        <f>'Respostas ao formulário '!U126</f>
        <v>Sim, houve uma leve redução.</v>
      </c>
      <c r="P124" s="57" t="str">
        <f>'Respostas ao formulário '!V126</f>
        <v>Às vezes.</v>
      </c>
      <c r="Q124" s="57" t="str">
        <f>'Respostas ao formulário '!W126</f>
        <v>Bebidas energéticas.</v>
      </c>
      <c r="S124" s="95"/>
      <c r="T124" s="96"/>
    </row>
    <row r="125">
      <c r="A125" s="56" t="s">
        <v>1681</v>
      </c>
      <c r="B125" s="57" t="str">
        <f>'Respostas ao formulário '!H127</f>
        <v>Não tenho uma rotina fixa.</v>
      </c>
      <c r="C125" s="73" t="str">
        <f>'Respostas ao formulário '!I127</f>
        <v>Nenhuma no momento</v>
      </c>
      <c r="D125" s="73" t="str">
        <f>'Respostas ao formulário '!J127</f>
        <v>Não.</v>
      </c>
      <c r="E125" s="56">
        <v>0.0</v>
      </c>
      <c r="F125" s="57" t="str">
        <f>'Respostas ao formulário '!L127</f>
        <v>Não tive contato suficiente com o conteúdo para avaliar seu impacto.</v>
      </c>
      <c r="G125" s="57" t="str">
        <f>'Respostas ao formulário '!M127</f>
        <v>Não tive contato suficiente com o conteúdo para avaliar seu impacto.</v>
      </c>
      <c r="H125" s="57" t="str">
        <f>'Respostas ao formulário '!N127</f>
        <v>Não tive contato suficiente com o conteúdo para avaliar seu impacto.</v>
      </c>
      <c r="I125" s="57" t="str">
        <f>'Respostas ao formulário '!O127</f>
        <v>Contribuiu parcialmente, algumas estratégias foram úteis, mas ainda tenho dificuldades.</v>
      </c>
      <c r="J125" s="57" t="str">
        <f>'Respostas ao formulário '!P127</f>
        <v>Contribuiu pouco, pois não consegui aplicar as estratégias ensinadas.</v>
      </c>
      <c r="K125" s="57" t="str">
        <f>'Respostas ao formulário '!Q127</f>
        <v>Contribuiu pouco, pois não consegui aplicar as estratégias ensinadas.</v>
      </c>
      <c r="L125" s="57" t="str">
        <f>'Respostas ao formulário '!R127</f>
        <v>Não contribuiu, pois não participo das atividades promovidas pela Atlética.</v>
      </c>
      <c r="M125" s="57" t="str">
        <f>'Respostas ao formulário '!S127</f>
        <v>Sim. Não praticava atividade física antes, mas comecei a praticar.</v>
      </c>
      <c r="N125" s="57" t="str">
        <f>'Respostas ao formulário '!T127</f>
        <v>Às vezes.</v>
      </c>
      <c r="O125" s="57" t="str">
        <f>'Respostas ao formulário '!U127</f>
        <v>Sim, houve uma redução significativa.</v>
      </c>
      <c r="P125" s="57" t="str">
        <f>'Respostas ao formulário '!V127</f>
        <v>Às vezes.</v>
      </c>
      <c r="Q125" s="57" t="str">
        <f>'Respostas ao formulário '!W127</f>
        <v>Medicamentos estimulantes.</v>
      </c>
      <c r="S125" s="95"/>
      <c r="T125" s="96"/>
    </row>
    <row r="126">
      <c r="A126" s="56" t="s">
        <v>1682</v>
      </c>
      <c r="B126" s="57" t="str">
        <f>'Respostas ao formulário '!H128</f>
        <v>Estudo principalmente nas vésperas de prova.</v>
      </c>
      <c r="C126" s="73" t="str">
        <f>'Respostas ao formulário '!I128</f>
        <v>Monitoria</v>
      </c>
      <c r="D126" s="73" t="str">
        <f>'Respostas ao formulário '!J128</f>
        <v>Sim.</v>
      </c>
      <c r="E126" s="57" t="str">
        <f>'Respostas ao formulário '!K128</f>
        <v>Uso o google agenda pra saber o que tenho que fazer</v>
      </c>
      <c r="F126" s="57" t="str">
        <f>'Respostas ao formulário '!L128</f>
        <v>Contribuiu parcialmente, algumas estratégias foram úteis, mas ainda tenho dificuldades.</v>
      </c>
      <c r="G126" s="57" t="str">
        <f>'Respostas ao formulário '!M128</f>
        <v>Não contribuiu, pois a disciplina não abordou aspectos que me ajudassem no gerenciamento do tempo.</v>
      </c>
      <c r="H126" s="57" t="str">
        <f>'Respostas ao formulário '!N128</f>
        <v>Contribuiu pouco, pois não consegui aplicar as estratégias ensinadas.</v>
      </c>
      <c r="I126" s="57" t="str">
        <f>'Respostas ao formulário '!O128</f>
        <v>Não contribuiu, pois apesar de oferecer acolhimento e escuta não aborda estratégias para mudança.</v>
      </c>
      <c r="J126" s="57" t="str">
        <f>'Respostas ao formulário '!P128</f>
        <v>Contribuiu pouco, pois não consegui aplicar as estratégias ensinadas.</v>
      </c>
      <c r="K126" s="57" t="str">
        <f>'Respostas ao formulário '!Q128</f>
        <v>Não contribuiu, pois apesar de oferecer acolhimento e escuta não aborda estratégias para mudança.</v>
      </c>
      <c r="L126" s="57" t="str">
        <f>'Respostas ao formulário '!R128</f>
        <v>Não contribuiu, pois não participo das atividades promovidas pela Atlética.</v>
      </c>
      <c r="M126" s="57" t="str">
        <f>'Respostas ao formulário '!S128</f>
        <v>Não. Já praticava atividade física antes e mantenho o mesmo hábito.</v>
      </c>
      <c r="N126" s="57" t="str">
        <f>'Respostas ao formulário '!T128</f>
        <v>Sim, com frequência.</v>
      </c>
      <c r="O126" s="57" t="str">
        <f>'Respostas ao formulário '!U128</f>
        <v>Sim, houve uma redução significativa.</v>
      </c>
      <c r="P126" s="57" t="str">
        <f>'Respostas ao formulário '!V128</f>
        <v>Às vezes.</v>
      </c>
      <c r="Q126" s="57" t="str">
        <f>'Respostas ao formulário '!W128</f>
        <v>Não utilizei nenhuma substância com esse propósito.</v>
      </c>
      <c r="S126" s="95"/>
      <c r="T126" s="96"/>
    </row>
    <row r="127">
      <c r="A127" s="56" t="s">
        <v>1683</v>
      </c>
      <c r="B127" s="57" t="str">
        <f>'Respostas ao formulário '!H129</f>
        <v>Estudo principalmente nas vésperas de prova.</v>
      </c>
      <c r="C127" s="73" t="str">
        <f>'Respostas ao formulário '!I129</f>
        <v>Monitoria, Liga acadêmica, Extensão, Gestão do DAHMP</v>
      </c>
      <c r="D127" s="73" t="str">
        <f>'Respostas ao formulário '!J129</f>
        <v>Não.</v>
      </c>
      <c r="E127" s="56">
        <v>0.0</v>
      </c>
      <c r="F127" s="57" t="str">
        <f>'Respostas ao formulário '!L129</f>
        <v>Contribuiu pouco, pois não consegui aplicar as estratégias ensinadas.</v>
      </c>
      <c r="G127" s="57" t="str">
        <f>'Respostas ao formulário '!M129</f>
        <v>Contribuiu parcialmente, algumas estratégias foram úteis, mas ainda tenho dificuldades.</v>
      </c>
      <c r="H127" s="57" t="str">
        <f>'Respostas ao formulário '!N129</f>
        <v>Contribuiu parcialmente, algumas estratégias foram úteis, mas ainda tenho dificuldades.</v>
      </c>
      <c r="I127" s="57" t="str">
        <f>'Respostas ao formulário '!O129</f>
        <v>Não contribuiu, pois apesar de oferecer acolhimento e escuta não aborda estratégias para mudança.</v>
      </c>
      <c r="J127" s="57" t="str">
        <f>'Respostas ao formulário '!P129</f>
        <v>Não contribuiu, pois apesar de oferecer acolhimento e escuta não aborda estratégias para mudança.</v>
      </c>
      <c r="K127" s="57" t="str">
        <f>'Respostas ao formulário '!Q129</f>
        <v>Não contribuiu, pois apesar de oferecer acolhimento e escuta não aborda estratégias para mudança.</v>
      </c>
      <c r="L127" s="57" t="str">
        <f>'Respostas ao formulário '!R129</f>
        <v>Não contribuiu, pois não participo das atividades promovidas pela Atlética.</v>
      </c>
      <c r="M127" s="57" t="str">
        <f>'Respostas ao formulário '!S129</f>
        <v>Sim. Não praticava atividade física antes, mas comecei a praticar.</v>
      </c>
      <c r="N127" s="57" t="str">
        <f>'Respostas ao formulário '!T129</f>
        <v>Sim, com frequência.</v>
      </c>
      <c r="O127" s="57" t="str">
        <f>'Respostas ao formulário '!U129</f>
        <v>Sim, houve uma redução significativa.</v>
      </c>
      <c r="P127" s="57" t="str">
        <f>'Respostas ao formulário '!V129</f>
        <v>Sim, com frequência.</v>
      </c>
      <c r="Q127" s="57" t="str">
        <f>'Respostas ao formulário '!W129</f>
        <v>Bebidas energéticas., Medicamentos estimulantes.</v>
      </c>
      <c r="S127" s="95"/>
      <c r="T127" s="96"/>
    </row>
    <row r="128">
      <c r="A128" s="56" t="s">
        <v>1684</v>
      </c>
      <c r="B128" s="57" t="str">
        <f>'Respostas ao formulário '!H130</f>
        <v>Estudo principalmente nas vésperas de prova.</v>
      </c>
      <c r="C128" s="73" t="str">
        <f>'Respostas ao formulário '!I130</f>
        <v>Liga acadêmica</v>
      </c>
      <c r="D128" s="73" t="str">
        <f>'Respostas ao formulário '!J130</f>
        <v>Não.</v>
      </c>
      <c r="E128" s="56">
        <v>0.0</v>
      </c>
      <c r="F128" s="57" t="str">
        <f>'Respostas ao formulário '!L130</f>
        <v>Contribuiu pouco, pois não consegui aplicar as estratégias ensinadas.</v>
      </c>
      <c r="G128" s="57" t="str">
        <f>'Respostas ao formulário '!M130</f>
        <v>Não contribuiu, pois a disciplina não abordou aspectos que me ajudassem no gerenciamento do tempo.</v>
      </c>
      <c r="H128" s="57" t="str">
        <f>'Respostas ao formulário '!N130</f>
        <v>Não contribuiu, pois a disciplina não abordou aspectos que me ajudassem no gerenciamento do tempo.</v>
      </c>
      <c r="I128" s="57" t="str">
        <f>'Respostas ao formulário '!O130</f>
        <v>Contribuiu muito, aprendi estratégias eficazes que aplico no dia a dia.</v>
      </c>
      <c r="J128" s="57" t="str">
        <f>'Respostas ao formulário '!P130</f>
        <v>Contribuiu muito, aprendi estratégias eficazes que aplico no dia a dia.</v>
      </c>
      <c r="K128" s="57" t="str">
        <f>'Respostas ao formulário '!Q130</f>
        <v>Contribuiu muito, aprendi estratégias eficazes que aplico no dia a dia.</v>
      </c>
      <c r="L128" s="57" t="str">
        <f>'Respostas ao formulário '!R130</f>
        <v>Não contribuiu, pois não participo das atividades promovidas pela Atlética.</v>
      </c>
      <c r="M128" s="57" t="str">
        <f>'Respostas ao formulário '!S130</f>
        <v>Não. Já praticava atividade física antes e mantenho o mesmo hábito.</v>
      </c>
      <c r="N128" s="57" t="str">
        <f>'Respostas ao formulário '!T130</f>
        <v>Sim, com frequência.</v>
      </c>
      <c r="O128" s="57" t="str">
        <f>'Respostas ao formulário '!U130</f>
        <v>Não, minha qualidade do sono permaneceu a mesma.</v>
      </c>
      <c r="P128" s="57" t="str">
        <f>'Respostas ao formulário '!V130</f>
        <v>Às vezes.</v>
      </c>
      <c r="Q128" s="57" t="str">
        <f>'Respostas ao formulário '!W130</f>
        <v>Café.</v>
      </c>
      <c r="S128" s="95"/>
      <c r="T128" s="96"/>
    </row>
    <row r="129">
      <c r="A129" s="56" t="s">
        <v>1685</v>
      </c>
      <c r="B129" s="57" t="str">
        <f>'Respostas ao formulário '!H131</f>
        <v>Não tenho uma rotina fixa.</v>
      </c>
      <c r="C129" s="73" t="str">
        <f>'Respostas ao formulário '!I131</f>
        <v>Nenhuma no momento</v>
      </c>
      <c r="D129" s="73" t="str">
        <f>'Respostas ao formulário '!J131</f>
        <v>Não.</v>
      </c>
      <c r="E129" s="56">
        <v>0.0</v>
      </c>
      <c r="F129" s="57" t="str">
        <f>'Respostas ao formulário '!L131</f>
        <v>Contribuiu pouco, pois não consegui aplicar as estratégias ensinadas.</v>
      </c>
      <c r="G129" s="57" t="str">
        <f>'Respostas ao formulário '!M131</f>
        <v>Não contribuiu, pois a disciplina não abordou aspectos que me ajudassem no gerenciamento do tempo.</v>
      </c>
      <c r="H129" s="57" t="str">
        <f>'Respostas ao formulário '!N131</f>
        <v>Contribuiu pouco, pois não consegui aplicar as estratégias ensinadas.</v>
      </c>
      <c r="I129" s="57" t="str">
        <f>'Respostas ao formulário '!O131</f>
        <v>Não tive contato suficiente para avaliar seu impacto.</v>
      </c>
      <c r="J129" s="57" t="str">
        <f>'Respostas ao formulário '!P131</f>
        <v>Não tive contato suficiente para avaliar seu impacto.</v>
      </c>
      <c r="K129" s="57" t="str">
        <f>'Respostas ao formulário '!Q131</f>
        <v>Não tive contato suficiente para avaliar seu impacto.</v>
      </c>
      <c r="L129" s="57" t="str">
        <f>'Respostas ao formulário '!R131</f>
        <v>Não contribuiu, pois não participo das atividades promovidas pela Atlética.</v>
      </c>
      <c r="M129" s="57" t="str">
        <f>'Respostas ao formulário '!S131</f>
        <v>Não. Não praticava atividade física antes e continuo sem praticar.</v>
      </c>
      <c r="N129" s="57" t="str">
        <f>'Respostas ao formulário '!T131</f>
        <v>Como não pratico atividade física, não percebo diferença.</v>
      </c>
      <c r="O129" s="57" t="str">
        <f>'Respostas ao formulário '!U131</f>
        <v>Sim, houve uma redução significativa.</v>
      </c>
      <c r="P129" s="57" t="str">
        <f>'Respostas ao formulário '!V131</f>
        <v>Sim, com frequência.</v>
      </c>
      <c r="Q129" s="57" t="str">
        <f>'Respostas ao formulário '!W131</f>
        <v>Café.</v>
      </c>
      <c r="S129" s="95"/>
      <c r="T129" s="96"/>
    </row>
    <row r="130">
      <c r="A130" s="56" t="s">
        <v>1686</v>
      </c>
      <c r="B130" s="57" t="str">
        <f>'Respostas ao formulário '!H132</f>
        <v>Não tenho uma rotina fixa.</v>
      </c>
      <c r="C130" s="73" t="str">
        <f>'Respostas ao formulário '!I132</f>
        <v>Monitoria</v>
      </c>
      <c r="D130" s="73" t="str">
        <f>'Respostas ao formulário '!J132</f>
        <v>Não.</v>
      </c>
      <c r="E130" s="56">
        <v>0.0</v>
      </c>
      <c r="F130" s="57" t="str">
        <f>'Respostas ao formulário '!L132</f>
        <v>Contribuiu parcialmente, algumas estratégias foram úteis, mas ainda tenho dificuldades.</v>
      </c>
      <c r="G130" s="57" t="str">
        <f>'Respostas ao formulário '!M132</f>
        <v>Contribuiu parcialmente, algumas estratégias foram úteis, mas ainda tenho dificuldades.</v>
      </c>
      <c r="H130" s="57" t="str">
        <f>'Respostas ao formulário '!N132</f>
        <v>Contribuiu pouco, pois não consegui aplicar as estratégias ensinadas.</v>
      </c>
      <c r="I130" s="57" t="str">
        <f>'Respostas ao formulário '!O132</f>
        <v>Contribuiu parcialmente, algumas estratégias foram úteis, mas ainda tenho dificuldades.</v>
      </c>
      <c r="J130" s="57" t="str">
        <f>'Respostas ao formulário '!P132</f>
        <v>Contribuiu parcialmente, algumas estratégias foram úteis, mas ainda tenho dificuldades.</v>
      </c>
      <c r="K130" s="57" t="str">
        <f>'Respostas ao formulário '!Q132</f>
        <v>Contribuiu pouco, pois não consegui aplicar as estratégias ensinadas.</v>
      </c>
      <c r="L130" s="57" t="str">
        <f>'Respostas ao formulário '!R132</f>
        <v>Não contribuiu, pois não participo das atividades promovidas pela Atlética.</v>
      </c>
      <c r="M130" s="57" t="str">
        <f>'Respostas ao formulário '!S132</f>
        <v>Sim. Reduzi o tempo dedicado à atividade física.</v>
      </c>
      <c r="N130" s="57" t="str">
        <f>'Respostas ao formulário '!T132</f>
        <v>Sim, com frequência.</v>
      </c>
      <c r="O130" s="57" t="str">
        <f>'Respostas ao formulário '!U132</f>
        <v>Sim, houve uma redução significativa.</v>
      </c>
      <c r="P130" s="57" t="str">
        <f>'Respostas ao formulário '!V132</f>
        <v>Sim, com frequência.</v>
      </c>
      <c r="Q130" s="57" t="str">
        <f>'Respostas ao formulário '!W132</f>
        <v>Café., Bebidas energéticas., Medicamentos estimulantes.</v>
      </c>
      <c r="S130" s="95"/>
      <c r="T130" s="96"/>
    </row>
    <row r="131">
      <c r="A131" s="56" t="s">
        <v>1687</v>
      </c>
      <c r="B131" s="57" t="str">
        <f>'Respostas ao formulário '!H133</f>
        <v>Não tenho uma rotina fixa.</v>
      </c>
      <c r="C131" s="73" t="str">
        <f>'Respostas ao formulário '!I133</f>
        <v>Liga acadêmica</v>
      </c>
      <c r="D131" s="73" t="str">
        <f>'Respostas ao formulário '!J133</f>
        <v>Não.</v>
      </c>
      <c r="E131" s="56">
        <v>0.0</v>
      </c>
      <c r="F131" s="57" t="str">
        <f>'Respostas ao formulário '!L133</f>
        <v>Contribuiu pouco, pois não consegui aplicar as estratégias ensinadas.</v>
      </c>
      <c r="G131" s="57" t="str">
        <f>'Respostas ao formulário '!M133</f>
        <v>Contribuiu parcialmente, algumas estratégias foram úteis, mas ainda tenho dificuldades.</v>
      </c>
      <c r="H131" s="57" t="str">
        <f>'Respostas ao formulário '!N133</f>
        <v>Contribuiu pouco, pois não consegui aplicar as estratégias ensinadas.</v>
      </c>
      <c r="I131" s="57" t="str">
        <f>'Respostas ao formulário '!O133</f>
        <v>Não contribuiu, pois apesar de oferecer acolhimento e escuta não aborda estratégias para mudança.</v>
      </c>
      <c r="J131" s="57" t="str">
        <f>'Respostas ao formulário '!P133</f>
        <v>Não contribuiu, pois apesar de oferecer acolhimento e escuta não aborda estratégias para mudança.</v>
      </c>
      <c r="K131" s="57" t="str">
        <f>'Respostas ao formulário '!Q133</f>
        <v>Não contribuiu, pois apesar de oferecer acolhimento e escuta não aborda estratégias para mudança.</v>
      </c>
      <c r="L131" s="57" t="str">
        <f>'Respostas ao formulário '!R133</f>
        <v>Contribuiu parcialmente, me motivou em alguns momentos, mas minha rotina não mudou muito.</v>
      </c>
      <c r="M131" s="57" t="str">
        <f>'Respostas ao formulário '!S133</f>
        <v>Não. Já praticava atividade física antes e mantenho o mesmo hábito.</v>
      </c>
      <c r="N131" s="57" t="str">
        <f>'Respostas ao formulário '!T133</f>
        <v>Sim, com frequência.</v>
      </c>
      <c r="O131" s="57" t="str">
        <f>'Respostas ao formulário '!U133</f>
        <v>Sim, houve uma redução significativa.</v>
      </c>
      <c r="P131" s="57" t="str">
        <f>'Respostas ao formulário '!V133</f>
        <v>Nunca.</v>
      </c>
      <c r="Q131" s="57" t="str">
        <f>'Respostas ao formulário '!W133</f>
        <v>Não utilizei nenhuma substância com esse propósito.</v>
      </c>
      <c r="S131" s="95"/>
      <c r="T131" s="96"/>
    </row>
    <row r="132">
      <c r="A132" s="56" t="s">
        <v>1688</v>
      </c>
      <c r="B132" s="57" t="str">
        <f>'Respostas ao formulário '!H134</f>
        <v>Estudo um pouco todos os dias.</v>
      </c>
      <c r="C132" s="73" t="str">
        <f>'Respostas ao formulário '!I134</f>
        <v>Liga acadêmica, Extensão, Voluntariado, Estágio extracurricular</v>
      </c>
      <c r="D132" s="73" t="str">
        <f>'Respostas ao formulário '!J134</f>
        <v>Sim.</v>
      </c>
      <c r="E132" s="57" t="str">
        <f>'Respostas ao formulário '!K134</f>
        <v>Aplicativos de gestão de tempo</v>
      </c>
      <c r="F132" s="57" t="str">
        <f>'Respostas ao formulário '!L134</f>
        <v>Contribuiu parcialmente, algumas estratégias foram úteis, mas ainda tenho dificuldades.</v>
      </c>
      <c r="G132" s="57" t="str">
        <f>'Respostas ao formulário '!M134</f>
        <v>Contribuiu parcialmente, algumas estratégias foram úteis, mas ainda tenho dificuldades.</v>
      </c>
      <c r="H132" s="57" t="str">
        <f>'Respostas ao formulário '!N134</f>
        <v>Contribuiu parcialmente, algumas estratégias foram úteis, mas ainda tenho dificuldades.</v>
      </c>
      <c r="I132" s="57" t="str">
        <f>'Respostas ao formulário '!O134</f>
        <v>Contribuiu parcialmente, algumas estratégias foram úteis, mas ainda tenho dificuldades.</v>
      </c>
      <c r="J132" s="57" t="str">
        <f>'Respostas ao formulário '!P134</f>
        <v>Contribuiu parcialmente, algumas estratégias foram úteis, mas ainda tenho dificuldades.</v>
      </c>
      <c r="K132" s="57" t="str">
        <f>'Respostas ao formulário '!Q134</f>
        <v>Contribuiu parcialmente, algumas estratégias foram úteis, mas ainda tenho dificuldades.</v>
      </c>
      <c r="L132" s="57" t="str">
        <f>'Respostas ao formulário '!R134</f>
        <v>Contribuiu pouco, pois já praticava atividades físicas regularmente antes.</v>
      </c>
      <c r="M132" s="57" t="str">
        <f>'Respostas ao formulário '!S134</f>
        <v>Sim. Reduzi o tempo dedicado à atividade física.</v>
      </c>
      <c r="N132" s="57" t="str">
        <f>'Respostas ao formulário '!T134</f>
        <v>Sim, com frequência.</v>
      </c>
      <c r="O132" s="57" t="str">
        <f>'Respostas ao formulário '!U134</f>
        <v>Sim, houve uma leve redução.</v>
      </c>
      <c r="P132" s="57" t="str">
        <f>'Respostas ao formulário '!V134</f>
        <v>Sim, com frequência.</v>
      </c>
      <c r="Q132" s="57" t="str">
        <f>'Respostas ao formulário '!W134</f>
        <v>Café.</v>
      </c>
      <c r="S132" s="95"/>
      <c r="T132" s="96"/>
    </row>
    <row r="133">
      <c r="A133" s="56" t="s">
        <v>1689</v>
      </c>
      <c r="B133" s="57" t="str">
        <f>'Respostas ao formulário '!H135</f>
        <v>Estudo um pouco todos os dias.</v>
      </c>
      <c r="C133" s="73" t="str">
        <f>'Respostas ao formulário '!I135</f>
        <v>Monitoria, Atlética, Voluntariado</v>
      </c>
      <c r="D133" s="73" t="str">
        <f>'Respostas ao formulário '!J135</f>
        <v>Sim.</v>
      </c>
      <c r="E133" s="57" t="str">
        <f>'Respostas ao formulário '!K135</f>
        <v>Notion, google agenda, pomodoro </v>
      </c>
      <c r="F133" s="57" t="str">
        <f>'Respostas ao formulário '!L135</f>
        <v>Não tive contato suficiente com o conteúdo para avaliar seu impacto.</v>
      </c>
      <c r="G133" s="57" t="str">
        <f>'Respostas ao formulário '!M135</f>
        <v>Não tive contato suficiente com o conteúdo para avaliar seu impacto.</v>
      </c>
      <c r="H133" s="57" t="str">
        <f>'Respostas ao formulário '!N135</f>
        <v>Não tive contato suficiente com o conteúdo para avaliar seu impacto.</v>
      </c>
      <c r="I133" s="57" t="str">
        <f>'Respostas ao formulário '!O135</f>
        <v>Não contribuiu, pois apesar de oferecer acolhimento e escuta não aborda estratégias para mudança.</v>
      </c>
      <c r="J133" s="57" t="str">
        <f>'Respostas ao formulário '!P135</f>
        <v>Não contribuiu, pois apesar de oferecer acolhimento e escuta não aborda estratégias para mudança.</v>
      </c>
      <c r="K133" s="57" t="str">
        <f>'Respostas ao formulário '!Q135</f>
        <v>Não contribuiu, pois apesar de oferecer acolhimento e escuta não aborda estratégias para mudança.</v>
      </c>
      <c r="L133" s="57" t="str">
        <f>'Respostas ao formulário '!R135</f>
        <v>Contribuiu pouco, pois já praticava atividades físicas regularmente antes.</v>
      </c>
      <c r="M133" s="57" t="str">
        <f>'Respostas ao formulário '!S135</f>
        <v>Sim. Aumentei o tempo dedicado à atividade física.</v>
      </c>
      <c r="N133" s="57" t="str">
        <f>'Respostas ao formulário '!T135</f>
        <v>Às vezes.</v>
      </c>
      <c r="O133" s="57" t="str">
        <f>'Respostas ao formulário '!U135</f>
        <v>Não, minha qualidade do sono aumentou.</v>
      </c>
      <c r="P133" s="57" t="str">
        <f>'Respostas ao formulário '!V135</f>
        <v>Raramente.</v>
      </c>
      <c r="Q133" s="57" t="str">
        <f>'Respostas ao formulário '!W135</f>
        <v>Café.</v>
      </c>
      <c r="S133" s="95"/>
      <c r="T133" s="96"/>
    </row>
    <row r="134">
      <c r="A134" s="56" t="s">
        <v>1690</v>
      </c>
      <c r="B134" s="57" t="str">
        <f>'Respostas ao formulário '!H136</f>
        <v>Estudo um pouco todos os dias.</v>
      </c>
      <c r="C134" s="73" t="str">
        <f>'Respostas ao formulário '!I136</f>
        <v>Iniciação científica</v>
      </c>
      <c r="D134" s="73" t="str">
        <f>'Respostas ao formulário '!J136</f>
        <v>Não.</v>
      </c>
      <c r="E134" s="56">
        <v>0.0</v>
      </c>
      <c r="F134" s="57" t="str">
        <f>'Respostas ao formulário '!L136</f>
        <v>Não contribuiu, pois a disciplina não abordou aspectos que me ajudassem no gerenciamento do tempo.</v>
      </c>
      <c r="G134" s="57" t="str">
        <f>'Respostas ao formulário '!M136</f>
        <v>Não contribuiu, pois a disciplina não abordou aspectos que me ajudassem no gerenciamento do tempo.</v>
      </c>
      <c r="H134" s="57" t="str">
        <f>'Respostas ao formulário '!N136</f>
        <v>Não contribuiu, pois a disciplina não abordou aspectos que me ajudassem no gerenciamento do tempo.</v>
      </c>
      <c r="I134" s="57" t="str">
        <f>'Respostas ao formulário '!O136</f>
        <v>Não contribuiu, pois apesar de oferecer acolhimento e escuta não aborda estratégias para mudança.</v>
      </c>
      <c r="J134" s="57" t="str">
        <f>'Respostas ao formulário '!P136</f>
        <v>Não contribuiu, pois apesar de oferecer acolhimento e escuta não aborda estratégias para mudança.</v>
      </c>
      <c r="K134" s="57" t="str">
        <f>'Respostas ao formulário '!Q136</f>
        <v>Não contribuiu, pois apesar de oferecer acolhimento e escuta não aborda estratégias para mudança.</v>
      </c>
      <c r="L134" s="57" t="str">
        <f>'Respostas ao formulário '!R136</f>
        <v>Não contribuiu, pois não participo das atividades promovidas pela Atlética.</v>
      </c>
      <c r="M134" s="57" t="str">
        <f>'Respostas ao formulário '!S136</f>
        <v>Não. Não praticava atividade física antes e continuo sem praticar.</v>
      </c>
      <c r="N134" s="57" t="str">
        <f>'Respostas ao formulário '!T136</f>
        <v>Nunca.</v>
      </c>
      <c r="O134" s="57" t="str">
        <f>'Respostas ao formulário '!U136</f>
        <v>Não, minha qualidade do sono permaneceu a mesma.</v>
      </c>
      <c r="P134" s="57" t="str">
        <f>'Respostas ao formulário '!V136</f>
        <v>Raramente.</v>
      </c>
      <c r="Q134" s="57" t="str">
        <f>'Respostas ao formulário '!W136</f>
        <v>Não utilizei nenhuma substância com esse propósito.</v>
      </c>
      <c r="S134" s="95"/>
      <c r="T134" s="96"/>
    </row>
    <row r="135">
      <c r="A135" s="56" t="s">
        <v>1691</v>
      </c>
      <c r="B135" s="57" t="str">
        <f>'Respostas ao formulário '!H137</f>
        <v>Estudo um pouco todos os dias.</v>
      </c>
      <c r="C135" s="73" t="str">
        <f>'Respostas ao formulário '!I137</f>
        <v>Nenhuma no momento</v>
      </c>
      <c r="D135" s="73" t="str">
        <f>'Respostas ao formulário '!J137</f>
        <v>Não.</v>
      </c>
      <c r="E135" s="56">
        <v>0.0</v>
      </c>
      <c r="F135" s="57" t="str">
        <f>'Respostas ao formulário '!L137</f>
        <v>Contribuiu pouco, pois não consegui aplicar as estratégias ensinadas.</v>
      </c>
      <c r="G135" s="57" t="str">
        <f>'Respostas ao formulário '!M137</f>
        <v>Contribuiu parcialmente, algumas estratégias foram úteis, mas ainda tenho dificuldades.</v>
      </c>
      <c r="H135" s="57" t="str">
        <f>'Respostas ao formulário '!N137</f>
        <v>Contribuiu parcialmente, algumas estratégias foram úteis, mas ainda tenho dificuldades.</v>
      </c>
      <c r="I135" s="57" t="str">
        <f>'Respostas ao formulário '!O137</f>
        <v>Não contribuiu, pois apesar de oferecer acolhimento e escuta não aborda estratégias para mudança.</v>
      </c>
      <c r="J135" s="57" t="str">
        <f>'Respostas ao formulário '!P137</f>
        <v>Não contribuiu, pois apesar de oferecer acolhimento e escuta não aborda estratégias para mudança.</v>
      </c>
      <c r="K135" s="57" t="str">
        <f>'Respostas ao formulário '!Q137</f>
        <v>Não contribuiu, pois apesar de oferecer acolhimento e escuta não aborda estratégias para mudança.</v>
      </c>
      <c r="L135" s="57" t="str">
        <f>'Respostas ao formulário '!R137</f>
        <v>Não contribuiu, pois não participo das atividades promovidas pela Atlética.</v>
      </c>
      <c r="M135" s="57" t="str">
        <f>'Respostas ao formulário '!S137</f>
        <v>Sim. Reduzi o tempo dedicado à atividade física.</v>
      </c>
      <c r="N135" s="57" t="str">
        <f>'Respostas ao formulário '!T137</f>
        <v>Sim, com frequência.</v>
      </c>
      <c r="O135" s="57" t="str">
        <f>'Respostas ao formulário '!U137</f>
        <v>Sim, houve uma redução significativa.</v>
      </c>
      <c r="P135" s="57" t="str">
        <f>'Respostas ao formulário '!V137</f>
        <v>Sim, com frequência.</v>
      </c>
      <c r="Q135" s="57" t="str">
        <f>'Respostas ao formulário '!W137</f>
        <v>Café.</v>
      </c>
      <c r="S135" s="95"/>
      <c r="T135" s="96"/>
    </row>
    <row r="136">
      <c r="A136" s="56" t="s">
        <v>1692</v>
      </c>
      <c r="B136" s="57" t="str">
        <f>'Respostas ao formulário '!H138</f>
        <v>Não tenho uma rotina fixa.</v>
      </c>
      <c r="C136" s="73" t="str">
        <f>'Respostas ao formulário '!I138</f>
        <v>Monitoria, Estágio extracurricular</v>
      </c>
      <c r="D136" s="73" t="str">
        <f>'Respostas ao formulário '!J138</f>
        <v>Não.</v>
      </c>
      <c r="E136" s="56">
        <v>0.0</v>
      </c>
      <c r="F136" s="57" t="str">
        <f>'Respostas ao formulário '!L138</f>
        <v>Não tive contato suficiente com o conteúdo para avaliar seu impacto.</v>
      </c>
      <c r="G136" s="57" t="str">
        <f>'Respostas ao formulário '!M138</f>
        <v>Não tive contato suficiente com o conteúdo para avaliar seu impacto.</v>
      </c>
      <c r="H136" s="57" t="str">
        <f>'Respostas ao formulário '!N138</f>
        <v>Não tive contato suficiente com o conteúdo para avaliar seu impacto.</v>
      </c>
      <c r="I136" s="57" t="str">
        <f>'Respostas ao formulário '!O138</f>
        <v>Contribuiu pouco, pois não consegui aplicar as estratégias ensinadas.</v>
      </c>
      <c r="J136" s="57" t="str">
        <f>'Respostas ao formulário '!P138</f>
        <v>Não contribuiu, pois apesar de oferecer acolhimento e escuta não aborda estratégias para mudança.</v>
      </c>
      <c r="K136" s="57" t="str">
        <f>'Respostas ao formulário '!Q138</f>
        <v>Não contribuiu, pois apesar de oferecer acolhimento e escuta não aborda estratégias para mudança.</v>
      </c>
      <c r="L136" s="57" t="str">
        <f>'Respostas ao formulário '!R138</f>
        <v>Contribuiu parcialmente, me motivou em alguns momentos, mas minha rotina não mudou muito.</v>
      </c>
      <c r="M136" s="57" t="str">
        <f>'Respostas ao formulário '!S138</f>
        <v>Não. Já praticava atividade física antes e mantenho o mesmo hábito.</v>
      </c>
      <c r="N136" s="57" t="str">
        <f>'Respostas ao formulário '!T138</f>
        <v>Sim, com frequência.</v>
      </c>
      <c r="O136" s="57" t="str">
        <f>'Respostas ao formulário '!U138</f>
        <v>Não, minha qualidade do sono permaneceu a mesma.</v>
      </c>
      <c r="P136" s="57" t="str">
        <f>'Respostas ao formulário '!V138</f>
        <v>Raramente.</v>
      </c>
      <c r="Q136" s="57" t="str">
        <f>'Respostas ao formulário '!W138</f>
        <v>Café.</v>
      </c>
      <c r="S136" s="95"/>
      <c r="T136" s="96"/>
    </row>
    <row r="137">
      <c r="A137" s="56" t="s">
        <v>1693</v>
      </c>
      <c r="B137" s="57" t="str">
        <f>'Respostas ao formulário '!H139</f>
        <v>Estudo principalmente nas vésperas de prova.</v>
      </c>
      <c r="C137" s="73" t="str">
        <f>'Respostas ao formulário '!I139</f>
        <v>Monitoria, Extensão</v>
      </c>
      <c r="D137" s="73" t="str">
        <f>'Respostas ao formulário '!J139</f>
        <v>Não.</v>
      </c>
      <c r="E137" s="56">
        <v>0.0</v>
      </c>
      <c r="F137" s="57" t="str">
        <f>'Respostas ao formulário '!L139</f>
        <v>Contribuiu pouco, pois não consegui aplicar as estratégias ensinadas.</v>
      </c>
      <c r="G137" s="57" t="str">
        <f>'Respostas ao formulário '!M139</f>
        <v>Contribuiu pouco, pois não consegui aplicar as estratégias ensinadas.</v>
      </c>
      <c r="H137" s="57" t="str">
        <f>'Respostas ao formulário '!N139</f>
        <v>Contribuiu pouco, pois não consegui aplicar as estratégias ensinadas.</v>
      </c>
      <c r="I137" s="57" t="str">
        <f>'Respostas ao formulário '!O139</f>
        <v>Não contribuiu, pois apesar de oferecer acolhimento e escuta não aborda estratégias para mudança.</v>
      </c>
      <c r="J137" s="57" t="str">
        <f>'Respostas ao formulário '!P139</f>
        <v>Não contribuiu, pois apesar de oferecer acolhimento e escuta não aborda estratégias para mudança.</v>
      </c>
      <c r="K137" s="57" t="str">
        <f>'Respostas ao formulário '!Q139</f>
        <v>Não contribuiu, pois apesar de oferecer acolhimento e escuta não aborda estratégias para mudança.</v>
      </c>
      <c r="L137" s="57" t="str">
        <f>'Respostas ao formulário '!R139</f>
        <v>Não contribuiu, pois não participo das atividades promovidas pela Atlética.</v>
      </c>
      <c r="M137" s="57" t="str">
        <f>'Respostas ao formulário '!S139</f>
        <v>Sim. Reduzi o tempo dedicado à atividade física.</v>
      </c>
      <c r="N137" s="57" t="str">
        <f>'Respostas ao formulário '!T139</f>
        <v>Sim, com frequência.</v>
      </c>
      <c r="O137" s="57" t="str">
        <f>'Respostas ao formulário '!U139</f>
        <v>Sim, houve uma leve redução.</v>
      </c>
      <c r="P137" s="57" t="str">
        <f>'Respostas ao formulário '!V139</f>
        <v>Às vezes.</v>
      </c>
      <c r="Q137" s="57" t="str">
        <f>'Respostas ao formulário '!W139</f>
        <v>Não utilizei nenhuma substância com esse propósito.</v>
      </c>
      <c r="S137" s="95"/>
      <c r="T137" s="96"/>
    </row>
    <row r="138">
      <c r="A138" s="56" t="s">
        <v>1694</v>
      </c>
      <c r="B138" s="57" t="str">
        <f>'Respostas ao formulário '!H140</f>
        <v>Estudo principalmente nas vésperas de prova.</v>
      </c>
      <c r="C138" s="73" t="str">
        <f>'Respostas ao formulário '!I140</f>
        <v>Monitoria, Extensão</v>
      </c>
      <c r="D138" s="73" t="str">
        <f>'Respostas ao formulário '!J140</f>
        <v>Não.</v>
      </c>
      <c r="E138" s="56">
        <v>0.0</v>
      </c>
      <c r="F138" s="57" t="str">
        <f>'Respostas ao formulário '!L140</f>
        <v>Contribuiu pouco, pois não consegui aplicar as estratégias ensinadas.</v>
      </c>
      <c r="G138" s="57" t="str">
        <f>'Respostas ao formulário '!M140</f>
        <v>Contribuiu pouco, pois não consegui aplicar as estratégias ensinadas.</v>
      </c>
      <c r="H138" s="57" t="str">
        <f>'Respostas ao formulário '!N140</f>
        <v>Contribuiu pouco, pois não consegui aplicar as estratégias ensinadas.</v>
      </c>
      <c r="I138" s="57" t="str">
        <f>'Respostas ao formulário '!O140</f>
        <v>Não contribuiu, pois apesar de oferecer acolhimento e escuta não aborda estratégias para mudança.</v>
      </c>
      <c r="J138" s="57" t="str">
        <f>'Respostas ao formulário '!P140</f>
        <v>Não contribuiu, pois apesar de oferecer acolhimento e escuta não aborda estratégias para mudança.</v>
      </c>
      <c r="K138" s="57" t="str">
        <f>'Respostas ao formulário '!Q140</f>
        <v>Não contribuiu, pois apesar de oferecer acolhimento e escuta não aborda estratégias para mudança.</v>
      </c>
      <c r="L138" s="57" t="str">
        <f>'Respostas ao formulário '!R140</f>
        <v>Não contribuiu, pois não participo das atividades promovidas pela Atlética.</v>
      </c>
      <c r="M138" s="57" t="str">
        <f>'Respostas ao formulário '!S140</f>
        <v>Sim. Reduzi o tempo dedicado à atividade física.</v>
      </c>
      <c r="N138" s="57" t="str">
        <f>'Respostas ao formulário '!T140</f>
        <v>Sim, com frequência.</v>
      </c>
      <c r="O138" s="57" t="str">
        <f>'Respostas ao formulário '!U140</f>
        <v>Sim, houve uma leve redução.</v>
      </c>
      <c r="P138" s="57" t="str">
        <f>'Respostas ao formulário '!V140</f>
        <v>Às vezes.</v>
      </c>
      <c r="Q138" s="57" t="str">
        <f>'Respostas ao formulário '!W140</f>
        <v>Não utilizei nenhuma substância com esse propósito.</v>
      </c>
      <c r="S138" s="95"/>
      <c r="T138" s="96"/>
    </row>
    <row r="139">
      <c r="A139" s="56" t="s">
        <v>1695</v>
      </c>
      <c r="B139" s="57" t="str">
        <f>'Respostas ao formulário '!H141</f>
        <v>Estudo principalmente nas vésperas de prova.</v>
      </c>
      <c r="C139" s="73" t="str">
        <f>'Respostas ao formulário '!I141</f>
        <v>Voluntariado</v>
      </c>
      <c r="D139" s="73" t="str">
        <f>'Respostas ao formulário '!J141</f>
        <v>Não.</v>
      </c>
      <c r="E139" s="56">
        <v>0.0</v>
      </c>
      <c r="F139" s="57" t="str">
        <f>'Respostas ao formulário '!L141</f>
        <v>Contribuiu parcialmente, algumas estratégias foram úteis, mas ainda tenho dificuldades.</v>
      </c>
      <c r="G139" s="57" t="str">
        <f>'Respostas ao formulário '!M141</f>
        <v>Contribuiu parcialmente, algumas estratégias foram úteis, mas ainda tenho dificuldades.</v>
      </c>
      <c r="H139" s="57" t="str">
        <f>'Respostas ao formulário '!N141</f>
        <v>Contribuiu pouco, pois não consegui aplicar as estratégias ensinadas.</v>
      </c>
      <c r="I139" s="57" t="str">
        <f>'Respostas ao formulário '!O141</f>
        <v>Não contribuiu, pois apesar de oferecer acolhimento e escuta não aborda estratégias para mudança.</v>
      </c>
      <c r="J139" s="57" t="str">
        <f>'Respostas ao formulário '!P141</f>
        <v>Não contribuiu, pois apesar de oferecer acolhimento e escuta não aborda estratégias para mudança.</v>
      </c>
      <c r="K139" s="57" t="str">
        <f>'Respostas ao formulário '!Q141</f>
        <v>Não contribuiu, pois apesar de oferecer acolhimento e escuta não aborda estratégias para mudança.</v>
      </c>
      <c r="L139" s="57" t="str">
        <f>'Respostas ao formulário '!R141</f>
        <v>Contribuiu parcialmente, me motivou em alguns momentos, mas minha rotina não mudou muito.</v>
      </c>
      <c r="M139" s="57" t="str">
        <f>'Respostas ao formulário '!S141</f>
        <v>Sim. Reduzi o tempo dedicado à atividade física.</v>
      </c>
      <c r="N139" s="57" t="str">
        <f>'Respostas ao formulário '!T141</f>
        <v>Sim, com frequência.</v>
      </c>
      <c r="O139" s="57" t="str">
        <f>'Respostas ao formulário '!U141</f>
        <v>Sim, houve uma redução significativa.</v>
      </c>
      <c r="P139" s="57" t="str">
        <f>'Respostas ao formulário '!V141</f>
        <v>Sim, com frequência.</v>
      </c>
      <c r="Q139" s="57" t="str">
        <f>'Respostas ao formulário '!W141</f>
        <v>Bebidas energéticas.</v>
      </c>
      <c r="S139" s="95"/>
      <c r="T139" s="96"/>
    </row>
    <row r="140">
      <c r="A140" s="56" t="s">
        <v>1696</v>
      </c>
      <c r="B140" s="57" t="str">
        <f>'Respostas ao formulário '!H142</f>
        <v>Estudo um pouco todos os dias.</v>
      </c>
      <c r="C140" s="73" t="str">
        <f>'Respostas ao formulário '!I142</f>
        <v>Liga acadêmica</v>
      </c>
      <c r="D140" s="73" t="str">
        <f>'Respostas ao formulário '!J142</f>
        <v>Não.</v>
      </c>
      <c r="E140" s="56">
        <v>0.0</v>
      </c>
      <c r="F140" s="57" t="str">
        <f>'Respostas ao formulário '!L142</f>
        <v>Contribuiu parcialmente, algumas estratégias foram úteis, mas ainda tenho dificuldades.</v>
      </c>
      <c r="G140" s="57" t="str">
        <f>'Respostas ao formulário '!M142</f>
        <v>Contribuiu parcialmente, algumas estratégias foram úteis, mas ainda tenho dificuldades.</v>
      </c>
      <c r="H140" s="57" t="str">
        <f>'Respostas ao formulário '!N142</f>
        <v>Contribuiu parcialmente, algumas estratégias foram úteis, mas ainda tenho dificuldades.</v>
      </c>
      <c r="I140" s="57" t="str">
        <f>'Respostas ao formulário '!O142</f>
        <v>Contribuiu parcialmente, algumas estratégias foram úteis, mas ainda tenho dificuldades.</v>
      </c>
      <c r="J140" s="57" t="str">
        <f>'Respostas ao formulário '!P142</f>
        <v>Contribuiu parcialmente, algumas estratégias foram úteis, mas ainda tenho dificuldades.</v>
      </c>
      <c r="K140" s="57" t="str">
        <f>'Respostas ao formulário '!Q142</f>
        <v>Contribuiu parcialmente, algumas estratégias foram úteis, mas ainda tenho dificuldades.</v>
      </c>
      <c r="L140" s="57" t="str">
        <f>'Respostas ao formulário '!R142</f>
        <v>Contribuiu parcialmente, me motivou em alguns momentos, mas minha rotina não mudou muito.</v>
      </c>
      <c r="M140" s="57" t="str">
        <f>'Respostas ao formulário '!S142</f>
        <v>Sim. Reduzi o tempo dedicado à atividade física.</v>
      </c>
      <c r="N140" s="57" t="str">
        <f>'Respostas ao formulário '!T142</f>
        <v>Sim, com frequência.</v>
      </c>
      <c r="O140" s="57" t="str">
        <f>'Respostas ao formulário '!U142</f>
        <v>Sim, houve uma redução significativa.</v>
      </c>
      <c r="P140" s="57" t="str">
        <f>'Respostas ao formulário '!V142</f>
        <v>Sim, com frequência.</v>
      </c>
      <c r="Q140" s="57" t="str">
        <f>'Respostas ao formulário '!W142</f>
        <v>Café., Medicamentos estimulantes.</v>
      </c>
      <c r="S140" s="95"/>
      <c r="T140" s="96"/>
    </row>
    <row r="141">
      <c r="A141" s="56" t="s">
        <v>1697</v>
      </c>
      <c r="B141" s="57" t="str">
        <f>'Respostas ao formulário '!H143</f>
        <v>Estudo um pouco todos os dias.</v>
      </c>
      <c r="C141" s="73" t="str">
        <f>'Respostas ao formulário '!I143</f>
        <v>Liga acadêmica, Extensão</v>
      </c>
      <c r="D141" s="73" t="str">
        <f>'Respostas ao formulário '!J143</f>
        <v>Não.</v>
      </c>
      <c r="E141" s="56">
        <v>0.0</v>
      </c>
      <c r="F141" s="57" t="str">
        <f>'Respostas ao formulário '!L143</f>
        <v>Contribuiu pouco, pois não consegui aplicar as estratégias ensinadas.</v>
      </c>
      <c r="G141" s="57" t="str">
        <f>'Respostas ao formulário '!M143</f>
        <v>Contribuiu pouco, pois não consegui aplicar as estratégias ensinadas.</v>
      </c>
      <c r="H141" s="57" t="str">
        <f>'Respostas ao formulário '!N143</f>
        <v>Contribuiu pouco, pois não consegui aplicar as estratégias ensinadas.</v>
      </c>
      <c r="I141" s="57" t="str">
        <f>'Respostas ao formulário '!O143</f>
        <v>Não contribuiu, pois apesar de oferecer acolhimento e escuta não aborda estratégias para mudança.</v>
      </c>
      <c r="J141" s="57" t="str">
        <f>'Respostas ao formulário '!P143</f>
        <v>Não contribuiu, pois apesar de oferecer acolhimento e escuta não aborda estratégias para mudança.</v>
      </c>
      <c r="K141" s="57" t="str">
        <f>'Respostas ao formulário '!Q143</f>
        <v>Não contribuiu, pois apesar de oferecer acolhimento e escuta não aborda estratégias para mudança.</v>
      </c>
      <c r="L141" s="57" t="str">
        <f>'Respostas ao formulário '!R143</f>
        <v>Não contribuiu, pois não participo das atividades promovidas pela Atlética.</v>
      </c>
      <c r="M141" s="57" t="str">
        <f>'Respostas ao formulário '!S143</f>
        <v>Sim. Não praticava atividade física antes, mas comecei a praticar.</v>
      </c>
      <c r="N141" s="57" t="str">
        <f>'Respostas ao formulário '!T143</f>
        <v>Às vezes.</v>
      </c>
      <c r="O141" s="57" t="str">
        <f>'Respostas ao formulário '!U143</f>
        <v>Sim, houve uma leve redução.</v>
      </c>
      <c r="P141" s="57" t="str">
        <f>'Respostas ao formulário '!V143</f>
        <v>Às vezes.</v>
      </c>
      <c r="Q141" s="57" t="str">
        <f>'Respostas ao formulário '!W143</f>
        <v>Não utilizei nenhuma substância com esse propósito.</v>
      </c>
      <c r="S141" s="95"/>
      <c r="T141" s="96"/>
    </row>
    <row r="142">
      <c r="A142" s="56" t="s">
        <v>1698</v>
      </c>
      <c r="B142" s="57" t="str">
        <f>'Respostas ao formulário '!H144</f>
        <v>Estudo principalmente nas vésperas de prova.</v>
      </c>
      <c r="C142" s="73" t="str">
        <f>'Respostas ao formulário '!I144</f>
        <v>Liga acadêmica, Iniciação científica</v>
      </c>
      <c r="D142" s="73" t="str">
        <f>'Respostas ao formulário '!J144</f>
        <v>Sim.</v>
      </c>
      <c r="E142" s="57" t="str">
        <f>'Respostas ao formulário '!K144</f>
        <v>Forest</v>
      </c>
      <c r="F142" s="57" t="str">
        <f>'Respostas ao formulário '!L144</f>
        <v>Não contribuiu, pois a disciplina não abordou aspectos que me ajudassem no gerenciamento do tempo.</v>
      </c>
      <c r="G142" s="57" t="str">
        <f>'Respostas ao formulário '!M144</f>
        <v>Contribuiu pouco, pois não consegui aplicar as estratégias ensinadas.</v>
      </c>
      <c r="H142" s="57" t="str">
        <f>'Respostas ao formulário '!N144</f>
        <v>Contribuiu pouco, pois não consegui aplicar as estratégias ensinadas.</v>
      </c>
      <c r="I142" s="57" t="str">
        <f>'Respostas ao formulário '!O144</f>
        <v>Não contribuiu, pois apesar de oferecer acolhimento e escuta não aborda estratégias para mudança.</v>
      </c>
      <c r="J142" s="57" t="str">
        <f>'Respostas ao formulário '!P144</f>
        <v>Não contribuiu, pois apesar de oferecer acolhimento e escuta não aborda estratégias para mudança.</v>
      </c>
      <c r="K142" s="57" t="str">
        <f>'Respostas ao formulário '!Q144</f>
        <v>Não contribuiu, pois apesar de oferecer acolhimento e escuta não aborda estratégias para mudança.</v>
      </c>
      <c r="L142" s="57" t="str">
        <f>'Respostas ao formulário '!R144</f>
        <v>Não contribuiu, pois não participo das atividades promovidas pela Atlética.</v>
      </c>
      <c r="M142" s="57" t="str">
        <f>'Respostas ao formulário '!S144</f>
        <v>Sim. Não praticava atividade física antes, mas comecei a praticar.</v>
      </c>
      <c r="N142" s="57" t="str">
        <f>'Respostas ao formulário '!T144</f>
        <v>Sim, com frequência.</v>
      </c>
      <c r="O142" s="57" t="str">
        <f>'Respostas ao formulário '!U144</f>
        <v>Não, minha qualidade do sono permaneceu a mesma.</v>
      </c>
      <c r="P142" s="57" t="str">
        <f>'Respostas ao formulário '!V144</f>
        <v>Sim, com frequência.</v>
      </c>
      <c r="Q142" s="57" t="str">
        <f>'Respostas ao formulário '!W144</f>
        <v>Não utilizei nenhuma substância com esse propósito.</v>
      </c>
      <c r="S142" s="95"/>
      <c r="T142" s="96"/>
    </row>
    <row r="143">
      <c r="A143" s="56" t="s">
        <v>1699</v>
      </c>
      <c r="B143" s="57" t="str">
        <f>'Respostas ao formulário '!H145</f>
        <v>Estudo principalmente nas vésperas de prova.</v>
      </c>
      <c r="C143" s="73" t="str">
        <f>'Respostas ao formulário '!I145</f>
        <v>Monitoria, Atlética, Iniciação científica</v>
      </c>
      <c r="D143" s="73" t="str">
        <f>'Respostas ao formulário '!J145</f>
        <v>Não.</v>
      </c>
      <c r="E143" s="56">
        <v>0.0</v>
      </c>
      <c r="F143" s="57" t="str">
        <f>'Respostas ao formulário '!L145</f>
        <v>Contribuiu pouco, pois não consegui aplicar as estratégias ensinadas.</v>
      </c>
      <c r="G143" s="57" t="str">
        <f>'Respostas ao formulário '!M145</f>
        <v>Não contribuiu, pois a disciplina não abordou aspectos que me ajudassem no gerenciamento do tempo.</v>
      </c>
      <c r="H143" s="57" t="str">
        <f>'Respostas ao formulário '!N145</f>
        <v>Contribuiu parcialmente, algumas estratégias foram úteis, mas ainda tenho dificuldades.</v>
      </c>
      <c r="I143" s="57" t="str">
        <f>'Respostas ao formulário '!O145</f>
        <v>Contribuiu parcialmente, algumas estratégias foram úteis, mas ainda tenho dificuldades.</v>
      </c>
      <c r="J143" s="57" t="str">
        <f>'Respostas ao formulário '!P145</f>
        <v>Não contribuiu, pois apesar de oferecer acolhimento e escuta não aborda estratégias para mudança.</v>
      </c>
      <c r="K143" s="57" t="str">
        <f>'Respostas ao formulário '!Q145</f>
        <v>Não contribuiu, pois apesar de oferecer acolhimento e escuta não aborda estratégias para mudança.</v>
      </c>
      <c r="L143" s="57" t="str">
        <f>'Respostas ao formulário '!R145</f>
        <v>Contribuiu muito, comecei ou aumentei minha prática de atividades físicas por influência da Atlética.</v>
      </c>
      <c r="M143" s="57" t="str">
        <f>'Respostas ao formulário '!S145</f>
        <v>Não. Já praticava atividade física antes e mantenho o mesmo hábito.</v>
      </c>
      <c r="N143" s="57" t="str">
        <f>'Respostas ao formulário '!T145</f>
        <v>Às vezes.</v>
      </c>
      <c r="O143" s="57" t="str">
        <f>'Respostas ao formulário '!U145</f>
        <v>Sim, houve uma redução significativa.</v>
      </c>
      <c r="P143" s="57" t="str">
        <f>'Respostas ao formulário '!V145</f>
        <v>Sim, com frequência.</v>
      </c>
      <c r="Q143" s="57" t="str">
        <f>'Respostas ao formulário '!W145</f>
        <v>Bebidas energéticas.</v>
      </c>
      <c r="S143" s="95"/>
      <c r="T143" s="96"/>
    </row>
    <row r="144">
      <c r="A144" s="56" t="s">
        <v>1700</v>
      </c>
      <c r="B144" s="57" t="str">
        <f>'Respostas ao formulário '!H146</f>
        <v>Estudo principalmente nas vésperas de prova.</v>
      </c>
      <c r="C144" s="73" t="str">
        <f>'Respostas ao formulário '!I146</f>
        <v>Monitoria, Liga acadêmica, Extensão</v>
      </c>
      <c r="D144" s="73" t="str">
        <f>'Respostas ao formulário '!J146</f>
        <v>Não.</v>
      </c>
      <c r="E144" s="56">
        <v>0.0</v>
      </c>
      <c r="F144" s="57" t="str">
        <f>'Respostas ao formulário '!L146</f>
        <v>Contribuiu parcialmente, algumas estratégias foram úteis, mas ainda tenho dificuldades.</v>
      </c>
      <c r="G144" s="57" t="str">
        <f>'Respostas ao formulário '!M146</f>
        <v>Contribuiu parcialmente, algumas estratégias foram úteis, mas ainda tenho dificuldades.</v>
      </c>
      <c r="H144" s="57" t="str">
        <f>'Respostas ao formulário '!N146</f>
        <v>Contribuiu parcialmente, algumas estratégias foram úteis, mas ainda tenho dificuldades.</v>
      </c>
      <c r="I144" s="57" t="str">
        <f>'Respostas ao formulário '!O146</f>
        <v>Contribuiu parcialmente, algumas estratégias foram úteis, mas ainda tenho dificuldades.</v>
      </c>
      <c r="J144" s="57" t="str">
        <f>'Respostas ao formulário '!P146</f>
        <v>Contribuiu parcialmente, algumas estratégias foram úteis, mas ainda tenho dificuldades.</v>
      </c>
      <c r="K144" s="57" t="str">
        <f>'Respostas ao formulário '!Q146</f>
        <v>Contribuiu parcialmente, algumas estratégias foram úteis, mas ainda tenho dificuldades.</v>
      </c>
      <c r="L144" s="57" t="str">
        <f>'Respostas ao formulário '!R146</f>
        <v>Não contribuiu, pois não participo das atividades promovidas pela Atlética.</v>
      </c>
      <c r="M144" s="57" t="str">
        <f>'Respostas ao formulário '!S146</f>
        <v>Sim. Abandonei a prática de atividade física.</v>
      </c>
      <c r="N144" s="57" t="str">
        <f>'Respostas ao formulário '!T146</f>
        <v>Como não pratico atividade física, não percebo diferença.</v>
      </c>
      <c r="O144" s="57" t="str">
        <f>'Respostas ao formulário '!U146</f>
        <v>Sim, houve uma redução significativa.</v>
      </c>
      <c r="P144" s="57" t="str">
        <f>'Respostas ao formulário '!V146</f>
        <v>Sim, com frequência.</v>
      </c>
      <c r="Q144" s="57" t="str">
        <f>'Respostas ao formulário '!W146</f>
        <v>Bebidas energéticas.</v>
      </c>
      <c r="S144" s="95"/>
      <c r="T144" s="96"/>
    </row>
    <row r="145">
      <c r="A145" s="56" t="s">
        <v>1701</v>
      </c>
      <c r="B145" s="57" t="str">
        <f>'Respostas ao formulário '!H147</f>
        <v>Não tenho uma rotina fixa.</v>
      </c>
      <c r="C145" s="73" t="str">
        <f>'Respostas ao formulário '!I147</f>
        <v>Monitoria, Liga acadêmica</v>
      </c>
      <c r="D145" s="73" t="str">
        <f>'Respostas ao formulário '!J147</f>
        <v>Não.</v>
      </c>
      <c r="E145" s="56">
        <v>0.0</v>
      </c>
      <c r="F145" s="57" t="str">
        <f>'Respostas ao formulário '!L147</f>
        <v>Contribuiu pouco, pois não consegui aplicar as estratégias ensinadas.</v>
      </c>
      <c r="G145" s="57" t="str">
        <f>'Respostas ao formulário '!M147</f>
        <v>Contribuiu parcialmente, algumas estratégias foram úteis, mas ainda tenho dificuldades.</v>
      </c>
      <c r="H145" s="57" t="str">
        <f>'Respostas ao formulário '!N147</f>
        <v>Contribuiu parcialmente, algumas estratégias foram úteis, mas ainda tenho dificuldades.</v>
      </c>
      <c r="I145" s="57" t="str">
        <f>'Respostas ao formulário '!O147</f>
        <v>Contribuiu parcialmente, algumas estratégias foram úteis, mas ainda tenho dificuldades.</v>
      </c>
      <c r="J145" s="57" t="str">
        <f>'Respostas ao formulário '!P147</f>
        <v>Não contribuiu, pois apesar de oferecer acolhimento e escuta não aborda estratégias para mudança.</v>
      </c>
      <c r="K145" s="57" t="str">
        <f>'Respostas ao formulário '!Q147</f>
        <v>Não contribuiu, pois apesar de oferecer acolhimento e escuta não aborda estratégias para mudança.</v>
      </c>
      <c r="L145" s="57" t="str">
        <f>'Respostas ao formulário '!R147</f>
        <v>Não contribuiu, pois não participo das atividades promovidas pela Atlética.</v>
      </c>
      <c r="M145" s="57" t="str">
        <f>'Respostas ao formulário '!S147</f>
        <v>Sim. Reduzi o tempo dedicado à atividade física.</v>
      </c>
      <c r="N145" s="57" t="str">
        <f>'Respostas ao formulário '!T147</f>
        <v>Sim, com frequência.</v>
      </c>
      <c r="O145" s="57" t="str">
        <f>'Respostas ao formulário '!U147</f>
        <v>Sim, houve uma redução significativa.</v>
      </c>
      <c r="P145" s="57" t="str">
        <f>'Respostas ao formulário '!V147</f>
        <v>Sim, com frequência.</v>
      </c>
      <c r="Q145" s="57" t="str">
        <f>'Respostas ao formulário '!W147</f>
        <v>Café., Bebidas energéticas.</v>
      </c>
      <c r="S145" s="95"/>
      <c r="T145" s="96"/>
    </row>
    <row r="146">
      <c r="A146" s="56" t="s">
        <v>1702</v>
      </c>
      <c r="B146" s="57" t="str">
        <f>'Respostas ao formulário '!H148</f>
        <v>Estudo principalmente nas vésperas de prova.</v>
      </c>
      <c r="C146" s="73" t="str">
        <f>'Respostas ao formulário '!I148</f>
        <v>Nenhuma no momento</v>
      </c>
      <c r="D146" s="73" t="str">
        <f>'Respostas ao formulário '!J148</f>
        <v>Não.</v>
      </c>
      <c r="E146" s="56">
        <v>0.0</v>
      </c>
      <c r="F146" s="57" t="str">
        <f>'Respostas ao formulário '!L148</f>
        <v>Contribuiu parcialmente, algumas estratégias foram úteis, mas ainda tenho dificuldades.</v>
      </c>
      <c r="G146" s="57" t="str">
        <f>'Respostas ao formulário '!M148</f>
        <v>Contribuiu parcialmente, algumas estratégias foram úteis, mas ainda tenho dificuldades.</v>
      </c>
      <c r="H146" s="57" t="str">
        <f>'Respostas ao formulário '!N148</f>
        <v>Contribuiu parcialmente, algumas estratégias foram úteis, mas ainda tenho dificuldades.</v>
      </c>
      <c r="I146" s="57" t="str">
        <f>'Respostas ao formulário '!O148</f>
        <v>Contribuiu pouco, pois não consegui aplicar as estratégias ensinadas.</v>
      </c>
      <c r="J146" s="57" t="str">
        <f>'Respostas ao formulário '!P148</f>
        <v>Contribuiu parcialmente, algumas estratégias foram úteis, mas ainda tenho dificuldades.</v>
      </c>
      <c r="K146" s="57" t="str">
        <f>'Respostas ao formulário '!Q148</f>
        <v>Contribuiu parcialmente, algumas estratégias foram úteis, mas ainda tenho dificuldades.</v>
      </c>
      <c r="L146" s="57" t="str">
        <f>'Respostas ao formulário '!R148</f>
        <v>Contribuiu muito, comecei ou aumentei minha prática de atividades físicas por influência da Atlética.</v>
      </c>
      <c r="M146" s="57" t="str">
        <f>'Respostas ao formulário '!S148</f>
        <v>Sim. Aumentei o tempo dedicado à atividade física.</v>
      </c>
      <c r="N146" s="57" t="str">
        <f>'Respostas ao formulário '!T148</f>
        <v>Às vezes.</v>
      </c>
      <c r="O146" s="57" t="str">
        <f>'Respostas ao formulário '!U148</f>
        <v>Sim, houve uma leve redução.</v>
      </c>
      <c r="P146" s="57" t="str">
        <f>'Respostas ao formulário '!V148</f>
        <v>Às vezes.</v>
      </c>
      <c r="Q146" s="57" t="str">
        <f>'Respostas ao formulário '!W148</f>
        <v>Medicamentos estimulantes.</v>
      </c>
      <c r="S146" s="95"/>
      <c r="T146" s="96"/>
    </row>
    <row r="147">
      <c r="A147" s="56" t="s">
        <v>1703</v>
      </c>
      <c r="B147" s="57" t="str">
        <f>'Respostas ao formulário '!H149</f>
        <v>Não tenho uma rotina fixa.</v>
      </c>
      <c r="C147" s="73" t="str">
        <f>'Respostas ao formulário '!I149</f>
        <v>Gestão do DAHMP</v>
      </c>
      <c r="D147" s="73" t="str">
        <f>'Respostas ao formulário '!J149</f>
        <v>Não.</v>
      </c>
      <c r="E147" s="56">
        <v>0.0</v>
      </c>
      <c r="F147" s="57" t="str">
        <f>'Respostas ao formulário '!L149</f>
        <v>Não contribuiu, pois a disciplina não abordou aspectos que me ajudassem no gerenciamento do tempo.</v>
      </c>
      <c r="G147" s="57" t="str">
        <f>'Respostas ao formulário '!M149</f>
        <v>Não contribuiu, pois a disciplina não abordou aspectos que me ajudassem no gerenciamento do tempo.</v>
      </c>
      <c r="H147" s="57" t="str">
        <f>'Respostas ao formulário '!N149</f>
        <v>Não contribuiu, pois a disciplina não abordou aspectos que me ajudassem no gerenciamento do tempo.</v>
      </c>
      <c r="I147" s="57" t="str">
        <f>'Respostas ao formulário '!O149</f>
        <v>Não contribuiu, pois apesar de oferecer acolhimento e escuta não aborda estratégias para mudança.</v>
      </c>
      <c r="J147" s="57" t="str">
        <f>'Respostas ao formulário '!P149</f>
        <v>Não contribuiu, pois apesar de oferecer acolhimento e escuta não aborda estratégias para mudança.</v>
      </c>
      <c r="K147" s="57" t="str">
        <f>'Respostas ao formulário '!Q149</f>
        <v>Não contribuiu, pois apesar de oferecer acolhimento e escuta não aborda estratégias para mudança.</v>
      </c>
      <c r="L147" s="57" t="str">
        <f>'Respostas ao formulário '!R149</f>
        <v>Contribuiu parcialmente, me motivou em alguns momentos, mas minha rotina não mudou muito.</v>
      </c>
      <c r="M147" s="57" t="str">
        <f>'Respostas ao formulário '!S149</f>
        <v>Sim. Abandonei a prática de atividade física.</v>
      </c>
      <c r="N147" s="57" t="str">
        <f>'Respostas ao formulário '!T149</f>
        <v>Sim, com frequência.</v>
      </c>
      <c r="O147" s="57" t="str">
        <f>'Respostas ao formulário '!U149</f>
        <v>Sim, houve uma redução significativa.</v>
      </c>
      <c r="P147" s="57" t="str">
        <f>'Respostas ao formulário '!V149</f>
        <v>Sim, com frequência.</v>
      </c>
      <c r="Q147" s="57" t="str">
        <f>'Respostas ao formulário '!W149</f>
        <v>Café.</v>
      </c>
      <c r="S147" s="95"/>
      <c r="T147" s="96"/>
    </row>
    <row r="148">
      <c r="A148" s="56" t="s">
        <v>1704</v>
      </c>
      <c r="B148" s="57" t="str">
        <f>'Respostas ao formulário '!H150</f>
        <v>Estudo principalmente nas vésperas de prova.</v>
      </c>
      <c r="C148" s="73" t="str">
        <f>'Respostas ao formulário '!I150</f>
        <v>Nenhuma no momento</v>
      </c>
      <c r="D148" s="73" t="str">
        <f>'Respostas ao formulário '!J150</f>
        <v>Não.</v>
      </c>
      <c r="E148" s="56">
        <v>0.0</v>
      </c>
      <c r="F148" s="57" t="str">
        <f>'Respostas ao formulário '!L150</f>
        <v>Contribuiu pouco, pois não consegui aplicar as estratégias ensinadas.</v>
      </c>
      <c r="G148" s="57" t="str">
        <f>'Respostas ao formulário '!M150</f>
        <v>Contribuiu parcialmente, algumas estratégias foram úteis, mas ainda tenho dificuldades.</v>
      </c>
      <c r="H148" s="57" t="str">
        <f>'Respostas ao formulário '!N150</f>
        <v>Contribuiu pouco, pois não consegui aplicar as estratégias ensinadas.</v>
      </c>
      <c r="I148" s="57" t="str">
        <f>'Respostas ao formulário '!O150</f>
        <v>Contribuiu parcialmente, algumas estratégias foram úteis, mas ainda tenho dificuldades.</v>
      </c>
      <c r="J148" s="57" t="str">
        <f>'Respostas ao formulário '!P150</f>
        <v>Contribuiu parcialmente, algumas estratégias foram úteis, mas ainda tenho dificuldades.</v>
      </c>
      <c r="K148" s="57" t="str">
        <f>'Respostas ao formulário '!Q150</f>
        <v>Contribuiu pouco, pois não consegui aplicar as estratégias ensinadas.</v>
      </c>
      <c r="L148" s="57" t="str">
        <f>'Respostas ao formulário '!R150</f>
        <v>Contribuiu parcialmente, me motivou em alguns momentos, mas minha rotina não mudou muito.</v>
      </c>
      <c r="M148" s="57" t="str">
        <f>'Respostas ao formulário '!S150</f>
        <v>Sim. Reduzi o tempo dedicado à atividade física.</v>
      </c>
      <c r="N148" s="57" t="str">
        <f>'Respostas ao formulário '!T150</f>
        <v>Sim, com frequência.</v>
      </c>
      <c r="O148" s="57" t="str">
        <f>'Respostas ao formulário '!U150</f>
        <v>Sim, houve uma leve redução.</v>
      </c>
      <c r="P148" s="57" t="str">
        <f>'Respostas ao formulário '!V150</f>
        <v>Às vezes.</v>
      </c>
      <c r="Q148" s="57" t="str">
        <f>'Respostas ao formulário '!W150</f>
        <v>Bebidas energéticas., Medicamentos estimulantes.</v>
      </c>
      <c r="S148" s="95"/>
      <c r="T148" s="96"/>
    </row>
    <row r="149">
      <c r="A149" s="56" t="s">
        <v>1705</v>
      </c>
      <c r="B149" s="57" t="str">
        <f>'Respostas ao formulário '!H151</f>
        <v>Estudo um pouco todos os dias.</v>
      </c>
      <c r="C149" s="73" t="str">
        <f>'Respostas ao formulário '!I151</f>
        <v>Liga acadêmica, Voluntariado</v>
      </c>
      <c r="D149" s="73" t="str">
        <f>'Respostas ao formulário '!J151</f>
        <v>Sim.</v>
      </c>
      <c r="E149" s="57" t="str">
        <f>'Respostas ao formulário '!K151</f>
        <v>Planer </v>
      </c>
      <c r="F149" s="57" t="str">
        <f>'Respostas ao formulário '!L151</f>
        <v>Não contribuiu, pois a disciplina não abordou aspectos que me ajudassem no gerenciamento do tempo.</v>
      </c>
      <c r="G149" s="57" t="str">
        <f>'Respostas ao formulário '!M151</f>
        <v>Contribuiu pouco, pois não consegui aplicar as estratégias ensinadas.</v>
      </c>
      <c r="H149" s="57" t="str">
        <f>'Respostas ao formulário '!N151</f>
        <v>Não contribuiu, pois a disciplina não abordou aspectos que me ajudassem no gerenciamento do tempo.</v>
      </c>
      <c r="I149" s="57" t="str">
        <f>'Respostas ao formulário '!O151</f>
        <v>Não contribuiu, pois apesar de oferecer acolhimento e escuta não aborda estratégias para mudança.</v>
      </c>
      <c r="J149" s="57" t="str">
        <f>'Respostas ao formulário '!P151</f>
        <v>Não contribuiu, pois apesar de oferecer acolhimento e escuta não aborda estratégias para mudança.</v>
      </c>
      <c r="K149" s="57" t="str">
        <f>'Respostas ao formulário '!Q151</f>
        <v>Não contribuiu, pois apesar de oferecer acolhimento e escuta não aborda estratégias para mudança.</v>
      </c>
      <c r="L149" s="57" t="str">
        <f>'Respostas ao formulário '!R151</f>
        <v>Contribuiu muito, comecei ou aumentei minha prática de atividades físicas por influência da Atlética.</v>
      </c>
      <c r="M149" s="57" t="str">
        <f>'Respostas ao formulário '!S151</f>
        <v>Sim. Reduzi o tempo dedicado à atividade física.</v>
      </c>
      <c r="N149" s="57" t="str">
        <f>'Respostas ao formulário '!T151</f>
        <v>Sim, com frequência.</v>
      </c>
      <c r="O149" s="57" t="str">
        <f>'Respostas ao formulário '!U151</f>
        <v>Sim, houve uma leve redução.</v>
      </c>
      <c r="P149" s="57" t="str">
        <f>'Respostas ao formulário '!V151</f>
        <v>Sim, com frequência.</v>
      </c>
      <c r="Q149" s="57" t="str">
        <f>'Respostas ao formulário '!W151</f>
        <v>Café., Bebidas energéticas.</v>
      </c>
      <c r="S149" s="95"/>
      <c r="T149" s="96"/>
    </row>
    <row r="150">
      <c r="A150" s="56" t="s">
        <v>1706</v>
      </c>
      <c r="B150" s="57" t="str">
        <f>'Respostas ao formulário '!H152</f>
        <v>Não tenho uma rotina fixa.</v>
      </c>
      <c r="C150" s="73" t="str">
        <f>'Respostas ao formulário '!I152</f>
        <v>Monitoria, Liga acadêmica, Extensão</v>
      </c>
      <c r="D150" s="73" t="str">
        <f>'Respostas ao formulário '!J152</f>
        <v>Não.</v>
      </c>
      <c r="E150" s="56">
        <v>0.0</v>
      </c>
      <c r="F150" s="57" t="str">
        <f>'Respostas ao formulário '!L152</f>
        <v>Contribuiu pouco, pois não consegui aplicar as estratégias ensinadas.</v>
      </c>
      <c r="G150" s="57" t="str">
        <f>'Respostas ao formulário '!M152</f>
        <v>Contribuiu pouco, pois não consegui aplicar as estratégias ensinadas.</v>
      </c>
      <c r="H150" s="57" t="str">
        <f>'Respostas ao formulário '!N152</f>
        <v>Contribuiu pouco, pois não consegui aplicar as estratégias ensinadas.</v>
      </c>
      <c r="I150" s="57" t="str">
        <f>'Respostas ao formulário '!O152</f>
        <v>Contribuiu pouco, pois não consegui aplicar as estratégias ensinadas.</v>
      </c>
      <c r="J150" s="57" t="str">
        <f>'Respostas ao formulário '!P152</f>
        <v>Contribuiu parcialmente, algumas estratégias foram úteis, mas ainda tenho dificuldades.</v>
      </c>
      <c r="K150" s="57" t="str">
        <f>'Respostas ao formulário '!Q152</f>
        <v>Contribuiu parcialmente, algumas estratégias foram úteis, mas ainda tenho dificuldades.</v>
      </c>
      <c r="L150" s="57" t="str">
        <f>'Respostas ao formulário '!R152</f>
        <v>Contribuiu parcialmente, me motivou em alguns momentos, mas minha rotina não mudou muito.</v>
      </c>
      <c r="M150" s="57" t="str">
        <f>'Respostas ao formulário '!S152</f>
        <v>Não. Já praticava atividade física antes e mantenho o mesmo hábito.</v>
      </c>
      <c r="N150" s="57" t="str">
        <f>'Respostas ao formulário '!T152</f>
        <v>Sim, com frequência.</v>
      </c>
      <c r="O150" s="57" t="str">
        <f>'Respostas ao formulário '!U152</f>
        <v>Sim, houve uma leve redução.</v>
      </c>
      <c r="P150" s="57" t="str">
        <f>'Respostas ao formulário '!V152</f>
        <v>Às vezes.</v>
      </c>
      <c r="Q150" s="57" t="str">
        <f>'Respostas ao formulário '!W152</f>
        <v>Não utilizei nenhuma substância com esse propósito.</v>
      </c>
      <c r="S150" s="95"/>
      <c r="T150" s="96"/>
    </row>
    <row r="151">
      <c r="A151" s="56" t="s">
        <v>1707</v>
      </c>
      <c r="B151" s="57" t="str">
        <f>'Respostas ao formulário '!H153</f>
        <v>Estudo principalmente nas vésperas de prova.</v>
      </c>
      <c r="C151" s="73" t="str">
        <f>'Respostas ao formulário '!I153</f>
        <v>Extensão</v>
      </c>
      <c r="D151" s="73" t="str">
        <f>'Respostas ao formulário '!J153</f>
        <v>Não.</v>
      </c>
      <c r="E151" s="56">
        <v>0.0</v>
      </c>
      <c r="F151" s="57" t="str">
        <f>'Respostas ao formulário '!L153</f>
        <v>Contribuiu parcialmente, algumas estratégias foram úteis, mas ainda tenho dificuldades.</v>
      </c>
      <c r="G151" s="57" t="str">
        <f>'Respostas ao formulário '!M153</f>
        <v>Contribuiu pouco, pois não consegui aplicar as estratégias ensinadas.</v>
      </c>
      <c r="H151" s="57" t="str">
        <f>'Respostas ao formulário '!N153</f>
        <v>Contribuiu pouco, pois não consegui aplicar as estratégias ensinadas.</v>
      </c>
      <c r="I151" s="57" t="str">
        <f>'Respostas ao formulário '!O153</f>
        <v>Contribuiu parcialmente, algumas estratégias foram úteis, mas ainda tenho dificuldades.</v>
      </c>
      <c r="J151" s="57" t="str">
        <f>'Respostas ao formulário '!P153</f>
        <v>Não contribuiu, pois apesar de oferecer acolhimento e escuta não aborda estratégias para mudança.</v>
      </c>
      <c r="K151" s="57" t="str">
        <f>'Respostas ao formulário '!Q153</f>
        <v>Contribuiu pouco, pois não consegui aplicar as estratégias ensinadas.</v>
      </c>
      <c r="L151" s="57" t="str">
        <f>'Respostas ao formulário '!R153</f>
        <v>Não contribuiu, pois não participo das atividades promovidas pela Atlética.</v>
      </c>
      <c r="M151" s="57" t="str">
        <f>'Respostas ao formulário '!S153</f>
        <v>Não. Não praticava atividade física antes e continuo sem praticar.</v>
      </c>
      <c r="N151" s="57" t="str">
        <f>'Respostas ao formulário '!T153</f>
        <v>Sim, com frequência.</v>
      </c>
      <c r="O151" s="57" t="str">
        <f>'Respostas ao formulário '!U153</f>
        <v>Sim, houve uma leve redução.</v>
      </c>
      <c r="P151" s="57" t="str">
        <f>'Respostas ao formulário '!V153</f>
        <v>Sim, com frequência.</v>
      </c>
      <c r="Q151" s="57" t="str">
        <f>'Respostas ao formulário '!W153</f>
        <v>Não utilizei nenhuma substância com esse propósito.</v>
      </c>
      <c r="S151" s="95"/>
      <c r="T151" s="96"/>
    </row>
    <row r="152">
      <c r="A152" s="56" t="s">
        <v>1708</v>
      </c>
      <c r="B152" s="57" t="str">
        <f>'Respostas ao formulário '!H154</f>
        <v>Não tenho uma rotina fixa.</v>
      </c>
      <c r="C152" s="73" t="str">
        <f>'Respostas ao formulário '!I154</f>
        <v>Nenhuma no momento</v>
      </c>
      <c r="D152" s="73" t="str">
        <f>'Respostas ao formulário '!J154</f>
        <v>Não.</v>
      </c>
      <c r="E152" s="56">
        <v>0.0</v>
      </c>
      <c r="F152" s="57" t="str">
        <f>'Respostas ao formulário '!L154</f>
        <v>Contribuiu pouco, pois não consegui aplicar as estratégias ensinadas.</v>
      </c>
      <c r="G152" s="57" t="str">
        <f>'Respostas ao formulário '!M154</f>
        <v>Contribuiu parcialmente, algumas estratégias foram úteis, mas ainda tenho dificuldades.</v>
      </c>
      <c r="H152" s="57" t="str">
        <f>'Respostas ao formulário '!N154</f>
        <v>Não contribuiu, pois a disciplina não abordou aspectos que me ajudassem no gerenciamento do tempo.</v>
      </c>
      <c r="I152" s="57" t="str">
        <f>'Respostas ao formulário '!O154</f>
        <v>Não contribuiu, pois apesar de oferecer acolhimento e escuta não aborda estratégias para mudança.</v>
      </c>
      <c r="J152" s="57" t="str">
        <f>'Respostas ao formulário '!P154</f>
        <v>Não contribuiu, pois apesar de oferecer acolhimento e escuta não aborda estratégias para mudança.</v>
      </c>
      <c r="K152" s="57" t="str">
        <f>'Respostas ao formulário '!Q154</f>
        <v>Não contribuiu, pois apesar de oferecer acolhimento e escuta não aborda estratégias para mudança.</v>
      </c>
      <c r="L152" s="57" t="str">
        <f>'Respostas ao formulário '!R154</f>
        <v>Não contribuiu, pois não participo das atividades promovidas pela Atlética.</v>
      </c>
      <c r="M152" s="57" t="str">
        <f>'Respostas ao formulário '!S154</f>
        <v>Sim. Reduzi o tempo dedicado à atividade física.</v>
      </c>
      <c r="N152" s="57" t="str">
        <f>'Respostas ao formulário '!T154</f>
        <v>Sim, com frequência.</v>
      </c>
      <c r="O152" s="57" t="str">
        <f>'Respostas ao formulário '!U154</f>
        <v>Sim, houve uma redução significativa.</v>
      </c>
      <c r="P152" s="57" t="str">
        <f>'Respostas ao formulário '!V154</f>
        <v>Sim, com frequência.</v>
      </c>
      <c r="Q152" s="57" t="str">
        <f>'Respostas ao formulário '!W154</f>
        <v>Café., Bebidas energéticas.</v>
      </c>
      <c r="S152" s="95"/>
      <c r="T152" s="96"/>
    </row>
    <row r="153">
      <c r="A153" s="56" t="s">
        <v>1709</v>
      </c>
      <c r="B153" s="57" t="str">
        <f>'Respostas ao formulário '!H155</f>
        <v>Não tenho uma rotina fixa.</v>
      </c>
      <c r="C153" s="73" t="str">
        <f>'Respostas ao formulário '!I155</f>
        <v>Atlética, Liga acadêmica, Extensão, Estágio extracurricular</v>
      </c>
      <c r="D153" s="73" t="str">
        <f>'Respostas ao formulário '!J155</f>
        <v>Sim.</v>
      </c>
      <c r="E153" s="57" t="str">
        <f>'Respostas ao formulário '!K155</f>
        <v>Google Studio</v>
      </c>
      <c r="F153" s="57" t="str">
        <f>'Respostas ao formulário '!L155</f>
        <v>Não contribuiu, pois a disciplina não abordou aspectos que me ajudassem no gerenciamento do tempo.</v>
      </c>
      <c r="G153" s="57" t="str">
        <f>'Respostas ao formulário '!M155</f>
        <v>Não contribuiu, pois a disciplina não abordou aspectos que me ajudassem no gerenciamento do tempo.</v>
      </c>
      <c r="H153" s="57" t="str">
        <f>'Respostas ao formulário '!N155</f>
        <v>Não contribuiu, pois a disciplina não abordou aspectos que me ajudassem no gerenciamento do tempo.</v>
      </c>
      <c r="I153" s="57" t="str">
        <f>'Respostas ao formulário '!O155</f>
        <v>Não contribuiu, pois apesar de oferecer acolhimento e escuta não aborda estratégias para mudança.</v>
      </c>
      <c r="J153" s="57" t="str">
        <f>'Respostas ao formulário '!P155</f>
        <v>Não contribuiu, pois apesar de oferecer acolhimento e escuta não aborda estratégias para mudança.</v>
      </c>
      <c r="K153" s="57" t="str">
        <f>'Respostas ao formulário '!Q155</f>
        <v>Não contribuiu, pois apesar de oferecer acolhimento e escuta não aborda estratégias para mudança.</v>
      </c>
      <c r="L153" s="57" t="str">
        <f>'Respostas ao formulário '!R155</f>
        <v>Contribuiu muito, comecei ou aumentei minha prática de atividades físicas por influência da Atlética.</v>
      </c>
      <c r="M153" s="57" t="str">
        <f>'Respostas ao formulário '!S155</f>
        <v>Sim. Não praticava atividade física antes, mas comecei a praticar.</v>
      </c>
      <c r="N153" s="57" t="str">
        <f>'Respostas ao formulário '!T155</f>
        <v>Raramente.</v>
      </c>
      <c r="O153" s="57" t="str">
        <f>'Respostas ao formulário '!U155</f>
        <v>Sim, houve uma leve redução.</v>
      </c>
      <c r="P153" s="57" t="str">
        <f>'Respostas ao formulário '!V155</f>
        <v>Às vezes.</v>
      </c>
      <c r="Q153" s="57" t="str">
        <f>'Respostas ao formulário '!W155</f>
        <v>Café., Bebidas energéticas.</v>
      </c>
      <c r="S153" s="95"/>
      <c r="T153" s="96"/>
    </row>
    <row r="154">
      <c r="A154" s="56" t="s">
        <v>1710</v>
      </c>
      <c r="B154" s="57" t="str">
        <f>'Respostas ao formulário '!H156</f>
        <v>Não tenho uma rotina fixa.</v>
      </c>
      <c r="C154" s="73" t="str">
        <f>'Respostas ao formulário '!I156</f>
        <v>Nenhuma no momento</v>
      </c>
      <c r="D154" s="73" t="str">
        <f>'Respostas ao formulário '!J156</f>
        <v>Não.</v>
      </c>
      <c r="E154" s="56">
        <v>0.0</v>
      </c>
      <c r="F154" s="57" t="str">
        <f>'Respostas ao formulário '!L156</f>
        <v>Não contribuiu, pois a disciplina não abordou aspectos que me ajudassem no gerenciamento do tempo.</v>
      </c>
      <c r="G154" s="57" t="str">
        <f>'Respostas ao formulário '!M156</f>
        <v>Não contribuiu, pois a disciplina não abordou aspectos que me ajudassem no gerenciamento do tempo.</v>
      </c>
      <c r="H154" s="57" t="str">
        <f>'Respostas ao formulário '!N156</f>
        <v>Não contribuiu, pois a disciplina não abordou aspectos que me ajudassem no gerenciamento do tempo.</v>
      </c>
      <c r="I154" s="57" t="str">
        <f>'Respostas ao formulário '!O156</f>
        <v>Não contribuiu, pois apesar de oferecer acolhimento e escuta não aborda estratégias para mudança.</v>
      </c>
      <c r="J154" s="57" t="str">
        <f>'Respostas ao formulário '!P156</f>
        <v>Não contribuiu, pois apesar de oferecer acolhimento e escuta não aborda estratégias para mudança.</v>
      </c>
      <c r="K154" s="57" t="str">
        <f>'Respostas ao formulário '!Q156</f>
        <v>Não contribuiu, pois apesar de oferecer acolhimento e escuta não aborda estratégias para mudança.</v>
      </c>
      <c r="L154" s="57" t="str">
        <f>'Respostas ao formulário '!R156</f>
        <v>Contribuiu pouco, pois já praticava atividades físicas regularmente antes.</v>
      </c>
      <c r="M154" s="57" t="str">
        <f>'Respostas ao formulário '!S156</f>
        <v>Sim. Abandonei a prática de atividade física.</v>
      </c>
      <c r="N154" s="57" t="str">
        <f>'Respostas ao formulário '!T156</f>
        <v>Sim, com frequência.</v>
      </c>
      <c r="O154" s="57" t="str">
        <f>'Respostas ao formulário '!U156</f>
        <v>Sim, houve uma leve redução.</v>
      </c>
      <c r="P154" s="57" t="str">
        <f>'Respostas ao formulário '!V156</f>
        <v>Sim, com frequência.</v>
      </c>
      <c r="Q154" s="57" t="str">
        <f>'Respostas ao formulário '!W156</f>
        <v>Não utilizei nenhuma substância com esse propósito.</v>
      </c>
      <c r="S154" s="95"/>
      <c r="T154" s="96"/>
    </row>
    <row r="155">
      <c r="A155" s="56" t="s">
        <v>1711</v>
      </c>
      <c r="B155" s="57" t="str">
        <f>'Respostas ao formulário '!H157</f>
        <v>Estudo um pouco todos os dias.</v>
      </c>
      <c r="C155" s="73" t="str">
        <f>'Respostas ao formulário '!I157</f>
        <v>Monitoria, Atlética, Extensão</v>
      </c>
      <c r="D155" s="73" t="str">
        <f>'Respostas ao formulário '!J157</f>
        <v>Não.</v>
      </c>
      <c r="E155" s="56">
        <v>0.0</v>
      </c>
      <c r="F155" s="57" t="str">
        <f>'Respostas ao formulário '!L157</f>
        <v>Contribuiu parcialmente, algumas estratégias foram úteis, mas ainda tenho dificuldades.</v>
      </c>
      <c r="G155" s="57" t="str">
        <f>'Respostas ao formulário '!M157</f>
        <v>Não contribuiu, pois a disciplina não abordou aspectos que me ajudassem no gerenciamento do tempo.</v>
      </c>
      <c r="H155" s="57" t="str">
        <f>'Respostas ao formulário '!N157</f>
        <v>Contribuiu parcialmente, algumas estratégias foram úteis, mas ainda tenho dificuldades.</v>
      </c>
      <c r="I155" s="57" t="str">
        <f>'Respostas ao formulário '!O157</f>
        <v>Não tive contato suficiente para avaliar seu impacto.</v>
      </c>
      <c r="J155" s="57" t="str">
        <f>'Respostas ao formulário '!P157</f>
        <v>Não tive contato suficiente para avaliar seu impacto.</v>
      </c>
      <c r="K155" s="57" t="str">
        <f>'Respostas ao formulário '!Q157</f>
        <v>Não tive contato suficiente para avaliar seu impacto.</v>
      </c>
      <c r="L155" s="57" t="str">
        <f>'Respostas ao formulário '!R157</f>
        <v>Contribuiu muito, comecei ou aumentei minha prática de atividades físicas por influência da Atlética.</v>
      </c>
      <c r="M155" s="57" t="str">
        <f>'Respostas ao formulário '!S157</f>
        <v>Não. Já praticava atividade física antes e mantenho o mesmo hábito.</v>
      </c>
      <c r="N155" s="57" t="str">
        <f>'Respostas ao formulário '!T157</f>
        <v>Raramente.</v>
      </c>
      <c r="O155" s="57" t="str">
        <f>'Respostas ao formulário '!U157</f>
        <v>Sim, houve uma redução significativa.</v>
      </c>
      <c r="P155" s="57" t="str">
        <f>'Respostas ao formulário '!V157</f>
        <v>Sim, com frequência.</v>
      </c>
      <c r="Q155" s="57" t="str">
        <f>'Respostas ao formulário '!W157</f>
        <v>Café., Bebidas energéticas.</v>
      </c>
      <c r="S155" s="95"/>
      <c r="T155" s="96"/>
    </row>
    <row r="156">
      <c r="A156" s="56" t="s">
        <v>1712</v>
      </c>
      <c r="B156" s="57" t="str">
        <f>'Respostas ao formulário '!H158</f>
        <v>Não tenho uma rotina fixa.</v>
      </c>
      <c r="C156" s="73" t="str">
        <f>'Respostas ao formulário '!I158</f>
        <v>Liga acadêmica</v>
      </c>
      <c r="D156" s="73" t="str">
        <f>'Respostas ao formulário '!J158</f>
        <v>Não.</v>
      </c>
      <c r="E156" s="56">
        <v>0.0</v>
      </c>
      <c r="F156" s="57" t="str">
        <f>'Respostas ao formulário '!L158</f>
        <v>Contribuiu pouco, pois não consegui aplicar as estratégias ensinadas.</v>
      </c>
      <c r="G156" s="57" t="str">
        <f>'Respostas ao formulário '!M158</f>
        <v>Contribuiu pouco, pois não consegui aplicar as estratégias ensinadas.</v>
      </c>
      <c r="H156" s="57" t="str">
        <f>'Respostas ao formulário '!N158</f>
        <v>Contribuiu pouco, pois não consegui aplicar as estratégias ensinadas.</v>
      </c>
      <c r="I156" s="57" t="str">
        <f>'Respostas ao formulário '!O158</f>
        <v>Não contribuiu, pois apesar de oferecer acolhimento e escuta não aborda estratégias para mudança.</v>
      </c>
      <c r="J156" s="57" t="str">
        <f>'Respostas ao formulário '!P158</f>
        <v>Não contribuiu, pois apesar de oferecer acolhimento e escuta não aborda estratégias para mudança.</v>
      </c>
      <c r="K156" s="57" t="str">
        <f>'Respostas ao formulário '!Q158</f>
        <v>Não contribuiu, pois apesar de oferecer acolhimento e escuta não aborda estratégias para mudança.</v>
      </c>
      <c r="L156" s="57" t="str">
        <f>'Respostas ao formulário '!R158</f>
        <v>Contribuiu parcialmente, me motivou em alguns momentos, mas minha rotina não mudou muito.</v>
      </c>
      <c r="M156" s="57" t="str">
        <f>'Respostas ao formulário '!S158</f>
        <v>Sim. Abandonei a prática de atividade física.</v>
      </c>
      <c r="N156" s="57" t="str">
        <f>'Respostas ao formulário '!T158</f>
        <v>Como não pratico atividade física, não percebo diferença.</v>
      </c>
      <c r="O156" s="57" t="str">
        <f>'Respostas ao formulário '!U158</f>
        <v>Sim, houve uma redução significativa.</v>
      </c>
      <c r="P156" s="57" t="str">
        <f>'Respostas ao formulário '!V158</f>
        <v>Sim, com frequência.</v>
      </c>
      <c r="Q156" s="57" t="str">
        <f>'Respostas ao formulário '!W158</f>
        <v>Medicamentos estimulantes.</v>
      </c>
      <c r="S156" s="95"/>
      <c r="T156" s="96"/>
    </row>
    <row r="157">
      <c r="A157" s="56" t="s">
        <v>1713</v>
      </c>
      <c r="B157" s="57" t="str">
        <f>'Respostas ao formulário '!H159</f>
        <v>Estudo principalmente nas vésperas de prova.</v>
      </c>
      <c r="C157" s="73" t="str">
        <f>'Respostas ao formulário '!I159</f>
        <v>Monitoria, Atlética, Gestão do DAHMP</v>
      </c>
      <c r="D157" s="73" t="str">
        <f>'Respostas ao formulário '!J159</f>
        <v>Não.</v>
      </c>
      <c r="E157" s="56">
        <v>0.0</v>
      </c>
      <c r="F157" s="57" t="str">
        <f>'Respostas ao formulário '!L159</f>
        <v>Não contribuiu, pois a disciplina não abordou aspectos que me ajudassem no gerenciamento do tempo.</v>
      </c>
      <c r="G157" s="57" t="str">
        <f>'Respostas ao formulário '!M159</f>
        <v>Não contribuiu, pois a disciplina não abordou aspectos que me ajudassem no gerenciamento do tempo.</v>
      </c>
      <c r="H157" s="57" t="str">
        <f>'Respostas ao formulário '!N159</f>
        <v>Não contribuiu, pois a disciplina não abordou aspectos que me ajudassem no gerenciamento do tempo.</v>
      </c>
      <c r="I157" s="57" t="str">
        <f>'Respostas ao formulário '!O159</f>
        <v>Contribuiu parcialmente, algumas estratégias foram úteis, mas ainda tenho dificuldades.</v>
      </c>
      <c r="J157" s="57" t="str">
        <f>'Respostas ao formulário '!P159</f>
        <v>Contribuiu parcialmente, algumas estratégias foram úteis, mas ainda tenho dificuldades.</v>
      </c>
      <c r="K157" s="57" t="str">
        <f>'Respostas ao formulário '!Q159</f>
        <v>Contribuiu parcialmente, algumas estratégias foram úteis, mas ainda tenho dificuldades.</v>
      </c>
      <c r="L157" s="57" t="str">
        <f>'Respostas ao formulário '!R159</f>
        <v>Contribuiu muito, comecei ou aumentei minha prática de atividades físicas por influência da Atlética.</v>
      </c>
      <c r="M157" s="57" t="str">
        <f>'Respostas ao formulário '!S159</f>
        <v>Não. Já praticava atividade física antes e mantenho o mesmo hábito.</v>
      </c>
      <c r="N157" s="57" t="str">
        <f>'Respostas ao formulário '!T159</f>
        <v>Sim, com frequência.</v>
      </c>
      <c r="O157" s="57" t="str">
        <f>'Respostas ao formulário '!U159</f>
        <v>Sim, houve uma leve redução.</v>
      </c>
      <c r="P157" s="57" t="str">
        <f>'Respostas ao formulário '!V159</f>
        <v>Sim, com frequência.</v>
      </c>
      <c r="Q157" s="57" t="str">
        <f>'Respostas ao formulário '!W159</f>
        <v>Café., Bebidas energéticas.</v>
      </c>
      <c r="S157" s="95"/>
      <c r="T157" s="96"/>
    </row>
    <row r="158">
      <c r="A158" s="56" t="s">
        <v>1714</v>
      </c>
      <c r="B158" s="57" t="str">
        <f>'Respostas ao formulário '!H160</f>
        <v>Estudo principalmente nas vésperas de prova.</v>
      </c>
      <c r="C158" s="73" t="str">
        <f>'Respostas ao formulário '!I160</f>
        <v>Monitoria, Gestão do DAHMP</v>
      </c>
      <c r="D158" s="73" t="str">
        <f>'Respostas ao formulário '!J160</f>
        <v>Sim.</v>
      </c>
      <c r="E158" s="57" t="str">
        <f>'Respostas ao formulário '!K160</f>
        <v>Pomodoro</v>
      </c>
      <c r="F158" s="57" t="str">
        <f>'Respostas ao formulário '!L160</f>
        <v>Contribuiu pouco, pois não consegui aplicar as estratégias ensinadas.</v>
      </c>
      <c r="G158" s="57" t="str">
        <f>'Respostas ao formulário '!M160</f>
        <v>Contribuiu pouco, pois não consegui aplicar as estratégias ensinadas.</v>
      </c>
      <c r="H158" s="57" t="str">
        <f>'Respostas ao formulário '!N160</f>
        <v>Contribuiu pouco, pois não consegui aplicar as estratégias ensinadas.</v>
      </c>
      <c r="I158" s="57" t="str">
        <f>'Respostas ao formulário '!O160</f>
        <v>Contribuiu parcialmente, algumas estratégias foram úteis, mas ainda tenho dificuldades.</v>
      </c>
      <c r="J158" s="57" t="str">
        <f>'Respostas ao formulário '!P160</f>
        <v>Contribuiu pouco, pois não consegui aplicar as estratégias ensinadas.</v>
      </c>
      <c r="K158" s="57" t="str">
        <f>'Respostas ao formulário '!Q160</f>
        <v>Contribuiu parcialmente, algumas estratégias foram úteis, mas ainda tenho dificuldades.</v>
      </c>
      <c r="L158" s="57" t="str">
        <f>'Respostas ao formulário '!R160</f>
        <v>Não contribuiu, pois não participo das atividades promovidas pela Atlética.</v>
      </c>
      <c r="M158" s="57" t="str">
        <f>'Respostas ao formulário '!S160</f>
        <v>Sim. Abandonei a prática de atividade física.</v>
      </c>
      <c r="N158" s="57" t="str">
        <f>'Respostas ao formulário '!T160</f>
        <v>Sim, com frequência.</v>
      </c>
      <c r="O158" s="57" t="str">
        <f>'Respostas ao formulário '!U160</f>
        <v>Sim, houve uma redução significativa.</v>
      </c>
      <c r="P158" s="57" t="str">
        <f>'Respostas ao formulário '!V160</f>
        <v>Sim, com frequência.</v>
      </c>
      <c r="Q158" s="57" t="str">
        <f>'Respostas ao formulário '!W160</f>
        <v>Café., Bebidas energéticas., Medicamentos estimulantes.</v>
      </c>
      <c r="S158" s="95"/>
      <c r="T158" s="96"/>
    </row>
    <row r="159">
      <c r="A159" s="56" t="s">
        <v>1715</v>
      </c>
      <c r="B159" s="57" t="str">
        <f>'Respostas ao formulário '!H161</f>
        <v>Não tenho uma rotina fixa.</v>
      </c>
      <c r="C159" s="73" t="str">
        <f>'Respostas ao formulário '!I161</f>
        <v>Atlética</v>
      </c>
      <c r="D159" s="73" t="str">
        <f>'Respostas ao formulário '!J161</f>
        <v>Não.</v>
      </c>
      <c r="E159" s="56">
        <v>0.0</v>
      </c>
      <c r="F159" s="57" t="str">
        <f>'Respostas ao formulário '!L161</f>
        <v>Não contribuiu, pois a disciplina não abordou aspectos que me ajudassem no gerenciamento do tempo.</v>
      </c>
      <c r="G159" s="57" t="str">
        <f>'Respostas ao formulário '!M161</f>
        <v>Não contribuiu, pois a disciplina não abordou aspectos que me ajudassem no gerenciamento do tempo.</v>
      </c>
      <c r="H159" s="57" t="str">
        <f>'Respostas ao formulário '!N161</f>
        <v>Não contribuiu, pois a disciplina não abordou aspectos que me ajudassem no gerenciamento do tempo.</v>
      </c>
      <c r="I159" s="57" t="str">
        <f>'Respostas ao formulário '!O161</f>
        <v>Não contribuiu, pois apesar de oferecer acolhimento e escuta não aborda estratégias para mudança.</v>
      </c>
      <c r="J159" s="57" t="str">
        <f>'Respostas ao formulário '!P161</f>
        <v>Não contribuiu, pois apesar de oferecer acolhimento e escuta não aborda estratégias para mudança.</v>
      </c>
      <c r="K159" s="57" t="str">
        <f>'Respostas ao formulário '!Q161</f>
        <v>Não contribuiu, pois apesar de oferecer acolhimento e escuta não aborda estratégias para mudança.</v>
      </c>
      <c r="L159" s="57" t="str">
        <f>'Respostas ao formulário '!R161</f>
        <v>Contribuiu pouco, pois já praticava atividades físicas regularmente antes.</v>
      </c>
      <c r="M159" s="57" t="str">
        <f>'Respostas ao formulário '!S161</f>
        <v>Sim. Reduzi o tempo dedicado à atividade física.</v>
      </c>
      <c r="N159" s="57" t="str">
        <f>'Respostas ao formulário '!T161</f>
        <v>Sim, com frequência.</v>
      </c>
      <c r="O159" s="57" t="str">
        <f>'Respostas ao formulário '!U161</f>
        <v>Sim, houve uma redução significativa.</v>
      </c>
      <c r="P159" s="57" t="str">
        <f>'Respostas ao formulário '!V161</f>
        <v>Sim, com frequência.</v>
      </c>
      <c r="Q159" s="57" t="str">
        <f>'Respostas ao formulário '!W161</f>
        <v>Café.</v>
      </c>
      <c r="S159" s="95"/>
      <c r="T159" s="96"/>
    </row>
    <row r="160">
      <c r="A160" s="56" t="s">
        <v>1716</v>
      </c>
      <c r="B160" s="57" t="str">
        <f>'Respostas ao formulário '!H162</f>
        <v>Estudo principalmente nas vésperas de prova.</v>
      </c>
      <c r="C160" s="73" t="str">
        <f>'Respostas ao formulário '!I162</f>
        <v>Extensão</v>
      </c>
      <c r="D160" s="73" t="str">
        <f>'Respostas ao formulário '!J162</f>
        <v>Não.</v>
      </c>
      <c r="E160" s="56">
        <v>0.0</v>
      </c>
      <c r="F160" s="57" t="str">
        <f>'Respostas ao formulário '!L162</f>
        <v>Contribuiu parcialmente, algumas estratégias foram úteis, mas ainda tenho dificuldades.</v>
      </c>
      <c r="G160" s="57" t="str">
        <f>'Respostas ao formulário '!M162</f>
        <v>Contribuiu parcialmente, algumas estratégias foram úteis, mas ainda tenho dificuldades.</v>
      </c>
      <c r="H160" s="57" t="str">
        <f>'Respostas ao formulário '!N162</f>
        <v>Contribuiu parcialmente, algumas estratégias foram úteis, mas ainda tenho dificuldades.</v>
      </c>
      <c r="I160" s="57" t="str">
        <f>'Respostas ao formulário '!O162</f>
        <v>Contribuiu parcialmente, algumas estratégias foram úteis, mas ainda tenho dificuldades.</v>
      </c>
      <c r="J160" s="57" t="str">
        <f>'Respostas ao formulário '!P162</f>
        <v>Contribuiu parcialmente, algumas estratégias foram úteis, mas ainda tenho dificuldades.</v>
      </c>
      <c r="K160" s="57" t="str">
        <f>'Respostas ao formulário '!Q162</f>
        <v>Contribuiu parcialmente, algumas estratégias foram úteis, mas ainda tenho dificuldades.</v>
      </c>
      <c r="L160" s="57" t="str">
        <f>'Respostas ao formulário '!R162</f>
        <v>Contribuiu parcialmente, me motivou em alguns momentos, mas minha rotina não mudou muito.</v>
      </c>
      <c r="M160" s="57" t="str">
        <f>'Respostas ao formulário '!S162</f>
        <v>Sim. Reduzi o tempo dedicado à atividade física.</v>
      </c>
      <c r="N160" s="57" t="str">
        <f>'Respostas ao formulário '!T162</f>
        <v>Às vezes.</v>
      </c>
      <c r="O160" s="57" t="str">
        <f>'Respostas ao formulário '!U162</f>
        <v>Sim, houve uma leve redução.</v>
      </c>
      <c r="P160" s="57" t="str">
        <f>'Respostas ao formulário '!V162</f>
        <v>Às vezes.</v>
      </c>
      <c r="Q160" s="57" t="str">
        <f>'Respostas ao formulário '!W162</f>
        <v>Café.</v>
      </c>
      <c r="S160" s="95"/>
      <c r="T160" s="96"/>
    </row>
    <row r="161">
      <c r="A161" s="56" t="s">
        <v>1717</v>
      </c>
      <c r="B161" s="57" t="str">
        <f>'Respostas ao formulário '!H163</f>
        <v>Não tenho uma rotina fixa.</v>
      </c>
      <c r="C161" s="73" t="str">
        <f>'Respostas ao formulário '!I163</f>
        <v>Gestão do DAHMP</v>
      </c>
      <c r="D161" s="73" t="str">
        <f>'Respostas ao formulário '!J163</f>
        <v>Não.</v>
      </c>
      <c r="E161" s="56">
        <v>0.0</v>
      </c>
      <c r="F161" s="57" t="str">
        <f>'Respostas ao formulário '!L163</f>
        <v>Não tive contato suficiente com o conteúdo para avaliar seu impacto.</v>
      </c>
      <c r="G161" s="57" t="str">
        <f>'Respostas ao formulário '!M163</f>
        <v>Não tive contato suficiente com o conteúdo para avaliar seu impacto.</v>
      </c>
      <c r="H161" s="57" t="str">
        <f>'Respostas ao formulário '!N163</f>
        <v>Contribuiu parcialmente, algumas estratégias foram úteis, mas ainda tenho dificuldades.</v>
      </c>
      <c r="I161" s="57" t="str">
        <f>'Respostas ao formulário '!O163</f>
        <v>Contribuiu muito, aprendi estratégias eficazes que aplico no dia a dia.</v>
      </c>
      <c r="J161" s="57" t="str">
        <f>'Respostas ao formulário '!P163</f>
        <v>Contribuiu muito, aprendi estratégias eficazes que aplico no dia a dia.</v>
      </c>
      <c r="K161" s="57" t="str">
        <f>'Respostas ao formulário '!Q163</f>
        <v>Contribuiu muito, aprendi estratégias eficazes que aplico no dia a dia.</v>
      </c>
      <c r="L161" s="57" t="str">
        <f>'Respostas ao formulário '!R163</f>
        <v>Não contribuiu, pois não participo das atividades promovidas pela Atlética.</v>
      </c>
      <c r="M161" s="57" t="str">
        <f>'Respostas ao formulário '!S163</f>
        <v>Não. Já praticava atividade física antes e mantenho o mesmo hábito.</v>
      </c>
      <c r="N161" s="57" t="str">
        <f>'Respostas ao formulário '!T163</f>
        <v>Sim, com frequência.</v>
      </c>
      <c r="O161" s="57" t="str">
        <f>'Respostas ao formulário '!U163</f>
        <v>Sim, houve uma redução significativa.</v>
      </c>
      <c r="P161" s="57" t="str">
        <f>'Respostas ao formulário '!V163</f>
        <v>Sim, com frequência.</v>
      </c>
      <c r="Q161" s="57" t="str">
        <f>'Respostas ao formulário '!W163</f>
        <v>Café., Bebidas energéticas.</v>
      </c>
      <c r="S161" s="95"/>
      <c r="T161" s="96"/>
    </row>
    <row r="162">
      <c r="A162" s="56" t="s">
        <v>1718</v>
      </c>
      <c r="B162" s="57" t="str">
        <f>'Respostas ao formulário '!H164</f>
        <v>Não tenho uma rotina fixa.</v>
      </c>
      <c r="C162" s="73" t="str">
        <f>'Respostas ao formulário '!I164</f>
        <v>Iniciação científica, Extensão</v>
      </c>
      <c r="D162" s="73" t="str">
        <f>'Respostas ao formulário '!J164</f>
        <v>Não.</v>
      </c>
      <c r="E162" s="56">
        <v>0.0</v>
      </c>
      <c r="F162" s="57" t="str">
        <f>'Respostas ao formulário '!L164</f>
        <v>Contribuiu muito, aprendi estratégias eficazes que aplico no dia a dia.</v>
      </c>
      <c r="G162" s="57" t="str">
        <f>'Respostas ao formulário '!M164</f>
        <v>Contribuiu muito, aprendi estratégias eficazes que aplico no dia a dia.</v>
      </c>
      <c r="H162" s="57" t="str">
        <f>'Respostas ao formulário '!N164</f>
        <v>Contribuiu pouco, pois não consegui aplicar as estratégias ensinadas.</v>
      </c>
      <c r="I162" s="57" t="str">
        <f>'Respostas ao formulário '!O164</f>
        <v>Não contribuiu, pois apesar de oferecer acolhimento e escuta não aborda estratégias para mudança.</v>
      </c>
      <c r="J162" s="57" t="str">
        <f>'Respostas ao formulário '!P164</f>
        <v>Não contribuiu, pois apesar de oferecer acolhimento e escuta não aborda estratégias para mudança.</v>
      </c>
      <c r="K162" s="57" t="str">
        <f>'Respostas ao formulário '!Q164</f>
        <v>Não contribuiu, pois apesar de oferecer acolhimento e escuta não aborda estratégias para mudança.</v>
      </c>
      <c r="L162" s="57" t="str">
        <f>'Respostas ao formulário '!R164</f>
        <v>Não contribuiu, pois não participo das atividades promovidas pela Atlética.</v>
      </c>
      <c r="M162" s="57" t="str">
        <f>'Respostas ao formulário '!S164</f>
        <v>Sim. Reduzi o tempo dedicado à atividade física.</v>
      </c>
      <c r="N162" s="57" t="str">
        <f>'Respostas ao formulário '!T164</f>
        <v>Sim, com frequência.</v>
      </c>
      <c r="O162" s="57" t="str">
        <f>'Respostas ao formulário '!U164</f>
        <v>Sim, houve uma redução significativa.</v>
      </c>
      <c r="P162" s="57" t="str">
        <f>'Respostas ao formulário '!V164</f>
        <v>Sim, com frequência.</v>
      </c>
      <c r="Q162" s="57" t="str">
        <f>'Respostas ao formulário '!W164</f>
        <v>Café., Bebidas energéticas.</v>
      </c>
      <c r="S162" s="95"/>
      <c r="T162" s="96"/>
    </row>
    <row r="163">
      <c r="A163" s="56" t="s">
        <v>1719</v>
      </c>
      <c r="B163" s="57" t="str">
        <f>'Respostas ao formulário '!H165</f>
        <v>Não tenho uma rotina fixa.</v>
      </c>
      <c r="C163" s="73" t="str">
        <f>'Respostas ao formulário '!I165</f>
        <v>Liga acadêmica, Extensão, Gestão do DAHMP</v>
      </c>
      <c r="D163" s="73" t="str">
        <f>'Respostas ao formulário '!J165</f>
        <v>Não.</v>
      </c>
      <c r="E163" s="56">
        <v>0.0</v>
      </c>
      <c r="F163" s="57" t="str">
        <f>'Respostas ao formulário '!L165</f>
        <v>Contribuiu parcialmente, algumas estratégias foram úteis, mas ainda tenho dificuldades.</v>
      </c>
      <c r="G163" s="57" t="str">
        <f>'Respostas ao formulário '!M165</f>
        <v>Não contribuiu, pois a disciplina não abordou aspectos que me ajudassem no gerenciamento do tempo.</v>
      </c>
      <c r="H163" s="57" t="str">
        <f>'Respostas ao formulário '!N165</f>
        <v>Não contribuiu, pois a disciplina não abordou aspectos que me ajudassem no gerenciamento do tempo.</v>
      </c>
      <c r="I163" s="57" t="str">
        <f>'Respostas ao formulário '!O165</f>
        <v>Contribuiu parcialmente, algumas estratégias foram úteis, mas ainda tenho dificuldades.</v>
      </c>
      <c r="J163" s="57" t="str">
        <f>'Respostas ao formulário '!P165</f>
        <v>Contribuiu muito, aprendi estratégias eficazes que aplico no dia a dia.</v>
      </c>
      <c r="K163" s="57" t="str">
        <f>'Respostas ao formulário '!Q165</f>
        <v>Não contribuiu, pois apesar de oferecer acolhimento e escuta não aborda estratégias para mudança.</v>
      </c>
      <c r="L163" s="57" t="str">
        <f>'Respostas ao formulário '!R165</f>
        <v>Não contribuiu, pois não participo das atividades promovidas pela Atlética.</v>
      </c>
      <c r="M163" s="57" t="str">
        <f>'Respostas ao formulário '!S165</f>
        <v>Sim. Reduzi o tempo dedicado à atividade física.</v>
      </c>
      <c r="N163" s="57" t="str">
        <f>'Respostas ao formulário '!T165</f>
        <v>Sim, com frequência.</v>
      </c>
      <c r="O163" s="57" t="str">
        <f>'Respostas ao formulário '!U165</f>
        <v>Sim, houve uma leve redução.</v>
      </c>
      <c r="P163" s="57" t="str">
        <f>'Respostas ao formulário '!V165</f>
        <v>Raramente.</v>
      </c>
      <c r="Q163" s="57" t="str">
        <f>'Respostas ao formulário '!W165</f>
        <v>Não utilizei nenhuma substância com esse propósito.</v>
      </c>
      <c r="S163" s="95"/>
      <c r="T163" s="96"/>
    </row>
    <row r="164">
      <c r="A164" s="56" t="s">
        <v>1720</v>
      </c>
      <c r="B164" s="57" t="str">
        <f>'Respostas ao formulário '!H166</f>
        <v>Não tenho uma rotina fixa.</v>
      </c>
      <c r="C164" s="73" t="str">
        <f>'Respostas ao formulário '!I166</f>
        <v>Voluntariado, Estágio extracurricular</v>
      </c>
      <c r="D164" s="73" t="str">
        <f>'Respostas ao formulário '!J166</f>
        <v>Não.</v>
      </c>
      <c r="E164" s="56">
        <v>0.0</v>
      </c>
      <c r="F164" s="57" t="str">
        <f>'Respostas ao formulário '!L166</f>
        <v>Contribuiu pouco, pois não consegui aplicar as estratégias ensinadas.</v>
      </c>
      <c r="G164" s="57" t="str">
        <f>'Respostas ao formulário '!M166</f>
        <v>Não contribuiu, pois a disciplina não abordou aspectos que me ajudassem no gerenciamento do tempo.</v>
      </c>
      <c r="H164" s="57" t="str">
        <f>'Respostas ao formulário '!N166</f>
        <v>Contribuiu parcialmente, algumas estratégias foram úteis, mas ainda tenho dificuldades.</v>
      </c>
      <c r="I164" s="57" t="str">
        <f>'Respostas ao formulário '!O166</f>
        <v>Não contribuiu, pois apesar de oferecer acolhimento e escuta não aborda estratégias para mudança.</v>
      </c>
      <c r="J164" s="57" t="str">
        <f>'Respostas ao formulário '!P166</f>
        <v>Não contribuiu, pois apesar de oferecer acolhimento e escuta não aborda estratégias para mudança.</v>
      </c>
      <c r="K164" s="57" t="str">
        <f>'Respostas ao formulário '!Q166</f>
        <v>Não contribuiu, pois apesar de oferecer acolhimento e escuta não aborda estratégias para mudança.</v>
      </c>
      <c r="L164" s="57" t="str">
        <f>'Respostas ao formulário '!R166</f>
        <v>Não contribuiu, pois não participo das atividades promovidas pela Atlética.</v>
      </c>
      <c r="M164" s="57" t="str">
        <f>'Respostas ao formulário '!S166</f>
        <v>Sim. Reduzi o tempo dedicado à atividade física.</v>
      </c>
      <c r="N164" s="57" t="str">
        <f>'Respostas ao formulário '!T166</f>
        <v>Sim, com frequência.</v>
      </c>
      <c r="O164" s="57" t="str">
        <f>'Respostas ao formulário '!U166</f>
        <v>Sim, houve uma redução significativa.</v>
      </c>
      <c r="P164" s="57" t="str">
        <f>'Respostas ao formulário '!V166</f>
        <v>Sim, com frequência.</v>
      </c>
      <c r="Q164" s="57" t="str">
        <f>'Respostas ao formulário '!W166</f>
        <v>Café., Bebidas energéticas., Medicamentos estimulantes.</v>
      </c>
      <c r="S164" s="95"/>
      <c r="T164" s="96"/>
    </row>
    <row r="165">
      <c r="A165" s="56" t="s">
        <v>1721</v>
      </c>
      <c r="B165" s="57" t="str">
        <f>'Respostas ao formulário '!H167</f>
        <v>Estudo principalmente nas vésperas de prova.</v>
      </c>
      <c r="C165" s="73" t="str">
        <f>'Respostas ao formulário '!I167</f>
        <v>Monitoria</v>
      </c>
      <c r="D165" s="73" t="str">
        <f>'Respostas ao formulário '!J167</f>
        <v>Não.</v>
      </c>
      <c r="E165" s="56">
        <v>0.0</v>
      </c>
      <c r="F165" s="57" t="str">
        <f>'Respostas ao formulário '!L167</f>
        <v>Contribuiu pouco, pois não consegui aplicar as estratégias ensinadas.</v>
      </c>
      <c r="G165" s="57" t="str">
        <f>'Respostas ao formulário '!M167</f>
        <v>Não tive contato suficiente com o conteúdo para avaliar seu impacto.</v>
      </c>
      <c r="H165" s="57" t="str">
        <f>'Respostas ao formulário '!N167</f>
        <v>Contribuiu parcialmente, algumas estratégias foram úteis, mas ainda tenho dificuldades.</v>
      </c>
      <c r="I165" s="57" t="str">
        <f>'Respostas ao formulário '!O167</f>
        <v>Contribuiu muito, aprendi estratégias eficazes que aplico no dia a dia.</v>
      </c>
      <c r="J165" s="57" t="str">
        <f>'Respostas ao formulário '!P167</f>
        <v>Não contribuiu, pois apesar de oferecer acolhimento e escuta não aborda estratégias para mudança.</v>
      </c>
      <c r="K165" s="57" t="str">
        <f>'Respostas ao formulário '!Q167</f>
        <v>Não contribuiu, pois apesar de oferecer acolhimento e escuta não aborda estratégias para mudança.</v>
      </c>
      <c r="L165" s="57" t="str">
        <f>'Respostas ao formulário '!R167</f>
        <v>Não contribuiu, pois não participo das atividades promovidas pela Atlética.</v>
      </c>
      <c r="M165" s="57" t="str">
        <f>'Respostas ao formulário '!S167</f>
        <v>Sim. Reduzi o tempo dedicado à atividade física.</v>
      </c>
      <c r="N165" s="57" t="str">
        <f>'Respostas ao formulário '!T167</f>
        <v>Sim, com frequência.</v>
      </c>
      <c r="O165" s="57" t="str">
        <f>'Respostas ao formulário '!U167</f>
        <v>Sim, houve uma leve redução.</v>
      </c>
      <c r="P165" s="57" t="str">
        <f>'Respostas ao formulário '!V167</f>
        <v>Às vezes.</v>
      </c>
      <c r="Q165" s="57" t="str">
        <f>'Respostas ao formulário '!W167</f>
        <v>Café.</v>
      </c>
      <c r="S165" s="95"/>
      <c r="T165" s="96"/>
    </row>
    <row r="166">
      <c r="A166" s="56" t="s">
        <v>1722</v>
      </c>
      <c r="B166" s="57" t="str">
        <f>'Respostas ao formulário '!H168</f>
        <v>Não tenho uma rotina fixa.</v>
      </c>
      <c r="C166" s="73" t="str">
        <f>'Respostas ao formulário '!I168</f>
        <v>Atlética, Extensão, Gestão do DAHMP</v>
      </c>
      <c r="D166" s="73" t="str">
        <f>'Respostas ao formulário '!J168</f>
        <v>Não.</v>
      </c>
      <c r="E166" s="56">
        <v>0.0</v>
      </c>
      <c r="F166" s="57" t="str">
        <f>'Respostas ao formulário '!L168</f>
        <v>Contribuiu pouco, pois não consegui aplicar as estratégias ensinadas.</v>
      </c>
      <c r="G166" s="57" t="str">
        <f>'Respostas ao formulário '!M168</f>
        <v>Contribuiu muito, aprendi estratégias eficazes que aplico no dia a dia.</v>
      </c>
      <c r="H166" s="57" t="str">
        <f>'Respostas ao formulário '!N168</f>
        <v>Contribuiu parcialmente, algumas estratégias foram úteis, mas ainda tenho dificuldades.</v>
      </c>
      <c r="I166" s="57" t="str">
        <f>'Respostas ao formulário '!O168</f>
        <v>Não contribuiu, pois apesar de oferecer acolhimento e escuta não aborda estratégias para mudança.</v>
      </c>
      <c r="J166" s="57" t="str">
        <f>'Respostas ao formulário '!P168</f>
        <v>Não contribuiu, pois apesar de oferecer acolhimento e escuta não aborda estratégias para mudança.</v>
      </c>
      <c r="K166" s="57" t="str">
        <f>'Respostas ao formulário '!Q168</f>
        <v>Não contribuiu, pois apesar de oferecer acolhimento e escuta não aborda estratégias para mudança.</v>
      </c>
      <c r="L166" s="57" t="str">
        <f>'Respostas ao formulário '!R168</f>
        <v>Contribuiu muito, comecei ou aumentei minha prática de atividades físicas por influência da Atlética.</v>
      </c>
      <c r="M166" s="57" t="str">
        <f>'Respostas ao formulário '!S168</f>
        <v>Sim. Não praticava atividade física antes, mas comecei a praticar.</v>
      </c>
      <c r="N166" s="57" t="str">
        <f>'Respostas ao formulário '!T168</f>
        <v>Raramente.</v>
      </c>
      <c r="O166" s="57" t="str">
        <f>'Respostas ao formulário '!U168</f>
        <v>Sim, houve uma redução significativa.</v>
      </c>
      <c r="P166" s="57" t="str">
        <f>'Respostas ao formulário '!V168</f>
        <v>Sim, com frequência.</v>
      </c>
      <c r="Q166" s="57" t="str">
        <f>'Respostas ao formulário '!W168</f>
        <v>Café.</v>
      </c>
      <c r="S166" s="95"/>
      <c r="T166" s="96"/>
    </row>
    <row r="167">
      <c r="A167" s="56" t="s">
        <v>1723</v>
      </c>
      <c r="B167" s="57" t="str">
        <f>'Respostas ao formulário '!H169</f>
        <v>Estudo um pouco todos os dias.</v>
      </c>
      <c r="C167" s="73" t="str">
        <f>'Respostas ao formulário '!I169</f>
        <v>Monitoria, Liga acadêmica</v>
      </c>
      <c r="D167" s="73" t="str">
        <f>'Respostas ao formulário '!J169</f>
        <v>Sim.</v>
      </c>
      <c r="E167" s="57" t="str">
        <f>'Respostas ao formulário '!K169</f>
        <v>Google agenda</v>
      </c>
      <c r="F167" s="57" t="str">
        <f>'Respostas ao formulário '!L169</f>
        <v>Contribuiu parcialmente, algumas estratégias foram úteis, mas ainda tenho dificuldades.</v>
      </c>
      <c r="G167" s="57" t="str">
        <f>'Respostas ao formulário '!M169</f>
        <v>Não contribuiu, pois a disciplina não abordou aspectos que me ajudassem no gerenciamento do tempo.</v>
      </c>
      <c r="H167" s="57" t="str">
        <f>'Respostas ao formulário '!N169</f>
        <v>Contribuiu parcialmente, algumas estratégias foram úteis, mas ainda tenho dificuldades.</v>
      </c>
      <c r="I167" s="57" t="str">
        <f>'Respostas ao formulário '!O169</f>
        <v>Contribuiu muito, aprendi estratégias eficazes que aplico no dia a dia.</v>
      </c>
      <c r="J167" s="57" t="str">
        <f>'Respostas ao formulário '!P169</f>
        <v>Contribuiu pouco, pois não consegui aplicar as estratégias ensinadas.</v>
      </c>
      <c r="K167" s="57" t="str">
        <f>'Respostas ao formulário '!Q169</f>
        <v>Contribuiu parcialmente, algumas estratégias foram úteis, mas ainda tenho dificuldades.</v>
      </c>
      <c r="L167" s="57" t="str">
        <f>'Respostas ao formulário '!R169</f>
        <v>Não contribuiu, pois não participo das atividades promovidas pela Atlética.</v>
      </c>
      <c r="M167" s="57" t="str">
        <f>'Respostas ao formulário '!S169</f>
        <v>Não. Já praticava atividade física antes e mantenho o mesmo hábito.</v>
      </c>
      <c r="N167" s="57" t="str">
        <f>'Respostas ao formulário '!T169</f>
        <v>Sim, com frequência.</v>
      </c>
      <c r="O167" s="57" t="str">
        <f>'Respostas ao formulário '!U169</f>
        <v>Sim, houve uma leve redução.</v>
      </c>
      <c r="P167" s="57" t="str">
        <f>'Respostas ao formulário '!V169</f>
        <v>Sim, com frequência.</v>
      </c>
      <c r="Q167" s="57" t="str">
        <f>'Respostas ao formulário '!W169</f>
        <v>Café., Bebidas energéticas.</v>
      </c>
      <c r="S167" s="95"/>
      <c r="T167" s="96"/>
    </row>
    <row r="168">
      <c r="A168" s="56" t="s">
        <v>1724</v>
      </c>
      <c r="B168" s="57" t="str">
        <f>'Respostas ao formulário '!H170</f>
        <v>Estudo principalmente nas vésperas de prova.</v>
      </c>
      <c r="C168" s="73" t="str">
        <f>'Respostas ao formulário '!I170</f>
        <v>Liga acadêmica, Iniciação científica, Voluntariado, Gestão do DAHMP</v>
      </c>
      <c r="D168" s="73" t="str">
        <f>'Respostas ao formulário '!J170</f>
        <v>Não.</v>
      </c>
      <c r="E168" s="56">
        <v>0.0</v>
      </c>
      <c r="F168" s="57" t="str">
        <f>'Respostas ao formulário '!L170</f>
        <v>Contribuiu pouco, pois não consegui aplicar as estratégias ensinadas.</v>
      </c>
      <c r="G168" s="57" t="str">
        <f>'Respostas ao formulário '!M170</f>
        <v>Contribuiu pouco, pois não consegui aplicar as estratégias ensinadas.</v>
      </c>
      <c r="H168" s="57" t="str">
        <f>'Respostas ao formulário '!N170</f>
        <v>Contribuiu pouco, pois não consegui aplicar as estratégias ensinadas.</v>
      </c>
      <c r="I168" s="57" t="str">
        <f>'Respostas ao formulário '!O170</f>
        <v>Não contribuiu, pois apesar de oferecer acolhimento e escuta não aborda estratégias para mudança.</v>
      </c>
      <c r="J168" s="57" t="str">
        <f>'Respostas ao formulário '!P170</f>
        <v>Não contribuiu, pois apesar de oferecer acolhimento e escuta não aborda estratégias para mudança.</v>
      </c>
      <c r="K168" s="57" t="str">
        <f>'Respostas ao formulário '!Q170</f>
        <v>Não contribuiu, pois apesar de oferecer acolhimento e escuta não aborda estratégias para mudança.</v>
      </c>
      <c r="L168" s="57" t="str">
        <f>'Respostas ao formulário '!R170</f>
        <v>Não contribuiu, pois não participo das atividades promovidas pela Atlética.</v>
      </c>
      <c r="M168" s="57" t="str">
        <f>'Respostas ao formulário '!S170</f>
        <v>Não. Já praticava atividade física antes e mantenho o mesmo hábito.</v>
      </c>
      <c r="N168" s="57" t="str">
        <f>'Respostas ao formulário '!T170</f>
        <v>Sim, com frequência.</v>
      </c>
      <c r="O168" s="57" t="str">
        <f>'Respostas ao formulário '!U170</f>
        <v>Sim, houve uma leve redução.</v>
      </c>
      <c r="P168" s="57" t="str">
        <f>'Respostas ao formulário '!V170</f>
        <v>Às vezes.</v>
      </c>
      <c r="Q168" s="57" t="str">
        <f>'Respostas ao formulário '!W170</f>
        <v>Café.</v>
      </c>
      <c r="S168" s="95"/>
      <c r="T168" s="96"/>
    </row>
    <row r="169">
      <c r="A169" s="56" t="s">
        <v>1725</v>
      </c>
      <c r="B169" s="57" t="str">
        <f>'Respostas ao formulário '!H171</f>
        <v>Não tenho uma rotina fixa.</v>
      </c>
      <c r="C169" s="73" t="str">
        <f>'Respostas ao formulário '!I171</f>
        <v>Liga acadêmica</v>
      </c>
      <c r="D169" s="73" t="str">
        <f>'Respostas ao formulário '!J171</f>
        <v>Sim.</v>
      </c>
      <c r="E169" s="57" t="str">
        <f>'Respostas ao formulário '!K171</f>
        <v>Lembretes da Apple, planejador diário e Google Agenda</v>
      </c>
      <c r="F169" s="57" t="str">
        <f>'Respostas ao formulário '!L171</f>
        <v>Contribuiu muito, aprendi estratégias eficazes que aplico no dia a dia.</v>
      </c>
      <c r="G169" s="57" t="str">
        <f>'Respostas ao formulário '!M171</f>
        <v>Contribuiu muito, aprendi estratégias eficazes que aplico no dia a dia.</v>
      </c>
      <c r="H169" s="57" t="str">
        <f>'Respostas ao formulário '!N171</f>
        <v>Contribuiu parcialmente, algumas estratégias foram úteis, mas ainda tenho dificuldades.</v>
      </c>
      <c r="I169" s="57" t="str">
        <f>'Respostas ao formulário '!O171</f>
        <v>Contribuiu muito, aprendi estratégias eficazes que aplico no dia a dia.</v>
      </c>
      <c r="J169" s="57" t="str">
        <f>'Respostas ao formulário '!P171</f>
        <v>Contribuiu muito, aprendi estratégias eficazes que aplico no dia a dia.</v>
      </c>
      <c r="K169" s="57" t="str">
        <f>'Respostas ao formulário '!Q171</f>
        <v>Contribuiu parcialmente, algumas estratégias foram úteis, mas ainda tenho dificuldades.</v>
      </c>
      <c r="L169" s="57" t="str">
        <f>'Respostas ao formulário '!R171</f>
        <v>Não contribuiu, pois não participo das atividades promovidas pela Atlética.</v>
      </c>
      <c r="M169" s="57" t="str">
        <f>'Respostas ao formulário '!S171</f>
        <v>Não. Já praticava atividade física antes e mantenho o mesmo hábito.</v>
      </c>
      <c r="N169" s="57" t="str">
        <f>'Respostas ao formulário '!T171</f>
        <v>Às vezes.</v>
      </c>
      <c r="O169" s="57" t="str">
        <f>'Respostas ao formulário '!U171</f>
        <v>Sim, houve uma leve redução.</v>
      </c>
      <c r="P169" s="57" t="str">
        <f>'Respostas ao formulário '!V171</f>
        <v>Às vezes.</v>
      </c>
      <c r="Q169" s="57" t="str">
        <f>'Respostas ao formulário '!W171</f>
        <v>Não utilizei nenhuma substância com esse propósito.</v>
      </c>
      <c r="S169" s="95"/>
      <c r="T169" s="96"/>
    </row>
    <row r="170">
      <c r="A170" s="56" t="s">
        <v>1726</v>
      </c>
      <c r="B170" s="57" t="str">
        <f>'Respostas ao formulário '!H172</f>
        <v>Não tenho uma rotina fixa.</v>
      </c>
      <c r="C170" s="73" t="str">
        <f>'Respostas ao formulário '!I172</f>
        <v>Liga acadêmica</v>
      </c>
      <c r="D170" s="73" t="str">
        <f>'Respostas ao formulário '!J172</f>
        <v>Não.</v>
      </c>
      <c r="E170" s="56">
        <v>0.0</v>
      </c>
      <c r="F170" s="57" t="str">
        <f>'Respostas ao formulário '!L172</f>
        <v>Contribuiu parcialmente, algumas estratégias foram úteis, mas ainda tenho dificuldades.</v>
      </c>
      <c r="G170" s="57" t="str">
        <f>'Respostas ao formulário '!M172</f>
        <v>Contribuiu pouco, pois não consegui aplicar as estratégias ensinadas.</v>
      </c>
      <c r="H170" s="57" t="str">
        <f>'Respostas ao formulário '!N172</f>
        <v>Contribuiu parcialmente, algumas estratégias foram úteis, mas ainda tenho dificuldades.</v>
      </c>
      <c r="I170" s="57" t="str">
        <f>'Respostas ao formulário '!O172</f>
        <v>Não contribuiu, pois apesar de oferecer acolhimento e escuta não aborda estratégias para mudança.</v>
      </c>
      <c r="J170" s="57" t="str">
        <f>'Respostas ao formulário '!P172</f>
        <v>Não contribuiu, pois apesar de oferecer acolhimento e escuta não aborda estratégias para mudança.</v>
      </c>
      <c r="K170" s="57" t="str">
        <f>'Respostas ao formulário '!Q172</f>
        <v>Não contribuiu, pois apesar de oferecer acolhimento e escuta não aborda estratégias para mudança.</v>
      </c>
      <c r="L170" s="57" t="str">
        <f>'Respostas ao formulário '!R172</f>
        <v>Não contribuiu, pois não participo das atividades promovidas pela Atlética.</v>
      </c>
      <c r="M170" s="57" t="str">
        <f>'Respostas ao formulário '!S172</f>
        <v>Sim. Reduzi o tempo dedicado à atividade física.</v>
      </c>
      <c r="N170" s="57" t="str">
        <f>'Respostas ao formulário '!T172</f>
        <v>Sim, com frequência.</v>
      </c>
      <c r="O170" s="57" t="str">
        <f>'Respostas ao formulário '!U172</f>
        <v>Sim, houve uma redução significativa.</v>
      </c>
      <c r="P170" s="57" t="str">
        <f>'Respostas ao formulário '!V172</f>
        <v>Sim, com frequência.</v>
      </c>
      <c r="Q170" s="57" t="str">
        <f>'Respostas ao formulário '!W172</f>
        <v>Café., Bebidas energéticas.</v>
      </c>
      <c r="S170" s="95"/>
      <c r="T170" s="96"/>
    </row>
    <row r="171">
      <c r="A171" s="56" t="s">
        <v>1727</v>
      </c>
      <c r="B171" s="57" t="str">
        <f>'Respostas ao formulário '!H173</f>
        <v>Estudo um pouco todos os dias.</v>
      </c>
      <c r="C171" s="73" t="str">
        <f>'Respostas ao formulário '!I173</f>
        <v>Extensão</v>
      </c>
      <c r="D171" s="73" t="str">
        <f>'Respostas ao formulário '!J173</f>
        <v>Sim.</v>
      </c>
      <c r="E171" s="57" t="str">
        <f>'Respostas ao formulário '!K173</f>
        <v>Google Agenda, Google Sheets, Google Keep,  Google Tasks e método pomodoro</v>
      </c>
      <c r="F171" s="57" t="str">
        <f>'Respostas ao formulário '!L173</f>
        <v>Contribuiu parcialmente, algumas estratégias foram úteis, mas ainda tenho dificuldades.</v>
      </c>
      <c r="G171" s="57" t="str">
        <f>'Respostas ao formulário '!M173</f>
        <v>Contribuiu muito, aprendi estratégias eficazes que aplico no dia a dia.</v>
      </c>
      <c r="H171" s="57" t="str">
        <f>'Respostas ao formulário '!N173</f>
        <v>Contribuiu parcialmente, algumas estratégias foram úteis, mas ainda tenho dificuldades.</v>
      </c>
      <c r="I171" s="57" t="str">
        <f>'Respostas ao formulário '!O173</f>
        <v>Contribuiu parcialmente, algumas estratégias foram úteis, mas ainda tenho dificuldades.</v>
      </c>
      <c r="J171" s="57" t="str">
        <f>'Respostas ao formulário '!P173</f>
        <v>Contribuiu muito, aprendi estratégias eficazes que aplico no dia a dia.</v>
      </c>
      <c r="K171" s="57" t="str">
        <f>'Respostas ao formulário '!Q173</f>
        <v>Contribuiu parcialmente, algumas estratégias foram úteis, mas ainda tenho dificuldades.</v>
      </c>
      <c r="L171" s="57" t="str">
        <f>'Respostas ao formulário '!R173</f>
        <v>Não contribuiu, pois não participo das atividades promovidas pela Atlética.</v>
      </c>
      <c r="M171" s="57" t="str">
        <f>'Respostas ao formulário '!S173</f>
        <v>Sim. Aumentei o tempo dedicado à atividade física.</v>
      </c>
      <c r="N171" s="57" t="str">
        <f>'Respostas ao formulário '!T173</f>
        <v>Às vezes.</v>
      </c>
      <c r="O171" s="57" t="str">
        <f>'Respostas ao formulário '!U173</f>
        <v>Sim, houve uma redução significativa.</v>
      </c>
      <c r="P171" s="57" t="str">
        <f>'Respostas ao formulário '!V173</f>
        <v>Às vezes.</v>
      </c>
      <c r="Q171" s="57" t="str">
        <f>'Respostas ao formulário '!W173</f>
        <v>Não utilizei nenhuma substância com esse propósito.</v>
      </c>
      <c r="S171" s="95"/>
      <c r="T171" s="96"/>
    </row>
    <row r="172">
      <c r="A172" s="56" t="s">
        <v>1728</v>
      </c>
      <c r="B172" s="57" t="str">
        <f>'Respostas ao formulário '!H174</f>
        <v>Estudo principalmente nas vésperas de prova.</v>
      </c>
      <c r="C172" s="73" t="str">
        <f>'Respostas ao formulário '!I174</f>
        <v>Liga acadêmica</v>
      </c>
      <c r="D172" s="73" t="str">
        <f>'Respostas ao formulário '!J174</f>
        <v>Não.</v>
      </c>
      <c r="E172" s="56">
        <v>0.0</v>
      </c>
      <c r="F172" s="57" t="str">
        <f>'Respostas ao formulário '!L174</f>
        <v>Contribuiu parcialmente, algumas estratégias foram úteis, mas ainda tenho dificuldades.</v>
      </c>
      <c r="G172" s="57" t="str">
        <f>'Respostas ao formulário '!M174</f>
        <v>Contribuiu muito, aprendi estratégias eficazes que aplico no dia a dia.</v>
      </c>
      <c r="H172" s="57" t="str">
        <f>'Respostas ao formulário '!N174</f>
        <v>Contribuiu parcialmente, algumas estratégias foram úteis, mas ainda tenho dificuldades.</v>
      </c>
      <c r="I172" s="57" t="str">
        <f>'Respostas ao formulário '!O174</f>
        <v>Contribuiu pouco, pois não consegui aplicar as estratégias ensinadas.</v>
      </c>
      <c r="J172" s="57" t="str">
        <f>'Respostas ao formulário '!P174</f>
        <v>Contribuiu pouco, pois não consegui aplicar as estratégias ensinadas.</v>
      </c>
      <c r="K172" s="57" t="str">
        <f>'Respostas ao formulário '!Q174</f>
        <v>Contribuiu pouco, pois não consegui aplicar as estratégias ensinadas.</v>
      </c>
      <c r="L172" s="57" t="str">
        <f>'Respostas ao formulário '!R174</f>
        <v>Contribuiu pouco, pois já praticava atividades físicas regularmente antes.</v>
      </c>
      <c r="M172" s="57" t="str">
        <f>'Respostas ao formulário '!S174</f>
        <v>Não. Já praticava atividade física antes e mantenho o mesmo hábito.</v>
      </c>
      <c r="N172" s="57" t="str">
        <f>'Respostas ao formulário '!T174</f>
        <v>Sim, com frequência.</v>
      </c>
      <c r="O172" s="57" t="str">
        <f>'Respostas ao formulário '!U174</f>
        <v>Sim, houve uma redução significativa.</v>
      </c>
      <c r="P172" s="57" t="str">
        <f>'Respostas ao formulário '!V174</f>
        <v>Sim, com frequência.</v>
      </c>
      <c r="Q172" s="57" t="str">
        <f>'Respostas ao formulário '!W174</f>
        <v>Café.</v>
      </c>
      <c r="S172" s="95"/>
      <c r="T172" s="96"/>
    </row>
    <row r="173">
      <c r="A173" s="56" t="s">
        <v>1729</v>
      </c>
      <c r="B173" s="57" t="str">
        <f>'Respostas ao formulário '!H175</f>
        <v>Estudo principalmente nas vésperas de prova.</v>
      </c>
      <c r="C173" s="73" t="str">
        <f>'Respostas ao formulário '!I175</f>
        <v>Monitoria, Atlética, Liga acadêmica, Extensão</v>
      </c>
      <c r="D173" s="73" t="str">
        <f>'Respostas ao formulário '!J175</f>
        <v>Não.</v>
      </c>
      <c r="E173" s="56">
        <v>0.0</v>
      </c>
      <c r="F173" s="57" t="str">
        <f>'Respostas ao formulário '!L175</f>
        <v>Contribuiu parcialmente, algumas estratégias foram úteis, mas ainda tenho dificuldades.</v>
      </c>
      <c r="G173" s="57" t="str">
        <f>'Respostas ao formulário '!M175</f>
        <v>Contribuiu parcialmente, algumas estratégias foram úteis, mas ainda tenho dificuldades.</v>
      </c>
      <c r="H173" s="57" t="str">
        <f>'Respostas ao formulário '!N175</f>
        <v>Contribuiu parcialmente, algumas estratégias foram úteis, mas ainda tenho dificuldades.</v>
      </c>
      <c r="I173" s="57" t="str">
        <f>'Respostas ao formulário '!O175</f>
        <v>Não tive contato suficiente para avaliar seu impacto.</v>
      </c>
      <c r="J173" s="57" t="str">
        <f>'Respostas ao formulário '!P175</f>
        <v>Não tive contato suficiente para avaliar seu impacto.</v>
      </c>
      <c r="K173" s="57" t="str">
        <f>'Respostas ao formulário '!Q175</f>
        <v>Não tive contato suficiente para avaliar seu impacto.</v>
      </c>
      <c r="L173" s="57" t="str">
        <f>'Respostas ao formulário '!R175</f>
        <v>Não contribuiu, pois não participo das atividades promovidas pela Atlética.</v>
      </c>
      <c r="M173" s="57" t="str">
        <f>'Respostas ao formulário '!S175</f>
        <v>Sim. Aumentei o tempo dedicado à atividade física.</v>
      </c>
      <c r="N173" s="57" t="str">
        <f>'Respostas ao formulário '!T175</f>
        <v>Sim, com frequência.</v>
      </c>
      <c r="O173" s="57" t="str">
        <f>'Respostas ao formulário '!U175</f>
        <v>Sim, houve uma leve redução.</v>
      </c>
      <c r="P173" s="57" t="str">
        <f>'Respostas ao formulário '!V175</f>
        <v>Sim, com frequência.</v>
      </c>
      <c r="Q173" s="57" t="str">
        <f>'Respostas ao formulário '!W175</f>
        <v>Bebidas energéticas.</v>
      </c>
      <c r="S173" s="95"/>
      <c r="T173" s="96"/>
    </row>
    <row r="174">
      <c r="A174" s="56" t="s">
        <v>1730</v>
      </c>
      <c r="B174" s="57" t="str">
        <f>'Respostas ao formulário '!H176</f>
        <v>Estudo principalmente nas vésperas de prova.</v>
      </c>
      <c r="C174" s="73" t="str">
        <f>'Respostas ao formulário '!I176</f>
        <v>Liga acadêmica</v>
      </c>
      <c r="D174" s="73" t="str">
        <f>'Respostas ao formulário '!J176</f>
        <v>Sim.</v>
      </c>
      <c r="E174" s="57" t="str">
        <f>'Respostas ao formulário '!K176</f>
        <v>Planner digital</v>
      </c>
      <c r="F174" s="57" t="str">
        <f>'Respostas ao formulário '!L176</f>
        <v>Contribuiu pouco, pois não consegui aplicar as estratégias ensinadas.</v>
      </c>
      <c r="G174" s="57" t="str">
        <f>'Respostas ao formulário '!M176</f>
        <v>Contribuiu pouco, pois não consegui aplicar as estratégias ensinadas.</v>
      </c>
      <c r="H174" s="57" t="str">
        <f>'Respostas ao formulário '!N176</f>
        <v>Não tive contato suficiente com o conteúdo para avaliar seu impacto.</v>
      </c>
      <c r="I174" s="57" t="str">
        <f>'Respostas ao formulário '!O176</f>
        <v>Contribuiu parcialmente, algumas estratégias foram úteis, mas ainda tenho dificuldades.</v>
      </c>
      <c r="J174" s="57" t="str">
        <f>'Respostas ao formulário '!P176</f>
        <v>Contribuiu pouco, pois não consegui aplicar as estratégias ensinadas.</v>
      </c>
      <c r="K174" s="57" t="str">
        <f>'Respostas ao formulário '!Q176</f>
        <v>Contribuiu pouco, pois não consegui aplicar as estratégias ensinadas.</v>
      </c>
      <c r="L174" s="57" t="str">
        <f>'Respostas ao formulário '!R176</f>
        <v>Não contribuiu, pois não participo das atividades promovidas pela Atlética.</v>
      </c>
      <c r="M174" s="57" t="str">
        <f>'Respostas ao formulário '!S176</f>
        <v>Sim. Não praticava atividade física antes, mas comecei a praticar.</v>
      </c>
      <c r="N174" s="57" t="str">
        <f>'Respostas ao formulário '!T176</f>
        <v>Sim, com frequência.</v>
      </c>
      <c r="O174" s="57" t="str">
        <f>'Respostas ao formulário '!U176</f>
        <v>Sim, houve uma leve redução.</v>
      </c>
      <c r="P174" s="57" t="str">
        <f>'Respostas ao formulário '!V176</f>
        <v>Sim, com frequência.</v>
      </c>
      <c r="Q174" s="57" t="str">
        <f>'Respostas ao formulário '!W176</f>
        <v>Café., Bebidas energéticas.</v>
      </c>
      <c r="S174" s="95"/>
      <c r="T174" s="96"/>
    </row>
    <row r="175">
      <c r="A175" s="56" t="s">
        <v>1731</v>
      </c>
      <c r="B175" s="57" t="str">
        <f>'Respostas ao formulário '!H177</f>
        <v>Não tenho uma rotina fixa.</v>
      </c>
      <c r="C175" s="73" t="str">
        <f>'Respostas ao formulário '!I177</f>
        <v>Liga acadêmica</v>
      </c>
      <c r="D175" s="73" t="str">
        <f>'Respostas ao formulário '!J177</f>
        <v>Não.</v>
      </c>
      <c r="E175" s="56">
        <v>0.0</v>
      </c>
      <c r="F175" s="57" t="str">
        <f>'Respostas ao formulário '!L177</f>
        <v>Contribuiu parcialmente, algumas estratégias foram úteis, mas ainda tenho dificuldades.</v>
      </c>
      <c r="G175" s="57" t="str">
        <f>'Respostas ao formulário '!M177</f>
        <v>Contribuiu parcialmente, algumas estratégias foram úteis, mas ainda tenho dificuldades.</v>
      </c>
      <c r="H175" s="57" t="str">
        <f>'Respostas ao formulário '!N177</f>
        <v>Contribuiu parcialmente, algumas estratégias foram úteis, mas ainda tenho dificuldades.</v>
      </c>
      <c r="I175" s="57" t="str">
        <f>'Respostas ao formulário '!O177</f>
        <v>Contribuiu parcialmente, algumas estratégias foram úteis, mas ainda tenho dificuldades.</v>
      </c>
      <c r="J175" s="57" t="str">
        <f>'Respostas ao formulário '!P177</f>
        <v>Contribuiu parcialmente, algumas estratégias foram úteis, mas ainda tenho dificuldades.</v>
      </c>
      <c r="K175" s="57" t="str">
        <f>'Respostas ao formulário '!Q177</f>
        <v>Contribuiu parcialmente, algumas estratégias foram úteis, mas ainda tenho dificuldades.</v>
      </c>
      <c r="L175" s="57" t="str">
        <f>'Respostas ao formulário '!R177</f>
        <v>Contribuiu pouco, pois já praticava atividades físicas regularmente antes.</v>
      </c>
      <c r="M175" s="57" t="str">
        <f>'Respostas ao formulário '!S177</f>
        <v>Não. Já praticava atividade física antes e mantenho o mesmo hábito.</v>
      </c>
      <c r="N175" s="57" t="str">
        <f>'Respostas ao formulário '!T177</f>
        <v>Sim, com frequência.</v>
      </c>
      <c r="O175" s="57" t="str">
        <f>'Respostas ao formulário '!U177</f>
        <v>Sim, houve uma leve redução.</v>
      </c>
      <c r="P175" s="57" t="str">
        <f>'Respostas ao formulário '!V177</f>
        <v>Às vezes.</v>
      </c>
      <c r="Q175" s="57" t="str">
        <f>'Respostas ao formulário '!W177</f>
        <v>Bebidas energéticas.</v>
      </c>
      <c r="S175" s="95"/>
      <c r="T175" s="96"/>
    </row>
    <row r="176">
      <c r="A176" s="56" t="s">
        <v>1732</v>
      </c>
      <c r="B176" s="57" t="str">
        <f>'Respostas ao formulário '!H178</f>
        <v>Estudo um pouco todos os dias.</v>
      </c>
      <c r="C176" s="73" t="str">
        <f>'Respostas ao formulário '!I178</f>
        <v>Monitoria, Liga acadêmica, Extensão</v>
      </c>
      <c r="D176" s="73" t="str">
        <f>'Respostas ao formulário '!J178</f>
        <v>Sim.</v>
      </c>
      <c r="E176" s="57" t="str">
        <f>'Respostas ao formulário '!K178</f>
        <v>Google agenda </v>
      </c>
      <c r="F176" s="57" t="str">
        <f>'Respostas ao formulário '!L178</f>
        <v>Contribuiu muito, aprendi estratégias eficazes que aplico no dia a dia.</v>
      </c>
      <c r="G176" s="57" t="str">
        <f>'Respostas ao formulário '!M178</f>
        <v>Contribuiu pouco, pois não consegui aplicar as estratégias ensinadas.</v>
      </c>
      <c r="H176" s="57" t="str">
        <f>'Respostas ao formulário '!N178</f>
        <v>Não contribuiu, pois a disciplina não abordou aspectos que me ajudassem no gerenciamento do tempo.</v>
      </c>
      <c r="I176" s="57" t="str">
        <f>'Respostas ao formulário '!O178</f>
        <v>Não contribuiu, pois apesar de oferecer acolhimento e escuta não aborda estratégias para mudança.</v>
      </c>
      <c r="J176" s="57" t="str">
        <f>'Respostas ao formulário '!P178</f>
        <v>Não contribuiu, pois apesar de oferecer acolhimento e escuta não aborda estratégias para mudança.</v>
      </c>
      <c r="K176" s="57" t="str">
        <f>'Respostas ao formulário '!Q178</f>
        <v>Não contribuiu, pois apesar de oferecer acolhimento e escuta não aborda estratégias para mudança.</v>
      </c>
      <c r="L176" s="57" t="str">
        <f>'Respostas ao formulário '!R178</f>
        <v>Não contribuiu, pois não participo das atividades promovidas pela Atlética.</v>
      </c>
      <c r="M176" s="57" t="str">
        <f>'Respostas ao formulário '!S178</f>
        <v>Sim. Reduzi o tempo dedicado à atividade física.</v>
      </c>
      <c r="N176" s="57" t="str">
        <f>'Respostas ao formulário '!T178</f>
        <v>Sim, com frequência.</v>
      </c>
      <c r="O176" s="57" t="str">
        <f>'Respostas ao formulário '!U178</f>
        <v>Sim, houve uma redução significativa.</v>
      </c>
      <c r="P176" s="57" t="str">
        <f>'Respostas ao formulário '!V178</f>
        <v>Sim, com frequência.</v>
      </c>
      <c r="Q176" s="57" t="str">
        <f>'Respostas ao formulário '!W178</f>
        <v>Café., Bebidas energéticas., Medicamentos estimulantes.</v>
      </c>
      <c r="S176" s="95"/>
      <c r="T176" s="96"/>
    </row>
    <row r="177">
      <c r="A177" s="56" t="s">
        <v>1733</v>
      </c>
      <c r="B177" s="57" t="str">
        <f>'Respostas ao formulário '!H179</f>
        <v>Estudo um pouco todos os dias.</v>
      </c>
      <c r="C177" s="73" t="str">
        <f>'Respostas ao formulário '!I179</f>
        <v>Liga acadêmica</v>
      </c>
      <c r="D177" s="73" t="str">
        <f>'Respostas ao formulário '!J179</f>
        <v>Não.</v>
      </c>
      <c r="E177" s="56">
        <v>0.0</v>
      </c>
      <c r="F177" s="57" t="str">
        <f>'Respostas ao formulário '!L179</f>
        <v>Contribuiu pouco, pois não consegui aplicar as estratégias ensinadas.</v>
      </c>
      <c r="G177" s="57" t="str">
        <f>'Respostas ao formulário '!M179</f>
        <v>Não contribuiu, pois a disciplina não abordou aspectos que me ajudassem no gerenciamento do tempo.</v>
      </c>
      <c r="H177" s="57" t="str">
        <f>'Respostas ao formulário '!N179</f>
        <v>Não contribuiu, pois a disciplina não abordou aspectos que me ajudassem no gerenciamento do tempo.</v>
      </c>
      <c r="I177" s="57" t="str">
        <f>'Respostas ao formulário '!O179</f>
        <v>Contribuiu parcialmente, algumas estratégias foram úteis, mas ainda tenho dificuldades.</v>
      </c>
      <c r="J177" s="57" t="str">
        <f>'Respostas ao formulário '!P179</f>
        <v>Contribuiu pouco, pois não consegui aplicar as estratégias ensinadas.</v>
      </c>
      <c r="K177" s="57" t="str">
        <f>'Respostas ao formulário '!Q179</f>
        <v>Contribuiu pouco, pois não consegui aplicar as estratégias ensinadas.</v>
      </c>
      <c r="L177" s="57" t="str">
        <f>'Respostas ao formulário '!R179</f>
        <v>Contribuiu pouco, pois já praticava atividades físicas regularmente antes.</v>
      </c>
      <c r="M177" s="57" t="str">
        <f>'Respostas ao formulário '!S179</f>
        <v>Não. Já praticava atividade física antes e mantenho o mesmo hábito.</v>
      </c>
      <c r="N177" s="57" t="str">
        <f>'Respostas ao formulário '!T179</f>
        <v>Nunca.</v>
      </c>
      <c r="O177" s="57" t="str">
        <f>'Respostas ao formulário '!U179</f>
        <v>Sim, houve uma leve redução.</v>
      </c>
      <c r="P177" s="57" t="str">
        <f>'Respostas ao formulário '!V179</f>
        <v>Nunca.</v>
      </c>
      <c r="Q177" s="57" t="str">
        <f>'Respostas ao formulário '!W179</f>
        <v>Café.</v>
      </c>
      <c r="S177" s="95"/>
      <c r="T177" s="96"/>
    </row>
    <row r="178">
      <c r="A178" s="56" t="s">
        <v>1734</v>
      </c>
      <c r="B178" s="57" t="str">
        <f>'Respostas ao formulário '!H180</f>
        <v>Estudo principalmente nas vésperas de prova.</v>
      </c>
      <c r="C178" s="73" t="str">
        <f>'Respostas ao formulário '!I180</f>
        <v>Monitoria, Representante de turma</v>
      </c>
      <c r="D178" s="73" t="str">
        <f>'Respostas ao formulário '!J180</f>
        <v>Não.</v>
      </c>
      <c r="E178" s="56">
        <v>0.0</v>
      </c>
      <c r="F178" s="57" t="str">
        <f>'Respostas ao formulário '!L180</f>
        <v>Contribuiu parcialmente, algumas estratégias foram úteis, mas ainda tenho dificuldades.</v>
      </c>
      <c r="G178" s="57" t="str">
        <f>'Respostas ao formulário '!M180</f>
        <v>Contribuiu parcialmente, algumas estratégias foram úteis, mas ainda tenho dificuldades.</v>
      </c>
      <c r="H178" s="57" t="str">
        <f>'Respostas ao formulário '!N180</f>
        <v>Contribuiu parcialmente, algumas estratégias foram úteis, mas ainda tenho dificuldades.</v>
      </c>
      <c r="I178" s="57" t="str">
        <f>'Respostas ao formulário '!O180</f>
        <v>Contribuiu pouco, pois não consegui aplicar as estratégias ensinadas.</v>
      </c>
      <c r="J178" s="57" t="str">
        <f>'Respostas ao formulário '!P180</f>
        <v>Contribuiu pouco, pois não consegui aplicar as estratégias ensinadas.</v>
      </c>
      <c r="K178" s="57" t="str">
        <f>'Respostas ao formulário '!Q180</f>
        <v>Contribuiu pouco, pois não consegui aplicar as estratégias ensinadas.</v>
      </c>
      <c r="L178" s="57" t="str">
        <f>'Respostas ao formulário '!R180</f>
        <v>Não contribuiu, pois não participo das atividades promovidas pela Atlética.</v>
      </c>
      <c r="M178" s="57" t="str">
        <f>'Respostas ao formulário '!S180</f>
        <v>Sim. Reduzi o tempo dedicado à atividade física.</v>
      </c>
      <c r="N178" s="57" t="str">
        <f>'Respostas ao formulário '!T180</f>
        <v>Sim, com frequência.</v>
      </c>
      <c r="O178" s="57" t="str">
        <f>'Respostas ao formulário '!U180</f>
        <v>Sim, houve uma redução significativa.</v>
      </c>
      <c r="P178" s="57" t="str">
        <f>'Respostas ao formulário '!V180</f>
        <v>Sim, com frequência.</v>
      </c>
      <c r="Q178" s="57" t="str">
        <f>'Respostas ao formulário '!W180</f>
        <v>Café., Medicamentos estimulantes.</v>
      </c>
      <c r="S178" s="95"/>
      <c r="T178" s="96"/>
    </row>
    <row r="179">
      <c r="A179" s="56" t="s">
        <v>1735</v>
      </c>
      <c r="B179" s="57" t="str">
        <f>'Respostas ao formulário '!H181</f>
        <v>Não tenho uma rotina fixa.</v>
      </c>
      <c r="C179" s="73" t="str">
        <f>'Respostas ao formulário '!I181</f>
        <v>Monitoria, Atlética</v>
      </c>
      <c r="D179" s="73" t="str">
        <f>'Respostas ao formulário '!J181</f>
        <v>Não.</v>
      </c>
      <c r="E179" s="56">
        <v>0.0</v>
      </c>
      <c r="F179" s="57" t="str">
        <f>'Respostas ao formulário '!L181</f>
        <v>Contribuiu pouco, pois não consegui aplicar as estratégias ensinadas.</v>
      </c>
      <c r="G179" s="57" t="str">
        <f>'Respostas ao formulário '!M181</f>
        <v>Contribuiu pouco, pois não consegui aplicar as estratégias ensinadas.</v>
      </c>
      <c r="H179" s="57" t="str">
        <f>'Respostas ao formulário '!N181</f>
        <v>Contribuiu pouco, pois não consegui aplicar as estratégias ensinadas.</v>
      </c>
      <c r="I179" s="57" t="str">
        <f>'Respostas ao formulário '!O181</f>
        <v>Contribuiu parcialmente, algumas estratégias foram úteis, mas ainda tenho dificuldades.</v>
      </c>
      <c r="J179" s="57" t="str">
        <f>'Respostas ao formulário '!P181</f>
        <v>Contribuiu parcialmente, algumas estratégias foram úteis, mas ainda tenho dificuldades.</v>
      </c>
      <c r="K179" s="57" t="str">
        <f>'Respostas ao formulário '!Q181</f>
        <v>Contribuiu parcialmente, algumas estratégias foram úteis, mas ainda tenho dificuldades.</v>
      </c>
      <c r="L179" s="57" t="str">
        <f>'Respostas ao formulário '!R181</f>
        <v>Contribuiu parcialmente, me motivou em alguns momentos, mas minha rotina não mudou muito.</v>
      </c>
      <c r="M179" s="57" t="str">
        <f>'Respostas ao formulário '!S181</f>
        <v>Sim. Não praticava atividade física antes, mas comecei a praticar.</v>
      </c>
      <c r="N179" s="57" t="str">
        <f>'Respostas ao formulário '!T181</f>
        <v>Às vezes.</v>
      </c>
      <c r="O179" s="57" t="str">
        <f>'Respostas ao formulário '!U181</f>
        <v>Sim, houve uma redução significativa.</v>
      </c>
      <c r="P179" s="57" t="str">
        <f>'Respostas ao formulário '!V181</f>
        <v>Sim, com frequência.</v>
      </c>
      <c r="Q179" s="57" t="str">
        <f>'Respostas ao formulário '!W181</f>
        <v>Não utilizei nenhuma substância com esse propósito.</v>
      </c>
      <c r="S179" s="95"/>
      <c r="T179" s="96"/>
    </row>
    <row r="180">
      <c r="A180" s="56" t="s">
        <v>1736</v>
      </c>
      <c r="B180" s="57" t="str">
        <f>'Respostas ao formulário '!H182</f>
        <v>Estudo principalmente nas vésperas de prova.</v>
      </c>
      <c r="C180" s="73" t="str">
        <f>'Respostas ao formulário '!I182</f>
        <v>Atlética, Liga acadêmica</v>
      </c>
      <c r="D180" s="73" t="str">
        <f>'Respostas ao formulário '!J182</f>
        <v>Sim.</v>
      </c>
      <c r="E180" s="57" t="str">
        <f>'Respostas ao formulário '!K182</f>
        <v>Aplicativos </v>
      </c>
      <c r="F180" s="57" t="str">
        <f>'Respostas ao formulário '!L182</f>
        <v>Contribuiu parcialmente, algumas estratégias foram úteis, mas ainda tenho dificuldades.</v>
      </c>
      <c r="G180" s="57" t="str">
        <f>'Respostas ao formulário '!M182</f>
        <v>Contribuiu parcialmente, algumas estratégias foram úteis, mas ainda tenho dificuldades.</v>
      </c>
      <c r="H180" s="57" t="str">
        <f>'Respostas ao formulário '!N182</f>
        <v>Contribuiu parcialmente, algumas estratégias foram úteis, mas ainda tenho dificuldades.</v>
      </c>
      <c r="I180" s="57" t="str">
        <f>'Respostas ao formulário '!O182</f>
        <v>Contribuiu parcialmente, algumas estratégias foram úteis, mas ainda tenho dificuldades.</v>
      </c>
      <c r="J180" s="57" t="str">
        <f>'Respostas ao formulário '!P182</f>
        <v>Contribuiu parcialmente, algumas estratégias foram úteis, mas ainda tenho dificuldades.</v>
      </c>
      <c r="K180" s="57" t="str">
        <f>'Respostas ao formulário '!Q182</f>
        <v>Contribuiu parcialmente, algumas estratégias foram úteis, mas ainda tenho dificuldades.</v>
      </c>
      <c r="L180" s="57" t="str">
        <f>'Respostas ao formulário '!R182</f>
        <v>Contribuiu muito, comecei ou aumentei minha prática de atividades físicas por influência da Atlética.</v>
      </c>
      <c r="M180" s="57" t="str">
        <f>'Respostas ao formulário '!S182</f>
        <v>Sim. Aumentei o tempo dedicado à atividade física.</v>
      </c>
      <c r="N180" s="57" t="str">
        <f>'Respostas ao formulário '!T182</f>
        <v>Sim, com frequência.</v>
      </c>
      <c r="O180" s="57" t="str">
        <f>'Respostas ao formulário '!U182</f>
        <v>Sim, houve uma redução significativa.</v>
      </c>
      <c r="P180" s="57" t="str">
        <f>'Respostas ao formulário '!V182</f>
        <v>Sim, com frequência.</v>
      </c>
      <c r="Q180" s="57" t="str">
        <f>'Respostas ao formulário '!W182</f>
        <v>Não utilizei nenhuma substância com esse propósito.</v>
      </c>
      <c r="S180" s="95"/>
      <c r="T180" s="96"/>
    </row>
    <row r="181">
      <c r="A181" s="56" t="s">
        <v>1737</v>
      </c>
      <c r="B181" s="57" t="str">
        <f>'Respostas ao formulário '!H183</f>
        <v>Estudo principalmente nas vésperas de prova.</v>
      </c>
      <c r="C181" s="73" t="str">
        <f>'Respostas ao formulário '!I183</f>
        <v>Atlética, Liga acadêmica, Gestão do DAHMP</v>
      </c>
      <c r="D181" s="73" t="str">
        <f>'Respostas ao formulário '!J183</f>
        <v>Não.</v>
      </c>
      <c r="E181" s="56">
        <v>0.0</v>
      </c>
      <c r="F181" s="57" t="str">
        <f>'Respostas ao formulário '!L183</f>
        <v>Contribuiu parcialmente, algumas estratégias foram úteis, mas ainda tenho dificuldades.</v>
      </c>
      <c r="G181" s="57" t="str">
        <f>'Respostas ao formulário '!M183</f>
        <v>Contribuiu muito, aprendi estratégias eficazes que aplico no dia a dia.</v>
      </c>
      <c r="H181" s="57" t="str">
        <f>'Respostas ao formulário '!N183</f>
        <v>Contribuiu pouco, pois não consegui aplicar as estratégias ensinadas.</v>
      </c>
      <c r="I181" s="57" t="str">
        <f>'Respostas ao formulário '!O183</f>
        <v>Não contribuiu, pois apesar de oferecer acolhimento e escuta não aborda estratégias para mudança.</v>
      </c>
      <c r="J181" s="57" t="str">
        <f>'Respostas ao formulário '!P183</f>
        <v>Não contribuiu, pois apesar de oferecer acolhimento e escuta não aborda estratégias para mudança.</v>
      </c>
      <c r="K181" s="57" t="str">
        <f>'Respostas ao formulário '!Q183</f>
        <v>Não contribuiu, pois apesar de oferecer acolhimento e escuta não aborda estratégias para mudança.</v>
      </c>
      <c r="L181" s="57" t="str">
        <f>'Respostas ao formulário '!R183</f>
        <v>Contribuiu muito, comecei ou aumentei minha prática de atividades físicas por influência da Atlética.</v>
      </c>
      <c r="M181" s="57" t="str">
        <f>'Respostas ao formulário '!S183</f>
        <v>Sim. Aumentei o tempo dedicado à atividade física.</v>
      </c>
      <c r="N181" s="57" t="str">
        <f>'Respostas ao formulário '!T183</f>
        <v>Raramente.</v>
      </c>
      <c r="O181" s="57" t="str">
        <f>'Respostas ao formulário '!U183</f>
        <v>Sim, houve uma redução significativa.</v>
      </c>
      <c r="P181" s="57" t="str">
        <f>'Respostas ao formulário '!V183</f>
        <v>Sim, com frequência.</v>
      </c>
      <c r="Q181" s="57" t="str">
        <f>'Respostas ao formulário '!W183</f>
        <v>Café., Bebidas energéticas.</v>
      </c>
      <c r="S181" s="95"/>
      <c r="T181" s="96"/>
    </row>
    <row r="182">
      <c r="A182" s="56" t="s">
        <v>1738</v>
      </c>
      <c r="B182" s="57" t="str">
        <f>'Respostas ao formulário '!H184</f>
        <v>Não tenho uma rotina fixa.</v>
      </c>
      <c r="C182" s="73" t="str">
        <f>'Respostas ao formulário '!I184</f>
        <v>Monitoria, Iniciação científica, Gestão do DAHMP</v>
      </c>
      <c r="D182" s="73" t="str">
        <f>'Respostas ao formulário '!J184</f>
        <v>Não.</v>
      </c>
      <c r="E182" s="56">
        <v>0.0</v>
      </c>
      <c r="F182" s="57" t="str">
        <f>'Respostas ao formulário '!L184</f>
        <v>Contribuiu pouco, pois não consegui aplicar as estratégias ensinadas.</v>
      </c>
      <c r="G182" s="57" t="str">
        <f>'Respostas ao formulário '!M184</f>
        <v>Contribuiu pouco, pois não consegui aplicar as estratégias ensinadas.</v>
      </c>
      <c r="H182" s="57" t="str">
        <f>'Respostas ao formulário '!N184</f>
        <v>Contribuiu parcialmente, algumas estratégias foram úteis, mas ainda tenho dificuldades.</v>
      </c>
      <c r="I182" s="57" t="str">
        <f>'Respostas ao formulário '!O184</f>
        <v>Não contribuiu, pois apesar de oferecer acolhimento e escuta não aborda estratégias para mudança.</v>
      </c>
      <c r="J182" s="57" t="str">
        <f>'Respostas ao formulário '!P184</f>
        <v>Não contribuiu, pois apesar de oferecer acolhimento e escuta não aborda estratégias para mudança.</v>
      </c>
      <c r="K182" s="57" t="str">
        <f>'Respostas ao formulário '!Q184</f>
        <v>Não contribuiu, pois apesar de oferecer acolhimento e escuta não aborda estratégias para mudança.</v>
      </c>
      <c r="L182" s="57" t="str">
        <f>'Respostas ao formulário '!R184</f>
        <v>Não contribuiu, pois não participo das atividades promovidas pela Atlética.</v>
      </c>
      <c r="M182" s="57" t="str">
        <f>'Respostas ao formulário '!S184</f>
        <v>Sim. Reduzi o tempo dedicado à atividade física.</v>
      </c>
      <c r="N182" s="57" t="str">
        <f>'Respostas ao formulário '!T184</f>
        <v>Sim, com frequência.</v>
      </c>
      <c r="O182" s="57" t="str">
        <f>'Respostas ao formulário '!U184</f>
        <v>Sim, houve uma redução significativa.</v>
      </c>
      <c r="P182" s="57" t="str">
        <f>'Respostas ao formulário '!V184</f>
        <v>Sim, com frequência.</v>
      </c>
      <c r="Q182" s="57" t="str">
        <f>'Respostas ao formulário '!W184</f>
        <v>Café.</v>
      </c>
      <c r="S182" s="95"/>
      <c r="T182" s="96"/>
    </row>
    <row r="183">
      <c r="A183" s="56" t="s">
        <v>1739</v>
      </c>
      <c r="B183" s="57" t="str">
        <f>'Respostas ao formulário '!H185</f>
        <v>Estudo um pouco todos os dias.</v>
      </c>
      <c r="C183" s="73" t="str">
        <f>'Respostas ao formulário '!I185</f>
        <v>Monitoria, Atlética, Extensão, Voluntariado, Estágio extracurricular</v>
      </c>
      <c r="D183" s="73" t="str">
        <f>'Respostas ao formulário '!J185</f>
        <v>Não.</v>
      </c>
      <c r="E183" s="56">
        <v>0.0</v>
      </c>
      <c r="F183" s="57" t="str">
        <f>'Respostas ao formulário '!L185</f>
        <v>Contribuiu pouco, pois não consegui aplicar as estratégias ensinadas.</v>
      </c>
      <c r="G183" s="57" t="str">
        <f>'Respostas ao formulário '!M185</f>
        <v>Contribuiu pouco, pois não consegui aplicar as estratégias ensinadas.</v>
      </c>
      <c r="H183" s="57" t="str">
        <f>'Respostas ao formulário '!N185</f>
        <v>Contribuiu pouco, pois não consegui aplicar as estratégias ensinadas.</v>
      </c>
      <c r="I183" s="57" t="str">
        <f>'Respostas ao formulário '!O185</f>
        <v>Não contribuiu, pois apesar de oferecer acolhimento e escuta não aborda estratégias para mudança.</v>
      </c>
      <c r="J183" s="57" t="str">
        <f>'Respostas ao formulário '!P185</f>
        <v>Contribuiu muito, aprendi estratégias eficazes que aplico no dia a dia.</v>
      </c>
      <c r="K183" s="57" t="str">
        <f>'Respostas ao formulário '!Q185</f>
        <v>Não contribuiu, pois apesar de oferecer acolhimento e escuta não aborda estratégias para mudança.</v>
      </c>
      <c r="L183" s="57" t="str">
        <f>'Respostas ao formulário '!R185</f>
        <v>Contribuiu muito, comecei ou aumentei minha prática de atividades físicas por influência da Atlética.</v>
      </c>
      <c r="M183" s="57" t="str">
        <f>'Respostas ao formulário '!S185</f>
        <v>Sim. Reduzi o tempo dedicado à atividade física.</v>
      </c>
      <c r="N183" s="57" t="str">
        <f>'Respostas ao formulário '!T185</f>
        <v>Raramente.</v>
      </c>
      <c r="O183" s="57" t="str">
        <f>'Respostas ao formulário '!U185</f>
        <v>Sim, houve uma redução significativa.</v>
      </c>
      <c r="P183" s="57" t="str">
        <f>'Respostas ao formulário '!V185</f>
        <v>Sim, com frequência.</v>
      </c>
      <c r="Q183" s="57" t="str">
        <f>'Respostas ao formulário '!W185</f>
        <v>Não utilizei nenhuma substância com esse propósito.</v>
      </c>
      <c r="S183" s="95"/>
      <c r="T183" s="96"/>
    </row>
    <row r="184">
      <c r="A184" s="56" t="s">
        <v>1740</v>
      </c>
      <c r="B184" s="57" t="str">
        <f>'Respostas ao formulário '!H186</f>
        <v>Estudo um pouco todos os dias.</v>
      </c>
      <c r="C184" s="73" t="str">
        <f>'Respostas ao formulário '!I186</f>
        <v>Liga acadêmica</v>
      </c>
      <c r="D184" s="73" t="str">
        <f>'Respostas ao formulário '!J186</f>
        <v>Não.</v>
      </c>
      <c r="E184" s="56">
        <v>0.0</v>
      </c>
      <c r="F184" s="57" t="str">
        <f>'Respostas ao formulário '!L186</f>
        <v>Não tive contato suficiente com o conteúdo para avaliar seu impacto.</v>
      </c>
      <c r="G184" s="57" t="str">
        <f>'Respostas ao formulário '!M186</f>
        <v>Não tive contato suficiente com o conteúdo para avaliar seu impacto.</v>
      </c>
      <c r="H184" s="57" t="str">
        <f>'Respostas ao formulário '!N186</f>
        <v>Não tive contato suficiente com o conteúdo para avaliar seu impacto.</v>
      </c>
      <c r="I184" s="57" t="str">
        <f>'Respostas ao formulário '!O186</f>
        <v>Não contribuiu, pois apesar de oferecer acolhimento e escuta não aborda estratégias para mudança.</v>
      </c>
      <c r="J184" s="57" t="str">
        <f>'Respostas ao formulário '!P186</f>
        <v>Não contribuiu, pois apesar de oferecer acolhimento e escuta não aborda estratégias para mudança.</v>
      </c>
      <c r="K184" s="57" t="str">
        <f>'Respostas ao formulário '!Q186</f>
        <v>Não contribuiu, pois apesar de oferecer acolhimento e escuta não aborda estratégias para mudança.</v>
      </c>
      <c r="L184" s="57" t="str">
        <f>'Respostas ao formulário '!R186</f>
        <v>Não contribuiu, pois não participo das atividades promovidas pela Atlética.</v>
      </c>
      <c r="M184" s="57" t="str">
        <f>'Respostas ao formulário '!S186</f>
        <v>Não. Já praticava atividade física antes e mantenho o mesmo hábito.</v>
      </c>
      <c r="N184" s="57" t="str">
        <f>'Respostas ao formulário '!T186</f>
        <v>Sim, com frequência.</v>
      </c>
      <c r="O184" s="57" t="str">
        <f>'Respostas ao formulário '!U186</f>
        <v>Sim, houve uma redução significativa.</v>
      </c>
      <c r="P184" s="57" t="str">
        <f>'Respostas ao formulário '!V186</f>
        <v>Sim, com frequência.</v>
      </c>
      <c r="Q184" s="57" t="str">
        <f>'Respostas ao formulário '!W186</f>
        <v>Café., Bebidas energéticas.</v>
      </c>
      <c r="S184" s="95"/>
      <c r="T184" s="96"/>
    </row>
    <row r="185">
      <c r="A185" s="56" t="s">
        <v>1741</v>
      </c>
      <c r="B185" s="57" t="str">
        <f>'Respostas ao formulário '!H187</f>
        <v>Estudo um pouco todos os dias.</v>
      </c>
      <c r="C185" s="73" t="str">
        <f>'Respostas ao formulário '!I187</f>
        <v>Nenhuma no momento</v>
      </c>
      <c r="D185" s="73" t="str">
        <f>'Respostas ao formulário '!J187</f>
        <v>Sim.</v>
      </c>
      <c r="E185" s="57" t="str">
        <f>'Respostas ao formulário '!K187</f>
        <v>Planejar previamente a semana , de forma mais ampla . E no dia anterior , planejar o dia seguinte mais detalhadamente !</v>
      </c>
      <c r="F185" s="57" t="str">
        <f>'Respostas ao formulário '!L187</f>
        <v>Contribuiu parcialmente, algumas estratégias foram úteis, mas ainda tenho dificuldades.</v>
      </c>
      <c r="G185" s="57" t="str">
        <f>'Respostas ao formulário '!M187</f>
        <v>Contribuiu parcialmente, algumas estratégias foram úteis, mas ainda tenho dificuldades.</v>
      </c>
      <c r="H185" s="57" t="str">
        <f>'Respostas ao formulário '!N187</f>
        <v>Contribuiu muito, aprendi estratégias eficazes que aplico no dia a dia.</v>
      </c>
      <c r="I185" s="57" t="str">
        <f>'Respostas ao formulário '!O187</f>
        <v>Não tive contato suficiente para avaliar seu impacto.</v>
      </c>
      <c r="J185" s="57" t="str">
        <f>'Respostas ao formulário '!P187</f>
        <v>Não tive contato suficiente para avaliar seu impacto.</v>
      </c>
      <c r="K185" s="57" t="str">
        <f>'Respostas ao formulário '!Q187</f>
        <v>Não tive contato suficiente para avaliar seu impacto.</v>
      </c>
      <c r="L185" s="57" t="str">
        <f>'Respostas ao formulário '!R187</f>
        <v>Não contribuiu, pois não participo das atividades promovidas pela Atlética.</v>
      </c>
      <c r="M185" s="57" t="str">
        <f>'Respostas ao formulário '!S187</f>
        <v>Não. Já praticava atividade física antes e mantenho o mesmo hábito.</v>
      </c>
      <c r="N185" s="57" t="str">
        <f>'Respostas ao formulário '!T187</f>
        <v>Às vezes.</v>
      </c>
      <c r="O185" s="57" t="str">
        <f>'Respostas ao formulário '!U187</f>
        <v>Sim, houve uma redução significativa.</v>
      </c>
      <c r="P185" s="57" t="str">
        <f>'Respostas ao formulário '!V187</f>
        <v>Sim, com frequência.</v>
      </c>
      <c r="Q185" s="57" t="str">
        <f>'Respostas ao formulário '!W187</f>
        <v>Café., Bebidas energéticas.</v>
      </c>
      <c r="S185" s="95"/>
      <c r="T185" s="96"/>
    </row>
    <row r="186">
      <c r="A186" s="56" t="s">
        <v>1742</v>
      </c>
      <c r="B186" s="57" t="str">
        <f>'Respostas ao formulário '!H188</f>
        <v>Estudo principalmente nas vésperas de prova.</v>
      </c>
      <c r="C186" s="73" t="str">
        <f>'Respostas ao formulário '!I188</f>
        <v>Liga acadêmica, Extensão</v>
      </c>
      <c r="D186" s="73" t="str">
        <f>'Respostas ao formulário '!J188</f>
        <v>Não.</v>
      </c>
      <c r="E186" s="56">
        <v>0.0</v>
      </c>
      <c r="F186" s="57" t="str">
        <f>'Respostas ao formulário '!L188</f>
        <v>Contribuiu pouco, pois não consegui aplicar as estratégias ensinadas.</v>
      </c>
      <c r="G186" s="57" t="str">
        <f>'Respostas ao formulário '!M188</f>
        <v>Contribuiu muito, aprendi estratégias eficazes que aplico no dia a dia.</v>
      </c>
      <c r="H186" s="57" t="str">
        <f>'Respostas ao formulário '!N188</f>
        <v>Contribuiu muito, aprendi estratégias eficazes que aplico no dia a dia.</v>
      </c>
      <c r="I186" s="57" t="str">
        <f>'Respostas ao formulário '!O188</f>
        <v>Não contribuiu, pois apesar de oferecer acolhimento e escuta não aborda estratégias para mudança.</v>
      </c>
      <c r="J186" s="57" t="str">
        <f>'Respostas ao formulário '!P188</f>
        <v>Não contribuiu, pois apesar de oferecer acolhimento e escuta não aborda estratégias para mudança.</v>
      </c>
      <c r="K186" s="57" t="str">
        <f>'Respostas ao formulário '!Q188</f>
        <v>Não contribuiu, pois apesar de oferecer acolhimento e escuta não aborda estratégias para mudança.</v>
      </c>
      <c r="L186" s="57" t="str">
        <f>'Respostas ao formulário '!R188</f>
        <v>Contribuiu pouco, pois já praticava atividades físicas regularmente antes.</v>
      </c>
      <c r="M186" s="57" t="str">
        <f>'Respostas ao formulário '!S188</f>
        <v>Sim. Aumentei o tempo dedicado à atividade física.</v>
      </c>
      <c r="N186" s="57" t="str">
        <f>'Respostas ao formulário '!T188</f>
        <v>Às vezes.</v>
      </c>
      <c r="O186" s="57" t="str">
        <f>'Respostas ao formulário '!U188</f>
        <v>Sim, houve uma redução significativa.</v>
      </c>
      <c r="P186" s="57" t="str">
        <f>'Respostas ao formulário '!V188</f>
        <v>Sim, com frequência.</v>
      </c>
      <c r="Q186" s="57" t="str">
        <f>'Respostas ao formulário '!W188</f>
        <v>Não utilizei nenhuma substância com esse propósito.</v>
      </c>
      <c r="S186" s="95"/>
      <c r="T186" s="96"/>
    </row>
    <row r="187">
      <c r="A187" s="56" t="s">
        <v>1743</v>
      </c>
      <c r="B187" s="57" t="str">
        <f>'Respostas ao formulário '!H189</f>
        <v>Não tenho uma rotina fixa.</v>
      </c>
      <c r="C187" s="73" t="str">
        <f>'Respostas ao formulário '!I189</f>
        <v>Liga acadêmica</v>
      </c>
      <c r="D187" s="73" t="str">
        <f>'Respostas ao formulário '!J189</f>
        <v>Não.</v>
      </c>
      <c r="E187" s="56">
        <v>0.0</v>
      </c>
      <c r="F187" s="57" t="str">
        <f>'Respostas ao formulário '!L189</f>
        <v>Contribuiu parcialmente, algumas estratégias foram úteis, mas ainda tenho dificuldades.</v>
      </c>
      <c r="G187" s="57" t="str">
        <f>'Respostas ao formulário '!M189</f>
        <v>Contribuiu parcialmente, algumas estratégias foram úteis, mas ainda tenho dificuldades.</v>
      </c>
      <c r="H187" s="57" t="str">
        <f>'Respostas ao formulário '!N189</f>
        <v>Contribuiu parcialmente, algumas estratégias foram úteis, mas ainda tenho dificuldades.</v>
      </c>
      <c r="I187" s="57" t="str">
        <f>'Respostas ao formulário '!O189</f>
        <v>Contribuiu parcialmente, algumas estratégias foram úteis, mas ainda tenho dificuldades.</v>
      </c>
      <c r="J187" s="57" t="str">
        <f>'Respostas ao formulário '!P189</f>
        <v>Não contribuiu, pois apesar de oferecer acolhimento e escuta não aborda estratégias para mudança.</v>
      </c>
      <c r="K187" s="57" t="str">
        <f>'Respostas ao formulário '!Q189</f>
        <v>Não contribuiu, pois apesar de oferecer acolhimento e escuta não aborda estratégias para mudança.</v>
      </c>
      <c r="L187" s="57" t="str">
        <f>'Respostas ao formulário '!R189</f>
        <v>Não contribuiu, pois não participo das atividades promovidas pela Atlética.</v>
      </c>
      <c r="M187" s="57" t="str">
        <f>'Respostas ao formulário '!S189</f>
        <v>Sim. Não praticava atividade física antes, mas comecei a praticar.</v>
      </c>
      <c r="N187" s="57" t="str">
        <f>'Respostas ao formulário '!T189</f>
        <v>Sim, com frequência.</v>
      </c>
      <c r="O187" s="57" t="str">
        <f>'Respostas ao formulário '!U189</f>
        <v>Sim, houve uma redução significativa.</v>
      </c>
      <c r="P187" s="57" t="str">
        <f>'Respostas ao formulário '!V189</f>
        <v>Sim, com frequência.</v>
      </c>
      <c r="Q187" s="57" t="str">
        <f>'Respostas ao formulário '!W189</f>
        <v>Não utilizei nenhuma substância com esse propósito.</v>
      </c>
      <c r="S187" s="95"/>
      <c r="T187" s="96"/>
    </row>
    <row r="188">
      <c r="A188" s="56" t="s">
        <v>1744</v>
      </c>
      <c r="B188" s="57" t="str">
        <f>'Respostas ao formulário '!H190</f>
        <v>Estudo principalmente nas vésperas de prova.</v>
      </c>
      <c r="C188" s="73" t="str">
        <f>'Respostas ao formulário '!I190</f>
        <v>Extensão</v>
      </c>
      <c r="D188" s="73" t="str">
        <f>'Respostas ao formulário '!J190</f>
        <v>Não.</v>
      </c>
      <c r="E188" s="56">
        <v>0.0</v>
      </c>
      <c r="F188" s="57" t="str">
        <f>'Respostas ao formulário '!L190</f>
        <v>Contribuiu pouco, pois não consegui aplicar as estratégias ensinadas.</v>
      </c>
      <c r="G188" s="57" t="str">
        <f>'Respostas ao formulário '!M190</f>
        <v>Contribuiu pouco, pois não consegui aplicar as estratégias ensinadas.</v>
      </c>
      <c r="H188" s="57" t="str">
        <f>'Respostas ao formulário '!N190</f>
        <v>Contribuiu pouco, pois não consegui aplicar as estratégias ensinadas.</v>
      </c>
      <c r="I188" s="57" t="str">
        <f>'Respostas ao formulário '!O190</f>
        <v>Contribuiu pouco, pois não consegui aplicar as estratégias ensinadas.</v>
      </c>
      <c r="J188" s="57" t="str">
        <f>'Respostas ao formulário '!P190</f>
        <v>Contribuiu pouco, pois não consegui aplicar as estratégias ensinadas.</v>
      </c>
      <c r="K188" s="57" t="str">
        <f>'Respostas ao formulário '!Q190</f>
        <v>Contribuiu pouco, pois não consegui aplicar as estratégias ensinadas.</v>
      </c>
      <c r="L188" s="57" t="str">
        <f>'Respostas ao formulário '!R190</f>
        <v>Não contribuiu, pois não participo das atividades promovidas pela Atlética.</v>
      </c>
      <c r="M188" s="57" t="str">
        <f>'Respostas ao formulário '!S190</f>
        <v>Sim. Reduzi o tempo dedicado à atividade física.</v>
      </c>
      <c r="N188" s="57" t="str">
        <f>'Respostas ao formulário '!T190</f>
        <v>Sim, com frequência.</v>
      </c>
      <c r="O188" s="57" t="str">
        <f>'Respostas ao formulário '!U190</f>
        <v>Sim, houve uma redução significativa.</v>
      </c>
      <c r="P188" s="57" t="str">
        <f>'Respostas ao formulário '!V190</f>
        <v>Sim, com frequência.</v>
      </c>
      <c r="Q188" s="57" t="str">
        <f>'Respostas ao formulário '!W190</f>
        <v>Café., Bebidas energéticas.</v>
      </c>
      <c r="S188" s="95"/>
      <c r="T188" s="96"/>
    </row>
    <row r="189">
      <c r="A189" s="56" t="s">
        <v>1745</v>
      </c>
      <c r="B189" s="57" t="str">
        <f>'Respostas ao formulário '!H191</f>
        <v>Não tenho uma rotina fixa.</v>
      </c>
      <c r="C189" s="73" t="str">
        <f>'Respostas ao formulário '!I191</f>
        <v>Monitoria, Liga acadêmica</v>
      </c>
      <c r="D189" s="73" t="str">
        <f>'Respostas ao formulário '!J191</f>
        <v>Não.</v>
      </c>
      <c r="E189" s="56">
        <v>0.0</v>
      </c>
      <c r="F189" s="57" t="str">
        <f>'Respostas ao formulário '!L191</f>
        <v>Contribuiu parcialmente, algumas estratégias foram úteis, mas ainda tenho dificuldades.</v>
      </c>
      <c r="G189" s="57" t="str">
        <f>'Respostas ao formulário '!M191</f>
        <v>Contribuiu muito, aprendi estratégias eficazes que aplico no dia a dia.</v>
      </c>
      <c r="H189" s="57" t="str">
        <f>'Respostas ao formulário '!N191</f>
        <v>Contribuiu muito, aprendi estratégias eficazes que aplico no dia a dia.</v>
      </c>
      <c r="I189" s="57" t="str">
        <f>'Respostas ao formulário '!O191</f>
        <v>Contribuiu parcialmente, algumas estratégias foram úteis, mas ainda tenho dificuldades.</v>
      </c>
      <c r="J189" s="57" t="str">
        <f>'Respostas ao formulário '!P191</f>
        <v>Contribuiu parcialmente, algumas estratégias foram úteis, mas ainda tenho dificuldades.</v>
      </c>
      <c r="K189" s="57" t="str">
        <f>'Respostas ao formulário '!Q191</f>
        <v>Contribuiu muito, aprendi estratégias eficazes que aplico no dia a dia.</v>
      </c>
      <c r="L189" s="57" t="str">
        <f>'Respostas ao formulário '!R191</f>
        <v>Não contribuiu, pois não participo das atividades promovidas pela Atlética.</v>
      </c>
      <c r="M189" s="57" t="str">
        <f>'Respostas ao formulário '!S191</f>
        <v>Sim. Reduzi o tempo dedicado à atividade física.</v>
      </c>
      <c r="N189" s="57" t="str">
        <f>'Respostas ao formulário '!T191</f>
        <v>Sim, com frequência.</v>
      </c>
      <c r="O189" s="57" t="str">
        <f>'Respostas ao formulário '!U191</f>
        <v>Não, minha qualidade do sono permaneceu a mesma.</v>
      </c>
      <c r="P189" s="57" t="str">
        <f>'Respostas ao formulário '!V191</f>
        <v>Nunca.</v>
      </c>
      <c r="Q189" s="57" t="str">
        <f>'Respostas ao formulário '!W191</f>
        <v>Não utilizei nenhuma substância com esse propósito.</v>
      </c>
      <c r="S189" s="95"/>
      <c r="T189" s="96"/>
    </row>
    <row r="190">
      <c r="A190" s="56" t="s">
        <v>1746</v>
      </c>
      <c r="B190" s="57" t="str">
        <f>'Respostas ao formulário '!H192</f>
        <v>Não tenho uma rotina fixa.</v>
      </c>
      <c r="C190" s="73" t="str">
        <f>'Respostas ao formulário '!I192</f>
        <v>Liga acadêmica, Extensão</v>
      </c>
      <c r="D190" s="73" t="str">
        <f>'Respostas ao formulário '!J192</f>
        <v>Sim.</v>
      </c>
      <c r="E190" s="57" t="str">
        <f>'Respostas ao formulário '!K192</f>
        <v>Uso o google agenda para organizar subtarefas antes do prazo final (como trabalhos, ou dividi dias para estudar para uma determinada prova)</v>
      </c>
      <c r="F190" s="57" t="str">
        <f>'Respostas ao formulário '!L192</f>
        <v>Contribuiu parcialmente, algumas estratégias foram úteis, mas ainda tenho dificuldades.</v>
      </c>
      <c r="G190" s="57" t="str">
        <f>'Respostas ao formulário '!M192</f>
        <v>Contribuiu parcialmente, algumas estratégias foram úteis, mas ainda tenho dificuldades.</v>
      </c>
      <c r="H190" s="57" t="str">
        <f>'Respostas ao formulário '!N192</f>
        <v>Contribuiu parcialmente, algumas estratégias foram úteis, mas ainda tenho dificuldades.</v>
      </c>
      <c r="I190" s="57" t="str">
        <f>'Respostas ao formulário '!O192</f>
        <v>Não contribuiu, pois apesar de oferecer acolhimento e escuta não aborda estratégias para mudança.</v>
      </c>
      <c r="J190" s="57" t="str">
        <f>'Respostas ao formulário '!P192</f>
        <v>Não contribuiu, pois apesar de oferecer acolhimento e escuta não aborda estratégias para mudança.</v>
      </c>
      <c r="K190" s="57" t="str">
        <f>'Respostas ao formulário '!Q192</f>
        <v>Não contribuiu, pois apesar de oferecer acolhimento e escuta não aborda estratégias para mudança.</v>
      </c>
      <c r="L190" s="57" t="str">
        <f>'Respostas ao formulário '!R192</f>
        <v>Não contribuiu, pois não participo das atividades promovidas pela Atlética.</v>
      </c>
      <c r="M190" s="57" t="str">
        <f>'Respostas ao formulário '!S192</f>
        <v>Não. Já praticava atividade física antes e mantenho o mesmo hábito.</v>
      </c>
      <c r="N190" s="57" t="str">
        <f>'Respostas ao formulário '!T192</f>
        <v>Às vezes.</v>
      </c>
      <c r="O190" s="57" t="str">
        <f>'Respostas ao formulário '!U192</f>
        <v>Não, minha qualidade do sono permaneceu a mesma.</v>
      </c>
      <c r="P190" s="57" t="str">
        <f>'Respostas ao formulário '!V192</f>
        <v>Raramente.</v>
      </c>
      <c r="Q190" s="57" t="str">
        <f>'Respostas ao formulário '!W192</f>
        <v>Não utilizei nenhuma substância com esse propósito.</v>
      </c>
      <c r="S190" s="95"/>
      <c r="T190" s="96"/>
    </row>
    <row r="191">
      <c r="A191" s="56" t="s">
        <v>1747</v>
      </c>
      <c r="B191" s="57" t="str">
        <f>'Respostas ao formulário '!H193</f>
        <v>Estudo principalmente nas vésperas de prova.</v>
      </c>
      <c r="C191" s="73" t="str">
        <f>'Respostas ao formulário '!I193</f>
        <v>Atlética, Liga acadêmica, Extensão</v>
      </c>
      <c r="D191" s="73" t="str">
        <f>'Respostas ao formulário '!J193</f>
        <v>Não.</v>
      </c>
      <c r="E191" s="56">
        <v>0.0</v>
      </c>
      <c r="F191" s="57" t="str">
        <f>'Respostas ao formulário '!L193</f>
        <v>Contribuiu parcialmente, algumas estratégias foram úteis, mas ainda tenho dificuldades.</v>
      </c>
      <c r="G191" s="57" t="str">
        <f>'Respostas ao formulário '!M193</f>
        <v>Contribuiu parcialmente, algumas estratégias foram úteis, mas ainda tenho dificuldades.</v>
      </c>
      <c r="H191" s="57" t="str">
        <f>'Respostas ao formulário '!N193</f>
        <v>Contribuiu muito, aprendi estratégias eficazes que aplico no dia a dia.</v>
      </c>
      <c r="I191" s="57" t="str">
        <f>'Respostas ao formulário '!O193</f>
        <v>Contribuiu parcialmente, algumas estratégias foram úteis, mas ainda tenho dificuldades.</v>
      </c>
      <c r="J191" s="57" t="str">
        <f>'Respostas ao formulário '!P193</f>
        <v>Contribuiu pouco, pois não consegui aplicar as estratégias ensinadas.</v>
      </c>
      <c r="K191" s="57" t="str">
        <f>'Respostas ao formulário '!Q193</f>
        <v>Contribuiu pouco, pois não consegui aplicar as estratégias ensinadas.</v>
      </c>
      <c r="L191" s="57" t="str">
        <f>'Respostas ao formulário '!R193</f>
        <v>Contribuiu muito, comecei ou aumentei minha prática de atividades físicas por influência da Atlética.</v>
      </c>
      <c r="M191" s="57" t="str">
        <f>'Respostas ao formulário '!S193</f>
        <v>Não. Já praticava atividade física antes e mantenho o mesmo hábito.</v>
      </c>
      <c r="N191" s="57" t="str">
        <f>'Respostas ao formulário '!T193</f>
        <v>Sim, com frequência.</v>
      </c>
      <c r="O191" s="57" t="str">
        <f>'Respostas ao formulário '!U193</f>
        <v>Sim, houve uma leve redução.</v>
      </c>
      <c r="P191" s="57" t="str">
        <f>'Respostas ao formulário '!V193</f>
        <v>Sim, com frequência.</v>
      </c>
      <c r="Q191" s="57" t="str">
        <f>'Respostas ao formulário '!W193</f>
        <v>Café.</v>
      </c>
      <c r="S191" s="95"/>
      <c r="T191" s="96"/>
    </row>
    <row r="192">
      <c r="A192" s="56" t="s">
        <v>1748</v>
      </c>
      <c r="B192" s="57" t="str">
        <f>'Respostas ao formulário '!H194</f>
        <v>Estudo um pouco todos os dias.</v>
      </c>
      <c r="C192" s="73" t="str">
        <f>'Respostas ao formulário '!I194</f>
        <v>Monitoria</v>
      </c>
      <c r="D192" s="73" t="str">
        <f>'Respostas ao formulário '!J194</f>
        <v>Sim.</v>
      </c>
      <c r="E192" s="57" t="str">
        <f>'Respostas ao formulário '!K194</f>
        <v>Plataforma de curso para residência mostra regularidade e questões relacionadas ao tempo dedicado ao estudo (no caso, apenas do tempo usado com a própria plataforma). Uso de planner para ajudar na distribuição de tarefas </v>
      </c>
      <c r="F192" s="57" t="str">
        <f>'Respostas ao formulário '!L194</f>
        <v>Contribuiu parcialmente, algumas estratégias foram úteis, mas ainda tenho dificuldades.</v>
      </c>
      <c r="G192" s="57" t="str">
        <f>'Respostas ao formulário '!M194</f>
        <v>Contribuiu parcialmente, algumas estratégias foram úteis, mas ainda tenho dificuldades.</v>
      </c>
      <c r="H192" s="57" t="str">
        <f>'Respostas ao formulário '!N194</f>
        <v>Contribuiu pouco, pois não consegui aplicar as estratégias ensinadas.</v>
      </c>
      <c r="I192" s="57" t="str">
        <f>'Respostas ao formulário '!O194</f>
        <v>Não contribuiu, pois apesar de oferecer acolhimento e escuta não aborda estratégias para mudança.</v>
      </c>
      <c r="J192" s="57" t="str">
        <f>'Respostas ao formulário '!P194</f>
        <v>Não contribuiu, pois apesar de oferecer acolhimento e escuta não aborda estratégias para mudança.</v>
      </c>
      <c r="K192" s="57" t="str">
        <f>'Respostas ao formulário '!Q194</f>
        <v>Não contribuiu, pois apesar de oferecer acolhimento e escuta não aborda estratégias para mudança.</v>
      </c>
      <c r="L192" s="57" t="str">
        <f>'Respostas ao formulário '!R194</f>
        <v>Não contribuiu, pois não participo das atividades promovidas pela Atlética.</v>
      </c>
      <c r="M192" s="57" t="str">
        <f>'Respostas ao formulário '!S194</f>
        <v>Sim. Reduzi o tempo dedicado à atividade física.</v>
      </c>
      <c r="N192" s="57" t="str">
        <f>'Respostas ao formulário '!T194</f>
        <v>Sim, com frequência.</v>
      </c>
      <c r="O192" s="57" t="str">
        <f>'Respostas ao formulário '!U194</f>
        <v>Sim, houve uma redução significativa.</v>
      </c>
      <c r="P192" s="57" t="str">
        <f>'Respostas ao formulário '!V194</f>
        <v>Sim, com frequência.</v>
      </c>
      <c r="Q192" s="57" t="str">
        <f>'Respostas ao formulário '!W194</f>
        <v>Café., Bebidas energéticas.</v>
      </c>
      <c r="S192" s="95"/>
      <c r="T192" s="96"/>
    </row>
    <row r="193">
      <c r="A193" s="56" t="s">
        <v>1749</v>
      </c>
      <c r="B193" s="57" t="str">
        <f>'Respostas ao formulário '!H195</f>
        <v>Não tenho uma rotina fixa.</v>
      </c>
      <c r="C193" s="73" t="str">
        <f>'Respostas ao formulário '!I195</f>
        <v>Nenhuma no momento</v>
      </c>
      <c r="D193" s="73" t="str">
        <f>'Respostas ao formulário '!J195</f>
        <v>Não.</v>
      </c>
      <c r="E193" s="56">
        <v>0.0</v>
      </c>
      <c r="F193" s="57" t="str">
        <f>'Respostas ao formulário '!L195</f>
        <v>Contribuiu pouco, pois não consegui aplicar as estratégias ensinadas.</v>
      </c>
      <c r="G193" s="57" t="str">
        <f>'Respostas ao formulário '!M195</f>
        <v>Não contribuiu, pois a disciplina não abordou aspectos que me ajudassem no gerenciamento do tempo.</v>
      </c>
      <c r="H193" s="57" t="str">
        <f>'Respostas ao formulário '!N195</f>
        <v>Não contribuiu, pois a disciplina não abordou aspectos que me ajudassem no gerenciamento do tempo.</v>
      </c>
      <c r="I193" s="57" t="str">
        <f>'Respostas ao formulário '!O195</f>
        <v>Contribuiu pouco, pois não consegui aplicar as estratégias ensinadas.</v>
      </c>
      <c r="J193" s="57" t="str">
        <f>'Respostas ao formulário '!P195</f>
        <v>Não tive contato suficiente para avaliar seu impacto.</v>
      </c>
      <c r="K193" s="57" t="str">
        <f>'Respostas ao formulário '!Q195</f>
        <v>Não contribuiu, pois apesar de oferecer acolhimento e escuta não aborda estratégias para mudança.</v>
      </c>
      <c r="L193" s="57" t="str">
        <f>'Respostas ao formulário '!R195</f>
        <v>Não contribuiu, pois não participo das atividades promovidas pela Atlética.</v>
      </c>
      <c r="M193" s="57" t="str">
        <f>'Respostas ao formulário '!S195</f>
        <v>Sim. Reduzi o tempo dedicado à atividade física.</v>
      </c>
      <c r="N193" s="57" t="str">
        <f>'Respostas ao formulário '!T195</f>
        <v>Sim, com frequência.</v>
      </c>
      <c r="O193" s="57" t="str">
        <f>'Respostas ao formulário '!U195</f>
        <v>Sim, houve uma leve redução.</v>
      </c>
      <c r="P193" s="57" t="str">
        <f>'Respostas ao formulário '!V195</f>
        <v>Às vezes.</v>
      </c>
      <c r="Q193" s="57" t="str">
        <f>'Respostas ao formulário '!W195</f>
        <v>Bebidas energéticas.</v>
      </c>
      <c r="S193" s="95"/>
      <c r="T193" s="96"/>
    </row>
    <row r="194">
      <c r="A194" s="56" t="s">
        <v>1750</v>
      </c>
      <c r="B194" s="57" t="str">
        <f>'Respostas ao formulário '!H196</f>
        <v>Estudo um pouco todos os dias.</v>
      </c>
      <c r="C194" s="73" t="str">
        <f>'Respostas ao formulário '!I196</f>
        <v>Monitoria, Atlética, Extensão</v>
      </c>
      <c r="D194" s="73" t="str">
        <f>'Respostas ao formulário '!J196</f>
        <v>Não.</v>
      </c>
      <c r="E194" s="56">
        <v>0.0</v>
      </c>
      <c r="F194" s="57" t="str">
        <f>'Respostas ao formulário '!L196</f>
        <v>Contribuiu parcialmente, algumas estratégias foram úteis, mas ainda tenho dificuldades.</v>
      </c>
      <c r="G194" s="57" t="str">
        <f>'Respostas ao formulário '!M196</f>
        <v>Contribuiu parcialmente, algumas estratégias foram úteis, mas ainda tenho dificuldades.</v>
      </c>
      <c r="H194" s="57" t="str">
        <f>'Respostas ao formulário '!N196</f>
        <v>Contribuiu pouco, pois não consegui aplicar as estratégias ensinadas.</v>
      </c>
      <c r="I194" s="57" t="str">
        <f>'Respostas ao formulário '!O196</f>
        <v>Contribuiu parcialmente, algumas estratégias foram úteis, mas ainda tenho dificuldades.</v>
      </c>
      <c r="J194" s="57" t="str">
        <f>'Respostas ao formulário '!P196</f>
        <v>Contribuiu parcialmente, algumas estratégias foram úteis, mas ainda tenho dificuldades.</v>
      </c>
      <c r="K194" s="57" t="str">
        <f>'Respostas ao formulário '!Q196</f>
        <v>Contribuiu parcialmente, algumas estratégias foram úteis, mas ainda tenho dificuldades.</v>
      </c>
      <c r="L194" s="57" t="str">
        <f>'Respostas ao formulário '!R196</f>
        <v>Contribuiu muito, comecei ou aumentei minha prática de atividades físicas por influência da Atlética.</v>
      </c>
      <c r="M194" s="57" t="str">
        <f>'Respostas ao formulário '!S196</f>
        <v>Não. Já praticava atividade física antes e mantenho o mesmo hábito.</v>
      </c>
      <c r="N194" s="57" t="str">
        <f>'Respostas ao formulário '!T196</f>
        <v>Sim, com frequência.</v>
      </c>
      <c r="O194" s="57" t="str">
        <f>'Respostas ao formulário '!U196</f>
        <v>Sim, houve uma redução significativa.</v>
      </c>
      <c r="P194" s="57" t="str">
        <f>'Respostas ao formulário '!V196</f>
        <v>Sim, com frequência.</v>
      </c>
      <c r="Q194" s="57" t="str">
        <f>'Respostas ao formulário '!W196</f>
        <v>Café.</v>
      </c>
      <c r="S194" s="95"/>
      <c r="T194" s="96"/>
    </row>
    <row r="195">
      <c r="A195" s="56" t="s">
        <v>1751</v>
      </c>
      <c r="B195" s="57" t="str">
        <f>'Respostas ao formulário '!H197</f>
        <v>Estudo um pouco todos os dias.</v>
      </c>
      <c r="C195" s="73" t="str">
        <f>'Respostas ao formulário '!I197</f>
        <v>Monitoria</v>
      </c>
      <c r="D195" s="73" t="str">
        <f>'Respostas ao formulário '!J197</f>
        <v>Não.</v>
      </c>
      <c r="E195" s="56">
        <v>0.0</v>
      </c>
      <c r="F195" s="57" t="str">
        <f>'Respostas ao formulário '!L197</f>
        <v>Contribuiu pouco, pois não consegui aplicar as estratégias ensinadas.</v>
      </c>
      <c r="G195" s="57" t="str">
        <f>'Respostas ao formulário '!M197</f>
        <v>Não contribuiu, pois a disciplina não abordou aspectos que me ajudassem no gerenciamento do tempo.</v>
      </c>
      <c r="H195" s="57" t="str">
        <f>'Respostas ao formulário '!N197</f>
        <v>Contribuiu pouco, pois não consegui aplicar as estratégias ensinadas.</v>
      </c>
      <c r="I195" s="57" t="str">
        <f>'Respostas ao formulário '!O197</f>
        <v>Não contribuiu, pois apesar de oferecer acolhimento e escuta não aborda estratégias para mudança.</v>
      </c>
      <c r="J195" s="57" t="str">
        <f>'Respostas ao formulário '!P197</f>
        <v>Não contribuiu, pois apesar de oferecer acolhimento e escuta não aborda estratégias para mudança.</v>
      </c>
      <c r="K195" s="57" t="str">
        <f>'Respostas ao formulário '!Q197</f>
        <v>Não contribuiu, pois apesar de oferecer acolhimento e escuta não aborda estratégias para mudança.</v>
      </c>
      <c r="L195" s="57" t="str">
        <f>'Respostas ao formulário '!R197</f>
        <v>Não contribuiu, pois não participo das atividades promovidas pela Atlética.</v>
      </c>
      <c r="M195" s="57" t="str">
        <f>'Respostas ao formulário '!S197</f>
        <v>Sim. Reduzi o tempo dedicado à atividade física.</v>
      </c>
      <c r="N195" s="57" t="str">
        <f>'Respostas ao formulário '!T197</f>
        <v>Sim, com frequência.</v>
      </c>
      <c r="O195" s="57" t="str">
        <f>'Respostas ao formulário '!U197</f>
        <v>Não, minha qualidade do sono permaneceu a mesma.</v>
      </c>
      <c r="P195" s="57" t="str">
        <f>'Respostas ao formulário '!V197</f>
        <v>Raramente.</v>
      </c>
      <c r="Q195" s="57" t="str">
        <f>'Respostas ao formulário '!W197</f>
        <v>Café.</v>
      </c>
      <c r="S195" s="95"/>
      <c r="T195" s="96"/>
    </row>
    <row r="196">
      <c r="A196" s="56" t="s">
        <v>1752</v>
      </c>
      <c r="B196" s="57" t="str">
        <f>'Respostas ao formulário '!H198</f>
        <v>Não tenho uma rotina fixa.</v>
      </c>
      <c r="C196" s="73" t="str">
        <f>'Respostas ao formulário '!I198</f>
        <v>Liga acadêmica, Extensão</v>
      </c>
      <c r="D196" s="73" t="str">
        <f>'Respostas ao formulário '!J198</f>
        <v>Não.</v>
      </c>
      <c r="E196" s="56">
        <v>0.0</v>
      </c>
      <c r="F196" s="57" t="str">
        <f>'Respostas ao formulário '!L198</f>
        <v>Não tive contato suficiente com o conteúdo para avaliar seu impacto.</v>
      </c>
      <c r="G196" s="57" t="str">
        <f>'Respostas ao formulário '!M198</f>
        <v>Não tive contato suficiente com o conteúdo para avaliar seu impacto.</v>
      </c>
      <c r="H196" s="57" t="str">
        <f>'Respostas ao formulário '!N198</f>
        <v>Não tive contato suficiente com o conteúdo para avaliar seu impacto.</v>
      </c>
      <c r="I196" s="57" t="str">
        <f>'Respostas ao formulário '!O198</f>
        <v>Não contribuiu, pois apesar de oferecer acolhimento e escuta não aborda estratégias para mudança.</v>
      </c>
      <c r="J196" s="57" t="str">
        <f>'Respostas ao formulário '!P198</f>
        <v>Não contribuiu, pois apesar de oferecer acolhimento e escuta não aborda estratégias para mudança.</v>
      </c>
      <c r="K196" s="57" t="str">
        <f>'Respostas ao formulário '!Q198</f>
        <v>Não contribuiu, pois apesar de oferecer acolhimento e escuta não aborda estratégias para mudança.</v>
      </c>
      <c r="L196" s="57" t="str">
        <f>'Respostas ao formulário '!R198</f>
        <v>Não contribuiu, pois não participo das atividades promovidas pela Atlética.</v>
      </c>
      <c r="M196" s="57" t="str">
        <f>'Respostas ao formulário '!S198</f>
        <v>Sim. Não praticava atividade física antes, mas comecei a praticar.</v>
      </c>
      <c r="N196" s="57" t="str">
        <f>'Respostas ao formulário '!T198</f>
        <v>Sim, com frequência.</v>
      </c>
      <c r="O196" s="57" t="str">
        <f>'Respostas ao formulário '!U198</f>
        <v>Sim, houve uma leve redução.</v>
      </c>
      <c r="P196" s="57" t="str">
        <f>'Respostas ao formulário '!V198</f>
        <v>Sim, com frequência.</v>
      </c>
      <c r="Q196" s="57" t="str">
        <f>'Respostas ao formulário '!W198</f>
        <v>Café., Bebidas energéticas., Medicamentos estimulantes.</v>
      </c>
      <c r="S196" s="95"/>
      <c r="T196" s="96"/>
    </row>
    <row r="197">
      <c r="A197" s="56" t="s">
        <v>1753</v>
      </c>
      <c r="B197" s="57" t="str">
        <f>'Respostas ao formulário '!H199</f>
        <v>Estudo um pouco todos os dias.</v>
      </c>
      <c r="C197" s="73" t="str">
        <f>'Respostas ao formulário '!I199</f>
        <v>Nenhuma no momento</v>
      </c>
      <c r="D197" s="73" t="str">
        <f>'Respostas ao formulário '!J199</f>
        <v>Não.</v>
      </c>
      <c r="E197" s="56">
        <v>0.0</v>
      </c>
      <c r="F197" s="57" t="str">
        <f>'Respostas ao formulário '!L199</f>
        <v>Contribuiu muito, aprendi estratégias eficazes que aplico no dia a dia.</v>
      </c>
      <c r="G197" s="57" t="str">
        <f>'Respostas ao formulário '!M199</f>
        <v>Contribuiu muito, aprendi estratégias eficazes que aplico no dia a dia.</v>
      </c>
      <c r="H197" s="57" t="str">
        <f>'Respostas ao formulário '!N199</f>
        <v>Contribuiu parcialmente, algumas estratégias foram úteis, mas ainda tenho dificuldades.</v>
      </c>
      <c r="I197" s="57" t="str">
        <f>'Respostas ao formulário '!O199</f>
        <v>Contribuiu parcialmente, algumas estratégias foram úteis, mas ainda tenho dificuldades.</v>
      </c>
      <c r="J197" s="57" t="str">
        <f>'Respostas ao formulário '!P199</f>
        <v>Não tive contato suficiente para avaliar seu impacto.</v>
      </c>
      <c r="K197" s="57" t="str">
        <f>'Respostas ao formulário '!Q199</f>
        <v>Não tive contato suficiente para avaliar seu impacto.</v>
      </c>
      <c r="L197" s="57" t="str">
        <f>'Respostas ao formulário '!R199</f>
        <v>Não contribuiu, pois não participo das atividades promovidas pela Atlética.</v>
      </c>
      <c r="M197" s="57" t="str">
        <f>'Respostas ao formulário '!S199</f>
        <v>Não. Já praticava atividade física antes e mantenho o mesmo hábito.</v>
      </c>
      <c r="N197" s="57" t="str">
        <f>'Respostas ao formulário '!T199</f>
        <v>Sim, com frequência.</v>
      </c>
      <c r="O197" s="57" t="str">
        <f>'Respostas ao formulário '!U199</f>
        <v>Sim, houve uma leve redução.</v>
      </c>
      <c r="P197" s="57" t="str">
        <f>'Respostas ao formulário '!V199</f>
        <v>Sim, com frequência.</v>
      </c>
      <c r="Q197" s="57" t="str">
        <f>'Respostas ao formulário '!W199</f>
        <v>Café., Bebidas energéticas.</v>
      </c>
      <c r="S197" s="95"/>
      <c r="T197" s="96"/>
    </row>
    <row r="198">
      <c r="A198" s="56" t="s">
        <v>1754</v>
      </c>
      <c r="B198" s="57" t="str">
        <f>'Respostas ao formulário '!H200</f>
        <v>Não tenho uma rotina fixa.</v>
      </c>
      <c r="C198" s="73" t="str">
        <f>'Respostas ao formulário '!I200</f>
        <v>Atlética, Liga acadêmica, Extensão</v>
      </c>
      <c r="D198" s="73" t="str">
        <f>'Respostas ao formulário '!J200</f>
        <v>Não.</v>
      </c>
      <c r="E198" s="56">
        <v>0.0</v>
      </c>
      <c r="F198" s="57" t="str">
        <f>'Respostas ao formulário '!L200</f>
        <v>Não tive contato suficiente com o conteúdo para avaliar seu impacto.</v>
      </c>
      <c r="G198" s="57" t="str">
        <f>'Respostas ao formulário '!M200</f>
        <v>Não tive contato suficiente com o conteúdo para avaliar seu impacto.</v>
      </c>
      <c r="H198" s="57" t="str">
        <f>'Respostas ao formulário '!N200</f>
        <v>Não tive contato suficiente com o conteúdo para avaliar seu impacto.</v>
      </c>
      <c r="I198" s="57" t="str">
        <f>'Respostas ao formulário '!O200</f>
        <v>Não contribuiu, pois apesar de oferecer acolhimento e escuta não aborda estratégias para mudança.</v>
      </c>
      <c r="J198" s="57" t="str">
        <f>'Respostas ao formulário '!P200</f>
        <v>Não contribuiu, pois apesar de oferecer acolhimento e escuta não aborda estratégias para mudança.</v>
      </c>
      <c r="K198" s="57" t="str">
        <f>'Respostas ao formulário '!Q200</f>
        <v>Não contribuiu, pois apesar de oferecer acolhimento e escuta não aborda estratégias para mudança.</v>
      </c>
      <c r="L198" s="57" t="str">
        <f>'Respostas ao formulário '!R200</f>
        <v>Contribuiu muito, comecei ou aumentei minha prática de atividades físicas por influência da Atlética.</v>
      </c>
      <c r="M198" s="57" t="str">
        <f>'Respostas ao formulário '!S200</f>
        <v>Sim. Aumentei o tempo dedicado à atividade física.</v>
      </c>
      <c r="N198" s="57" t="str">
        <f>'Respostas ao formulário '!T200</f>
        <v>Às vezes.</v>
      </c>
      <c r="O198" s="57" t="str">
        <f>'Respostas ao formulário '!U200</f>
        <v>Sim, houve uma leve redução.</v>
      </c>
      <c r="P198" s="57" t="str">
        <f>'Respostas ao formulário '!V200</f>
        <v>Raramente.</v>
      </c>
      <c r="Q198" s="57" t="str">
        <f>'Respostas ao formulário '!W200</f>
        <v>Café.</v>
      </c>
      <c r="S198" s="95"/>
      <c r="T198" s="96"/>
    </row>
    <row r="199">
      <c r="A199" s="56" t="s">
        <v>1755</v>
      </c>
      <c r="B199" s="57" t="str">
        <f>'Respostas ao formulário '!H201</f>
        <v>Estudo principalmente nas vésperas de prova.</v>
      </c>
      <c r="C199" s="73" t="str">
        <f>'Respostas ao formulário '!I201</f>
        <v>Monitoria, Liga acadêmica</v>
      </c>
      <c r="D199" s="73" t="str">
        <f>'Respostas ao formulário '!J201</f>
        <v>Não.</v>
      </c>
      <c r="E199" s="57" t="str">
        <f>'Respostas ao formulário '!K201</f>
        <v>Monitoria LABSIM e gestão de Liga </v>
      </c>
      <c r="F199" s="57" t="str">
        <f>'Respostas ao formulário '!L201</f>
        <v>Não contribuiu, pois a disciplina não abordou aspectos que me ajudassem no gerenciamento do tempo.</v>
      </c>
      <c r="G199" s="57" t="str">
        <f>'Respostas ao formulário '!M201</f>
        <v>Não contribuiu, pois a disciplina não abordou aspectos que me ajudassem no gerenciamento do tempo.</v>
      </c>
      <c r="H199" s="57" t="str">
        <f>'Respostas ao formulário '!N201</f>
        <v>Não contribuiu, pois a disciplina não abordou aspectos que me ajudassem no gerenciamento do tempo.</v>
      </c>
      <c r="I199" s="57" t="str">
        <f>'Respostas ao formulário '!O201</f>
        <v>Não contribuiu, pois apesar de oferecer acolhimento e escuta não aborda estratégias para mudança.</v>
      </c>
      <c r="J199" s="57" t="str">
        <f>'Respostas ao formulário '!P201</f>
        <v>Não contribuiu, pois apesar de oferecer acolhimento e escuta não aborda estratégias para mudança.</v>
      </c>
      <c r="K199" s="57" t="str">
        <f>'Respostas ao formulário '!Q201</f>
        <v>Não contribuiu, pois apesar de oferecer acolhimento e escuta não aborda estratégias para mudança.</v>
      </c>
      <c r="L199" s="57" t="str">
        <f>'Respostas ao formulário '!R201</f>
        <v>Contribuiu pouco, pois já praticava atividades físicas regularmente antes.</v>
      </c>
      <c r="M199" s="57" t="str">
        <f>'Respostas ao formulário '!S201</f>
        <v>Sim. Reduzi o tempo dedicado à atividade física.</v>
      </c>
      <c r="N199" s="57" t="str">
        <f>'Respostas ao formulário '!T201</f>
        <v>Sim, com frequência.</v>
      </c>
      <c r="O199" s="57" t="str">
        <f>'Respostas ao formulário '!U201</f>
        <v>Sim, houve uma redução significativa.</v>
      </c>
      <c r="P199" s="57" t="str">
        <f>'Respostas ao formulário '!V201</f>
        <v>Sim, com frequência.</v>
      </c>
      <c r="Q199" s="57" t="str">
        <f>'Respostas ao formulário '!W201</f>
        <v>Café., Bebidas energéticas., Medicamentos estimulantes.</v>
      </c>
      <c r="S199" s="95"/>
      <c r="T199" s="96"/>
    </row>
    <row r="200">
      <c r="A200" s="56" t="s">
        <v>1756</v>
      </c>
      <c r="B200" s="57" t="str">
        <f>'Respostas ao formulário '!H202</f>
        <v>Estudo principalmente nas vésperas de prova.</v>
      </c>
      <c r="C200" s="73" t="str">
        <f>'Respostas ao formulário '!I202</f>
        <v>Gestão do DAHMP</v>
      </c>
      <c r="D200" s="73" t="str">
        <f>'Respostas ao formulário '!J202</f>
        <v>Não.</v>
      </c>
      <c r="E200" s="56">
        <v>0.0</v>
      </c>
      <c r="F200" s="57" t="str">
        <f>'Respostas ao formulário '!L202</f>
        <v>Contribuiu muito, aprendi estratégias eficazes que aplico no dia a dia.</v>
      </c>
      <c r="G200" s="57" t="str">
        <f>'Respostas ao formulário '!M202</f>
        <v>Contribuiu parcialmente, algumas estratégias foram úteis, mas ainda tenho dificuldades.</v>
      </c>
      <c r="H200" s="57" t="str">
        <f>'Respostas ao formulário '!N202</f>
        <v>Contribuiu muito, aprendi estratégias eficazes que aplico no dia a dia.</v>
      </c>
      <c r="I200" s="57" t="str">
        <f>'Respostas ao formulário '!O202</f>
        <v>Contribuiu pouco, pois não consegui aplicar as estratégias ensinadas.</v>
      </c>
      <c r="J200" s="57" t="str">
        <f>'Respostas ao formulário '!P202</f>
        <v>Não contribuiu, pois apesar de oferecer acolhimento e escuta não aborda estratégias para mudança.</v>
      </c>
      <c r="K200" s="57" t="str">
        <f>'Respostas ao formulário '!Q202</f>
        <v>Não contribuiu, pois apesar de oferecer acolhimento e escuta não aborda estratégias para mudança.</v>
      </c>
      <c r="L200" s="57" t="str">
        <f>'Respostas ao formulário '!R202</f>
        <v>Contribuiu muito, comecei ou aumentei minha prática de atividades físicas por influência da Atlética.</v>
      </c>
      <c r="M200" s="57" t="str">
        <f>'Respostas ao formulário '!S202</f>
        <v>Sim. Reduzi o tempo dedicado à atividade física.</v>
      </c>
      <c r="N200" s="57" t="str">
        <f>'Respostas ao formulário '!T202</f>
        <v>Sim, com frequência.</v>
      </c>
      <c r="O200" s="57" t="str">
        <f>'Respostas ao formulário '!U202</f>
        <v>Não, minha qualidade do sono permaneceu a mesma.</v>
      </c>
      <c r="P200" s="57" t="str">
        <f>'Respostas ao formulário '!V202</f>
        <v>Raramente.</v>
      </c>
      <c r="Q200" s="57" t="str">
        <f>'Respostas ao formulário '!W202</f>
        <v>Café.</v>
      </c>
      <c r="S200" s="95"/>
      <c r="T200" s="96"/>
    </row>
    <row r="201">
      <c r="A201" s="56" t="s">
        <v>1757</v>
      </c>
      <c r="B201" s="57" t="str">
        <f>'Respostas ao formulário '!H203</f>
        <v>Estudo um pouco todos os dias.</v>
      </c>
      <c r="C201" s="73" t="str">
        <f>'Respostas ao formulário '!I203</f>
        <v>Monitoria, Liga acadêmica, Extensão, Representante de turma</v>
      </c>
      <c r="D201" s="73" t="str">
        <f>'Respostas ao formulário '!J203</f>
        <v>Não.</v>
      </c>
      <c r="E201" s="56">
        <v>0.0</v>
      </c>
      <c r="F201" s="57" t="str">
        <f>'Respostas ao formulário '!L203</f>
        <v>Contribuiu parcialmente, algumas estratégias foram úteis, mas ainda tenho dificuldades.</v>
      </c>
      <c r="G201" s="57" t="str">
        <f>'Respostas ao formulário '!M203</f>
        <v>Contribuiu parcialmente, algumas estratégias foram úteis, mas ainda tenho dificuldades.</v>
      </c>
      <c r="H201" s="57" t="str">
        <f>'Respostas ao formulário '!N203</f>
        <v>Contribuiu pouco, pois não consegui aplicar as estratégias ensinadas.</v>
      </c>
      <c r="I201" s="57" t="str">
        <f>'Respostas ao formulário '!O203</f>
        <v>Não contribuiu, pois apesar de oferecer acolhimento e escuta não aborda estratégias para mudança.</v>
      </c>
      <c r="J201" s="57" t="str">
        <f>'Respostas ao formulário '!P203</f>
        <v>Não contribuiu, pois apesar de oferecer acolhimento e escuta não aborda estratégias para mudança.</v>
      </c>
      <c r="K201" s="57" t="str">
        <f>'Respostas ao formulário '!Q203</f>
        <v>Não contribuiu, pois apesar de oferecer acolhimento e escuta não aborda estratégias para mudança.</v>
      </c>
      <c r="L201" s="57" t="str">
        <f>'Respostas ao formulário '!R203</f>
        <v>Não contribuiu, pois não participo das atividades promovidas pela Atlética.</v>
      </c>
      <c r="M201" s="57" t="str">
        <f>'Respostas ao formulário '!S203</f>
        <v>Sim. Reduzi o tempo dedicado à atividade física.</v>
      </c>
      <c r="N201" s="57" t="str">
        <f>'Respostas ao formulário '!T203</f>
        <v>Sim, com frequência.</v>
      </c>
      <c r="O201" s="57" t="str">
        <f>'Respostas ao formulário '!U203</f>
        <v>Sim, houve uma redução significativa.</v>
      </c>
      <c r="P201" s="57" t="str">
        <f>'Respostas ao formulário '!V203</f>
        <v>Sim, com frequência.</v>
      </c>
      <c r="Q201" s="57" t="str">
        <f>'Respostas ao formulário '!W203</f>
        <v>Café., Bebidas energéticas.</v>
      </c>
      <c r="S201" s="95"/>
      <c r="T201" s="96"/>
    </row>
    <row r="202">
      <c r="A202" s="56" t="s">
        <v>1758</v>
      </c>
      <c r="B202" s="57" t="str">
        <f>'Respostas ao formulário '!H204</f>
        <v>Não tenho uma rotina fixa.</v>
      </c>
      <c r="C202" s="73" t="str">
        <f>'Respostas ao formulário '!I204</f>
        <v>Atlética</v>
      </c>
      <c r="D202" s="73" t="str">
        <f>'Respostas ao formulário '!J204</f>
        <v>Não.</v>
      </c>
      <c r="E202" s="56">
        <v>0.0</v>
      </c>
      <c r="F202" s="57" t="str">
        <f>'Respostas ao formulário '!L204</f>
        <v>Contribuiu parcialmente, algumas estratégias foram úteis, mas ainda tenho dificuldades.</v>
      </c>
      <c r="G202" s="57" t="str">
        <f>'Respostas ao formulário '!M204</f>
        <v>Contribuiu pouco, pois não consegui aplicar as estratégias ensinadas.</v>
      </c>
      <c r="H202" s="57" t="str">
        <f>'Respostas ao formulário '!N204</f>
        <v>Contribuiu muito, aprendi estratégias eficazes que aplico no dia a dia.</v>
      </c>
      <c r="I202" s="57" t="str">
        <f>'Respostas ao formulário '!O204</f>
        <v>Contribuiu pouco, pois não consegui aplicar as estratégias ensinadas.</v>
      </c>
      <c r="J202" s="57" t="str">
        <f>'Respostas ao formulário '!P204</f>
        <v>Contribuiu pouco, pois não consegui aplicar as estratégias ensinadas.</v>
      </c>
      <c r="K202" s="57" t="str">
        <f>'Respostas ao formulário '!Q204</f>
        <v>Contribuiu pouco, pois não consegui aplicar as estratégias ensinadas.</v>
      </c>
      <c r="L202" s="57" t="str">
        <f>'Respostas ao formulário '!R204</f>
        <v>Contribuiu muito, comecei ou aumentei minha prática de atividades físicas por influência da Atlética.</v>
      </c>
      <c r="M202" s="57" t="str">
        <f>'Respostas ao formulário '!S204</f>
        <v>Sim. Aumentei o tempo dedicado à atividade física.</v>
      </c>
      <c r="N202" s="57" t="str">
        <f>'Respostas ao formulário '!T204</f>
        <v>Às vezes.</v>
      </c>
      <c r="O202" s="57" t="str">
        <f>'Respostas ao formulário '!U204</f>
        <v>Não, minha qualidade do sono aumentou.</v>
      </c>
      <c r="P202" s="57" t="str">
        <f>'Respostas ao formulário '!V204</f>
        <v>Nunca.</v>
      </c>
      <c r="Q202" s="57" t="str">
        <f>'Respostas ao formulário '!W204</f>
        <v>Não utilizei nenhuma substância com esse propósito.</v>
      </c>
      <c r="S202" s="95"/>
      <c r="T202" s="96"/>
    </row>
    <row r="203">
      <c r="A203" s="56" t="s">
        <v>1759</v>
      </c>
      <c r="B203" s="57" t="str">
        <f>'Respostas ao formulário '!H205</f>
        <v>Estudo principalmente nas vésperas de prova.</v>
      </c>
      <c r="C203" s="73" t="str">
        <f>'Respostas ao formulário '!I205</f>
        <v>Nenhuma no momento</v>
      </c>
      <c r="D203" s="73" t="str">
        <f>'Respostas ao formulário '!J205</f>
        <v>Não.</v>
      </c>
      <c r="E203" s="56">
        <v>0.0</v>
      </c>
      <c r="F203" s="57" t="str">
        <f>'Respostas ao formulário '!L205</f>
        <v>Contribuiu pouco, pois não consegui aplicar as estratégias ensinadas.</v>
      </c>
      <c r="G203" s="57" t="str">
        <f>'Respostas ao formulário '!M205</f>
        <v>Contribuiu muito, aprendi estratégias eficazes que aplico no dia a dia.</v>
      </c>
      <c r="H203" s="57" t="str">
        <f>'Respostas ao formulário '!N205</f>
        <v>Contribuiu parcialmente, algumas estratégias foram úteis, mas ainda tenho dificuldades.</v>
      </c>
      <c r="I203" s="57" t="str">
        <f>'Respostas ao formulário '!O205</f>
        <v>Contribuiu pouco, pois não consegui aplicar as estratégias ensinadas.</v>
      </c>
      <c r="J203" s="57" t="str">
        <f>'Respostas ao formulário '!P205</f>
        <v>Contribuiu parcialmente, algumas estratégias foram úteis, mas ainda tenho dificuldades.</v>
      </c>
      <c r="K203" s="57" t="str">
        <f>'Respostas ao formulário '!Q205</f>
        <v>Contribuiu pouco, pois não consegui aplicar as estratégias ensinadas.</v>
      </c>
      <c r="L203" s="57" t="str">
        <f>'Respostas ao formulário '!R205</f>
        <v>Não contribuiu, pois não participo das atividades promovidas pela Atlética.</v>
      </c>
      <c r="M203" s="57" t="str">
        <f>'Respostas ao formulário '!S205</f>
        <v>Sim. Reduzi o tempo dedicado à atividade física.</v>
      </c>
      <c r="N203" s="57" t="str">
        <f>'Respostas ao formulário '!T205</f>
        <v>Sim, com frequência.</v>
      </c>
      <c r="O203" s="57" t="str">
        <f>'Respostas ao formulário '!U205</f>
        <v>Sim, houve uma leve redução.</v>
      </c>
      <c r="P203" s="57" t="str">
        <f>'Respostas ao formulário '!V205</f>
        <v>Às vezes.</v>
      </c>
      <c r="Q203" s="57" t="str">
        <f>'Respostas ao formulário '!W205</f>
        <v>Café., Bebidas energéticas.</v>
      </c>
      <c r="S203" s="95"/>
      <c r="T203" s="96"/>
    </row>
    <row r="204">
      <c r="A204" s="56" t="s">
        <v>1760</v>
      </c>
      <c r="B204" s="57" t="str">
        <f>'Respostas ao formulário '!H206</f>
        <v>Estudo um pouco todos os dias.</v>
      </c>
      <c r="C204" s="73" t="str">
        <f>'Respostas ao formulário '!I206</f>
        <v>Monitoria, Extensão</v>
      </c>
      <c r="D204" s="73" t="str">
        <f>'Respostas ao formulário '!J206</f>
        <v>Não.</v>
      </c>
      <c r="E204" s="56">
        <v>0.0</v>
      </c>
      <c r="F204" s="57" t="str">
        <f>'Respostas ao formulário '!L206</f>
        <v>Contribuiu pouco, pois não consegui aplicar as estratégias ensinadas.</v>
      </c>
      <c r="G204" s="57" t="str">
        <f>'Respostas ao formulário '!M206</f>
        <v>Contribuiu pouco, pois não consegui aplicar as estratégias ensinadas.</v>
      </c>
      <c r="H204" s="57" t="str">
        <f>'Respostas ao formulário '!N206</f>
        <v>Contribuiu pouco, pois não consegui aplicar as estratégias ensinadas.</v>
      </c>
      <c r="I204" s="57" t="str">
        <f>'Respostas ao formulário '!O206</f>
        <v>Contribuiu parcialmente, algumas estratégias foram úteis, mas ainda tenho dificuldades.</v>
      </c>
      <c r="J204" s="57" t="str">
        <f>'Respostas ao formulário '!P206</f>
        <v>Contribuiu pouco, pois não consegui aplicar as estratégias ensinadas.</v>
      </c>
      <c r="K204" s="57" t="str">
        <f>'Respostas ao formulário '!Q206</f>
        <v>Contribuiu pouco, pois não consegui aplicar as estratégias ensinadas.</v>
      </c>
      <c r="L204" s="57" t="str">
        <f>'Respostas ao formulário '!R206</f>
        <v>Não contribuiu, pois não participo das atividades promovidas pela Atlética.</v>
      </c>
      <c r="M204" s="57" t="str">
        <f>'Respostas ao formulário '!S206</f>
        <v>Sim. Reduzi o tempo dedicado à atividade física.</v>
      </c>
      <c r="N204" s="57" t="str">
        <f>'Respostas ao formulário '!T206</f>
        <v>Sim, com frequência.</v>
      </c>
      <c r="O204" s="57" t="str">
        <f>'Respostas ao formulário '!U206</f>
        <v>Sim, houve uma redução significativa.</v>
      </c>
      <c r="P204" s="57" t="str">
        <f>'Respostas ao formulário '!V206</f>
        <v>Sim, com frequência.</v>
      </c>
      <c r="Q204" s="57" t="str">
        <f>'Respostas ao formulário '!W206</f>
        <v>Medicamentos estimulantes.</v>
      </c>
      <c r="S204" s="95"/>
      <c r="T204" s="96"/>
    </row>
    <row r="205">
      <c r="A205" s="56" t="s">
        <v>1761</v>
      </c>
      <c r="B205" s="57" t="str">
        <f>'Respostas ao formulário '!H207</f>
        <v>Não tenho uma rotina fixa.</v>
      </c>
      <c r="C205" s="73" t="str">
        <f>'Respostas ao formulário '!I207</f>
        <v>Monitoria</v>
      </c>
      <c r="D205" s="73" t="str">
        <f>'Respostas ao formulário '!J207</f>
        <v>Não.</v>
      </c>
      <c r="E205" s="56">
        <v>0.0</v>
      </c>
      <c r="F205" s="57" t="str">
        <f>'Respostas ao formulário '!L207</f>
        <v>Contribuiu pouco, pois não consegui aplicar as estratégias ensinadas.</v>
      </c>
      <c r="G205" s="57" t="str">
        <f>'Respostas ao formulário '!M207</f>
        <v>Contribuiu parcialmente, algumas estratégias foram úteis, mas ainda tenho dificuldades.</v>
      </c>
      <c r="H205" s="57" t="str">
        <f>'Respostas ao formulário '!N207</f>
        <v>Contribuiu parcialmente, algumas estratégias foram úteis, mas ainda tenho dificuldades.</v>
      </c>
      <c r="I205" s="57" t="str">
        <f>'Respostas ao formulário '!O207</f>
        <v>Não contribuiu, pois apesar de oferecer acolhimento e escuta não aborda estratégias para mudança.</v>
      </c>
      <c r="J205" s="57" t="str">
        <f>'Respostas ao formulário '!P207</f>
        <v>Não contribuiu, pois apesar de oferecer acolhimento e escuta não aborda estratégias para mudança.</v>
      </c>
      <c r="K205" s="57" t="str">
        <f>'Respostas ao formulário '!Q207</f>
        <v>Não contribuiu, pois apesar de oferecer acolhimento e escuta não aborda estratégias para mudança.</v>
      </c>
      <c r="L205" s="57" t="str">
        <f>'Respostas ao formulário '!R207</f>
        <v>Não contribuiu, pois não participo das atividades promovidas pela Atlética.</v>
      </c>
      <c r="M205" s="57" t="str">
        <f>'Respostas ao formulário '!S207</f>
        <v>Sim. Reduzi o tempo dedicado à atividade física.</v>
      </c>
      <c r="N205" s="57" t="str">
        <f>'Respostas ao formulário '!T207</f>
        <v>Sim, com frequência.</v>
      </c>
      <c r="O205" s="57" t="str">
        <f>'Respostas ao formulário '!U207</f>
        <v>Sim, houve uma redução significativa.</v>
      </c>
      <c r="P205" s="57" t="str">
        <f>'Respostas ao formulário '!V207</f>
        <v>Sim, com frequência.</v>
      </c>
      <c r="Q205" s="57" t="str">
        <f>'Respostas ao formulário '!W207</f>
        <v>Não utilizei nenhuma substância com esse propósito.</v>
      </c>
      <c r="S205" s="95"/>
      <c r="T205" s="96"/>
    </row>
    <row r="206">
      <c r="A206" s="56" t="s">
        <v>1762</v>
      </c>
      <c r="B206" s="57" t="str">
        <f>'Respostas ao formulário '!H208</f>
        <v>Não tenho uma rotina fixa.</v>
      </c>
      <c r="C206" s="73" t="str">
        <f>'Respostas ao formulário '!I208</f>
        <v>Liga acadêmica, Iniciação científica, Extensão</v>
      </c>
      <c r="D206" s="73" t="str">
        <f>'Respostas ao formulário '!J208</f>
        <v>Não.</v>
      </c>
      <c r="E206" s="56">
        <v>0.0</v>
      </c>
      <c r="F206" s="57" t="str">
        <f>'Respostas ao formulário '!L208</f>
        <v>Contribuiu parcialmente, algumas estratégias foram úteis, mas ainda tenho dificuldades.</v>
      </c>
      <c r="G206" s="57" t="str">
        <f>'Respostas ao formulário '!M208</f>
        <v>Contribuiu muito, aprendi estratégias eficazes que aplico no dia a dia.</v>
      </c>
      <c r="H206" s="57" t="str">
        <f>'Respostas ao formulário '!N208</f>
        <v>Não tive contato suficiente com o conteúdo para avaliar seu impacto.</v>
      </c>
      <c r="I206" s="57" t="str">
        <f>'Respostas ao formulário '!O208</f>
        <v>Contribuiu parcialmente, algumas estratégias foram úteis, mas ainda tenho dificuldades.</v>
      </c>
      <c r="J206" s="57" t="str">
        <f>'Respostas ao formulário '!P208</f>
        <v>Contribuiu muito, aprendi estratégias eficazes que aplico no dia a dia.</v>
      </c>
      <c r="K206" s="57" t="str">
        <f>'Respostas ao formulário '!Q208</f>
        <v>Contribuiu muito, aprendi estratégias eficazes que aplico no dia a dia.</v>
      </c>
      <c r="L206" s="57" t="str">
        <f>'Respostas ao formulário '!R208</f>
        <v>Não contribuiu, pois não participo das atividades promovidas pela Atlética.</v>
      </c>
      <c r="M206" s="57" t="str">
        <f>'Respostas ao formulário '!S208</f>
        <v>Não. Já praticava atividade física antes e mantenho o mesmo hábito.</v>
      </c>
      <c r="N206" s="57" t="str">
        <f>'Respostas ao formulário '!T208</f>
        <v>Às vezes.</v>
      </c>
      <c r="O206" s="57" t="str">
        <f>'Respostas ao formulário '!U208</f>
        <v>Sim, houve uma leve redução.</v>
      </c>
      <c r="P206" s="57" t="str">
        <f>'Respostas ao formulário '!V208</f>
        <v>Às vezes.</v>
      </c>
      <c r="Q206" s="57" t="str">
        <f>'Respostas ao formulário '!W208</f>
        <v>Café., Bebidas energéticas., Medicamentos estimulantes.</v>
      </c>
      <c r="S206" s="95"/>
      <c r="T206" s="96"/>
    </row>
    <row r="207">
      <c r="A207" s="56" t="s">
        <v>1763</v>
      </c>
      <c r="B207" s="57" t="str">
        <f>'Respostas ao formulário '!H209</f>
        <v>Não tenho uma rotina fixa.</v>
      </c>
      <c r="C207" s="73" t="str">
        <f>'Respostas ao formulário '!I209</f>
        <v>Atlética, Liga acadêmica, Estágio extracurricular</v>
      </c>
      <c r="D207" s="73" t="str">
        <f>'Respostas ao formulário '!J209</f>
        <v>Não.</v>
      </c>
      <c r="E207" s="56">
        <v>0.0</v>
      </c>
      <c r="F207" s="57" t="str">
        <f>'Respostas ao formulário '!L209</f>
        <v>Contribuiu pouco, pois não consegui aplicar as estratégias ensinadas.</v>
      </c>
      <c r="G207" s="57" t="str">
        <f>'Respostas ao formulário '!M209</f>
        <v>Não contribuiu, pois a disciplina não abordou aspectos que me ajudassem no gerenciamento do tempo.</v>
      </c>
      <c r="H207" s="57" t="str">
        <f>'Respostas ao formulário '!N209</f>
        <v>Contribuiu pouco, pois não consegui aplicar as estratégias ensinadas.</v>
      </c>
      <c r="I207" s="57" t="str">
        <f>'Respostas ao formulário '!O209</f>
        <v>Contribuiu parcialmente, algumas estratégias foram úteis, mas ainda tenho dificuldades.</v>
      </c>
      <c r="J207" s="57" t="str">
        <f>'Respostas ao formulário '!P209</f>
        <v>Contribuiu parcialmente, algumas estratégias foram úteis, mas ainda tenho dificuldades.</v>
      </c>
      <c r="K207" s="57" t="str">
        <f>'Respostas ao formulário '!Q209</f>
        <v>Contribuiu parcialmente, algumas estratégias foram úteis, mas ainda tenho dificuldades.</v>
      </c>
      <c r="L207" s="57" t="str">
        <f>'Respostas ao formulário '!R209</f>
        <v>Contribuiu muito, comecei ou aumentei minha prática de atividades físicas por influência da Atlética.</v>
      </c>
      <c r="M207" s="57" t="str">
        <f>'Respostas ao formulário '!S209</f>
        <v>Não. Já praticava atividade física antes e mantenho o mesmo hábito.</v>
      </c>
      <c r="N207" s="57" t="str">
        <f>'Respostas ao formulário '!T209</f>
        <v>Raramente.</v>
      </c>
      <c r="O207" s="57" t="str">
        <f>'Respostas ao formulário '!U209</f>
        <v>Sim, houve uma redução significativa.</v>
      </c>
      <c r="P207" s="57" t="str">
        <f>'Respostas ao formulário '!V209</f>
        <v>Sim, com frequência.</v>
      </c>
      <c r="Q207" s="57" t="str">
        <f>'Respostas ao formulário '!W209</f>
        <v>Não utilizei nenhuma substância com esse propósito.</v>
      </c>
      <c r="S207" s="95"/>
      <c r="T207" s="96"/>
    </row>
    <row r="208">
      <c r="A208" s="56" t="s">
        <v>1764</v>
      </c>
      <c r="B208" s="57" t="str">
        <f>'Respostas ao formulário '!H210</f>
        <v>Não tenho uma rotina fixa.</v>
      </c>
      <c r="C208" s="73" t="str">
        <f>'Respostas ao formulário '!I210</f>
        <v>Extensão, Estágio extracurricular</v>
      </c>
      <c r="D208" s="73" t="str">
        <f>'Respostas ao formulário '!J210</f>
        <v>Não.</v>
      </c>
      <c r="E208" s="56">
        <v>0.0</v>
      </c>
      <c r="F208" s="57" t="str">
        <f>'Respostas ao formulário '!L210</f>
        <v>Não contribuiu, pois a disciplina não abordou aspectos que me ajudassem no gerenciamento do tempo.</v>
      </c>
      <c r="G208" s="57" t="str">
        <f>'Respostas ao formulário '!M210</f>
        <v>Não contribuiu, pois a disciplina não abordou aspectos que me ajudassem no gerenciamento do tempo.</v>
      </c>
      <c r="H208" s="57" t="str">
        <f>'Respostas ao formulário '!N210</f>
        <v>Não contribuiu, pois a disciplina não abordou aspectos que me ajudassem no gerenciamento do tempo.</v>
      </c>
      <c r="I208" s="57" t="str">
        <f>'Respostas ao formulário '!O210</f>
        <v>Não tive contato suficiente para avaliar seu impacto.</v>
      </c>
      <c r="J208" s="57" t="str">
        <f>'Respostas ao formulário '!P210</f>
        <v>Não tive contato suficiente para avaliar seu impacto.</v>
      </c>
      <c r="K208" s="57" t="str">
        <f>'Respostas ao formulário '!Q210</f>
        <v>Não tive contato suficiente para avaliar seu impacto.</v>
      </c>
      <c r="L208" s="57" t="str">
        <f>'Respostas ao formulário '!R210</f>
        <v>Contribuiu parcialmente, me motivou em alguns momentos, mas minha rotina não mudou muito.</v>
      </c>
      <c r="M208" s="57" t="str">
        <f>'Respostas ao formulário '!S210</f>
        <v>Sim. Reduzi o tempo dedicado à atividade física.</v>
      </c>
      <c r="N208" s="57" t="str">
        <f>'Respostas ao formulário '!T210</f>
        <v>Sim, com frequência.</v>
      </c>
      <c r="O208" s="57" t="str">
        <f>'Respostas ao formulário '!U210</f>
        <v>Sim, houve uma leve redução.</v>
      </c>
      <c r="P208" s="57" t="str">
        <f>'Respostas ao formulário '!V210</f>
        <v>Às vezes.</v>
      </c>
      <c r="Q208" s="57" t="str">
        <f>'Respostas ao formulário '!W210</f>
        <v>Não utilizei nenhuma substância com esse propósito.</v>
      </c>
      <c r="S208" s="95"/>
      <c r="T208" s="96"/>
    </row>
    <row r="209">
      <c r="A209" s="56" t="s">
        <v>1765</v>
      </c>
      <c r="B209" s="57" t="str">
        <f>'Respostas ao formulário '!H211</f>
        <v>Não tenho uma rotina fixa.</v>
      </c>
      <c r="C209" s="73" t="str">
        <f>'Respostas ao formulário '!I211</f>
        <v>Atlética, Liga acadêmica, Extensão</v>
      </c>
      <c r="D209" s="73" t="str">
        <f>'Respostas ao formulário '!J211</f>
        <v>Não.</v>
      </c>
      <c r="E209" s="56">
        <v>0.0</v>
      </c>
      <c r="F209" s="57" t="str">
        <f>'Respostas ao formulário '!L211</f>
        <v>Contribuiu pouco, pois não consegui aplicar as estratégias ensinadas.</v>
      </c>
      <c r="G209" s="57" t="str">
        <f>'Respostas ao formulário '!M211</f>
        <v>Contribuiu parcialmente, algumas estratégias foram úteis, mas ainda tenho dificuldades.</v>
      </c>
      <c r="H209" s="57" t="str">
        <f>'Respostas ao formulário '!N211</f>
        <v>Contribuiu parcialmente, algumas estratégias foram úteis, mas ainda tenho dificuldades.</v>
      </c>
      <c r="I209" s="57" t="str">
        <f>'Respostas ao formulário '!O211</f>
        <v>Contribuiu pouco, pois não consegui aplicar as estratégias ensinadas.</v>
      </c>
      <c r="J209" s="57" t="str">
        <f>'Respostas ao formulário '!P211</f>
        <v>Contribuiu muito, aprendi estratégias eficazes que aplico no dia a dia.</v>
      </c>
      <c r="K209" s="57" t="str">
        <f>'Respostas ao formulário '!Q211</f>
        <v>Contribuiu muito, aprendi estratégias eficazes que aplico no dia a dia.</v>
      </c>
      <c r="L209" s="57" t="str">
        <f>'Respostas ao formulário '!R211</f>
        <v>Contribuiu muito, comecei ou aumentei minha prática de atividades físicas por influência da Atlética.</v>
      </c>
      <c r="M209" s="57" t="str">
        <f>'Respostas ao formulário '!S211</f>
        <v>Não. Já praticava atividade física antes e mantenho o mesmo hábito.</v>
      </c>
      <c r="N209" s="57" t="str">
        <f>'Respostas ao formulário '!T211</f>
        <v>Às vezes.</v>
      </c>
      <c r="O209" s="57" t="str">
        <f>'Respostas ao formulário '!U211</f>
        <v>Sim, houve uma leve redução.</v>
      </c>
      <c r="P209" s="57" t="str">
        <f>'Respostas ao formulário '!V211</f>
        <v>Às vezes.</v>
      </c>
      <c r="Q209" s="57" t="str">
        <f>'Respostas ao formulário '!W211</f>
        <v>Café.</v>
      </c>
      <c r="S209" s="95"/>
      <c r="T209" s="96"/>
    </row>
    <row r="210">
      <c r="A210" s="56" t="s">
        <v>1766</v>
      </c>
      <c r="B210" s="57" t="str">
        <f>'Respostas ao formulário '!H212</f>
        <v>Estudo um pouco todos os dias.</v>
      </c>
      <c r="C210" s="73" t="str">
        <f>'Respostas ao formulário '!I212</f>
        <v>Monitoria, Gestão do DAHMP</v>
      </c>
      <c r="D210" s="73" t="str">
        <f>'Respostas ao formulário '!J212</f>
        <v>Não.</v>
      </c>
      <c r="E210" s="56">
        <v>0.0</v>
      </c>
      <c r="F210" s="57" t="str">
        <f>'Respostas ao formulário '!L212</f>
        <v>Contribuiu parcialmente, algumas estratégias foram úteis, mas ainda tenho dificuldades.</v>
      </c>
      <c r="G210" s="57" t="str">
        <f>'Respostas ao formulário '!M212</f>
        <v>Contribuiu pouco, pois não consegui aplicar as estratégias ensinadas.</v>
      </c>
      <c r="H210" s="57" t="str">
        <f>'Respostas ao formulário '!N212</f>
        <v>Contribuiu pouco, pois não consegui aplicar as estratégias ensinadas.</v>
      </c>
      <c r="I210" s="57" t="str">
        <f>'Respostas ao formulário '!O212</f>
        <v>Contribuiu pouco, pois não consegui aplicar as estratégias ensinadas.</v>
      </c>
      <c r="J210" s="57" t="str">
        <f>'Respostas ao formulário '!P212</f>
        <v>Contribuiu pouco, pois não consegui aplicar as estratégias ensinadas.</v>
      </c>
      <c r="K210" s="57" t="str">
        <f>'Respostas ao formulário '!Q212</f>
        <v>Contribuiu parcialmente, algumas estratégias foram úteis, mas ainda tenho dificuldades.</v>
      </c>
      <c r="L210" s="57" t="str">
        <f>'Respostas ao formulário '!R212</f>
        <v>Não contribuiu, pois não participo das atividades promovidas pela Atlética.</v>
      </c>
      <c r="M210" s="57" t="str">
        <f>'Respostas ao formulário '!S212</f>
        <v>Sim. Reduzi o tempo dedicado à atividade física.</v>
      </c>
      <c r="N210" s="57" t="str">
        <f>'Respostas ao formulário '!T212</f>
        <v>Sim, com frequência.</v>
      </c>
      <c r="O210" s="57" t="str">
        <f>'Respostas ao formulário '!U212</f>
        <v>Sim, houve uma redução significativa.</v>
      </c>
      <c r="P210" s="57" t="str">
        <f>'Respostas ao formulário '!V212</f>
        <v>Sim, com frequência.</v>
      </c>
      <c r="Q210" s="57" t="str">
        <f>'Respostas ao formulário '!W212</f>
        <v>Bebidas energéticas.</v>
      </c>
      <c r="S210" s="95"/>
      <c r="T210" s="96"/>
    </row>
    <row r="211">
      <c r="A211" s="56" t="s">
        <v>1767</v>
      </c>
      <c r="B211" s="57" t="str">
        <f>'Respostas ao formulário '!H213</f>
        <v>Não tenho uma rotina fixa.</v>
      </c>
      <c r="C211" s="73" t="str">
        <f>'Respostas ao formulário '!I213</f>
        <v>Atlética</v>
      </c>
      <c r="D211" s="73" t="str">
        <f>'Respostas ao formulário '!J213</f>
        <v>Sim.</v>
      </c>
      <c r="E211" s="57" t="str">
        <f>'Respostas ao formulário '!K213</f>
        <v>planner</v>
      </c>
      <c r="F211" s="57" t="str">
        <f>'Respostas ao formulário '!L213</f>
        <v>Contribuiu parcialmente, algumas estratégias foram úteis, mas ainda tenho dificuldades.</v>
      </c>
      <c r="G211" s="57" t="str">
        <f>'Respostas ao formulário '!M213</f>
        <v>Contribuiu muito, aprendi estratégias eficazes que aplico no dia a dia.</v>
      </c>
      <c r="H211" s="57" t="str">
        <f>'Respostas ao formulário '!N213</f>
        <v>Contribuiu parcialmente, algumas estratégias foram úteis, mas ainda tenho dificuldades.</v>
      </c>
      <c r="I211" s="57" t="str">
        <f>'Respostas ao formulário '!O213</f>
        <v>Não contribuiu, pois apesar de oferecer acolhimento e escuta não aborda estratégias para mudança.</v>
      </c>
      <c r="J211" s="57" t="str">
        <f>'Respostas ao formulário '!P213</f>
        <v>Não contribuiu, pois apesar de oferecer acolhimento e escuta não aborda estratégias para mudança.</v>
      </c>
      <c r="K211" s="57" t="str">
        <f>'Respostas ao formulário '!Q213</f>
        <v>Não contribuiu, pois apesar de oferecer acolhimento e escuta não aborda estratégias para mudança.</v>
      </c>
      <c r="L211" s="57" t="str">
        <f>'Respostas ao formulário '!R213</f>
        <v>Contribuiu muito, comecei ou aumentei minha prática de atividades físicas por influência da Atlética.</v>
      </c>
      <c r="M211" s="57" t="str">
        <f>'Respostas ao formulário '!S213</f>
        <v>Não. Já praticava atividade física antes e mantenho o mesmo hábito.</v>
      </c>
      <c r="N211" s="57" t="str">
        <f>'Respostas ao formulário '!T213</f>
        <v>Às vezes.</v>
      </c>
      <c r="O211" s="57" t="str">
        <f>'Respostas ao formulário '!U213</f>
        <v>Sim, houve uma leve redução.</v>
      </c>
      <c r="P211" s="57" t="str">
        <f>'Respostas ao formulário '!V213</f>
        <v>Raramente.</v>
      </c>
      <c r="Q211" s="57" t="str">
        <f>'Respostas ao formulário '!W213</f>
        <v>Café.</v>
      </c>
      <c r="S211" s="95"/>
      <c r="T211" s="96"/>
    </row>
    <row r="212">
      <c r="A212" s="56" t="s">
        <v>1768</v>
      </c>
      <c r="B212" s="57" t="str">
        <f>'Respostas ao formulário '!H214</f>
        <v>Estudo principalmente nas vésperas de prova.</v>
      </c>
      <c r="C212" s="73" t="str">
        <f>'Respostas ao formulário '!I214</f>
        <v>Atlética</v>
      </c>
      <c r="D212" s="73" t="str">
        <f>'Respostas ao formulário '!J214</f>
        <v>Sim.</v>
      </c>
      <c r="E212" s="57" t="str">
        <f>'Respostas ao formulário '!K214</f>
        <v>Google tasks + Google agenda</v>
      </c>
      <c r="F212" s="57" t="str">
        <f>'Respostas ao formulário '!L214</f>
        <v>Não tive contato suficiente com o conteúdo para avaliar seu impacto.</v>
      </c>
      <c r="G212" s="57" t="str">
        <f>'Respostas ao formulário '!M214</f>
        <v>Não tive contato suficiente com o conteúdo para avaliar seu impacto.</v>
      </c>
      <c r="H212" s="57" t="str">
        <f>'Respostas ao formulário '!N214</f>
        <v>Não tive contato suficiente com o conteúdo para avaliar seu impacto.</v>
      </c>
      <c r="I212" s="57" t="str">
        <f>'Respostas ao formulário '!O214</f>
        <v>Não contribuiu, pois apesar de oferecer acolhimento e escuta não aborda estratégias para mudança.</v>
      </c>
      <c r="J212" s="57" t="str">
        <f>'Respostas ao formulário '!P214</f>
        <v>Não contribuiu, pois apesar de oferecer acolhimento e escuta não aborda estratégias para mudança.</v>
      </c>
      <c r="K212" s="57" t="str">
        <f>'Respostas ao formulário '!Q214</f>
        <v>Não contribuiu, pois apesar de oferecer acolhimento e escuta não aborda estratégias para mudança.</v>
      </c>
      <c r="L212" s="57" t="str">
        <f>'Respostas ao formulário '!R214</f>
        <v>Contribuiu pouco, pois já praticava atividades físicas regularmente antes.</v>
      </c>
      <c r="M212" s="57" t="str">
        <f>'Respostas ao formulário '!S214</f>
        <v>Sim. Reduzi o tempo dedicado à atividade física.</v>
      </c>
      <c r="N212" s="57" t="str">
        <f>'Respostas ao formulário '!T214</f>
        <v>Sim, com frequência.</v>
      </c>
      <c r="O212" s="57" t="str">
        <f>'Respostas ao formulário '!U214</f>
        <v>Sim, houve uma leve redução.</v>
      </c>
      <c r="P212" s="57" t="str">
        <f>'Respostas ao formulário '!V214</f>
        <v>Às vezes.</v>
      </c>
      <c r="Q212" s="57" t="str">
        <f>'Respostas ao formulário '!W214</f>
        <v>Café.</v>
      </c>
      <c r="S212" s="95"/>
      <c r="T212" s="96"/>
    </row>
    <row r="213">
      <c r="A213" s="56" t="s">
        <v>1769</v>
      </c>
      <c r="B213" s="57" t="str">
        <f>'Respostas ao formulário '!H215</f>
        <v>Estudo principalmente nas vésperas de prova.</v>
      </c>
      <c r="C213" s="73" t="str">
        <f>'Respostas ao formulário '!I215</f>
        <v>Liga acadêmica, Extensão</v>
      </c>
      <c r="D213" s="73" t="str">
        <f>'Respostas ao formulário '!J215</f>
        <v>Não.</v>
      </c>
      <c r="E213" s="56">
        <v>0.0</v>
      </c>
      <c r="F213" s="57" t="str">
        <f>'Respostas ao formulário '!L215</f>
        <v>Contribuiu muito, aprendi estratégias eficazes que aplico no dia a dia.</v>
      </c>
      <c r="G213" s="57" t="str">
        <f>'Respostas ao formulário '!M215</f>
        <v>Contribuiu muito, aprendi estratégias eficazes que aplico no dia a dia.</v>
      </c>
      <c r="H213" s="57" t="str">
        <f>'Respostas ao formulário '!N215</f>
        <v>Contribuiu muito, aprendi estratégias eficazes que aplico no dia a dia.</v>
      </c>
      <c r="I213" s="57" t="str">
        <f>'Respostas ao formulário '!O215</f>
        <v>Não contribuiu, pois apesar de oferecer acolhimento e escuta não aborda estratégias para mudança.</v>
      </c>
      <c r="J213" s="57" t="str">
        <f>'Respostas ao formulário '!P215</f>
        <v>Não contribuiu, pois apesar de oferecer acolhimento e escuta não aborda estratégias para mudança.</v>
      </c>
      <c r="K213" s="57" t="str">
        <f>'Respostas ao formulário '!Q215</f>
        <v>Não contribuiu, pois apesar de oferecer acolhimento e escuta não aborda estratégias para mudança.</v>
      </c>
      <c r="L213" s="57" t="str">
        <f>'Respostas ao formulário '!R215</f>
        <v>Contribuiu parcialmente, me motivou em alguns momentos, mas minha rotina não mudou muito.</v>
      </c>
      <c r="M213" s="57" t="str">
        <f>'Respostas ao formulário '!S215</f>
        <v>Não. Já praticava atividade física antes e mantenho o mesmo hábito.</v>
      </c>
      <c r="N213" s="57" t="str">
        <f>'Respostas ao formulário '!T215</f>
        <v>Sim, com frequência.</v>
      </c>
      <c r="O213" s="57" t="str">
        <f>'Respostas ao formulário '!U215</f>
        <v>Não, minha qualidade do sono permaneceu a mesma.</v>
      </c>
      <c r="P213" s="57" t="str">
        <f>'Respostas ao formulário '!V215</f>
        <v>Às vezes.</v>
      </c>
      <c r="Q213" s="57" t="str">
        <f>'Respostas ao formulário '!W215</f>
        <v>Café.</v>
      </c>
      <c r="S213" s="95"/>
      <c r="T213" s="96"/>
    </row>
    <row r="214">
      <c r="A214" s="56" t="s">
        <v>1770</v>
      </c>
      <c r="B214" s="57" t="str">
        <f>'Respostas ao formulário '!H216</f>
        <v>Estudo um pouco todos os dias.</v>
      </c>
      <c r="C214" s="73" t="str">
        <f>'Respostas ao formulário '!I216</f>
        <v>Nenhuma no momento</v>
      </c>
      <c r="D214" s="73" t="str">
        <f>'Respostas ao formulário '!J216</f>
        <v>Não.</v>
      </c>
      <c r="E214" s="56">
        <v>0.0</v>
      </c>
      <c r="F214" s="57" t="str">
        <f>'Respostas ao formulário '!L216</f>
        <v>Contribuiu parcialmente, algumas estratégias foram úteis, mas ainda tenho dificuldades.</v>
      </c>
      <c r="G214" s="57" t="str">
        <f>'Respostas ao formulário '!M216</f>
        <v>Contribuiu parcialmente, algumas estratégias foram úteis, mas ainda tenho dificuldades.</v>
      </c>
      <c r="H214" s="57" t="str">
        <f>'Respostas ao formulário '!N216</f>
        <v>Contribuiu parcialmente, algumas estratégias foram úteis, mas ainda tenho dificuldades.</v>
      </c>
      <c r="I214" s="57" t="str">
        <f>'Respostas ao formulário '!O216</f>
        <v>Não contribuiu, pois apesar de oferecer acolhimento e escuta não aborda estratégias para mudança.</v>
      </c>
      <c r="J214" s="57" t="str">
        <f>'Respostas ao formulário '!P216</f>
        <v>Não contribuiu, pois apesar de oferecer acolhimento e escuta não aborda estratégias para mudança.</v>
      </c>
      <c r="K214" s="57" t="str">
        <f>'Respostas ao formulário '!Q216</f>
        <v>Não contribuiu, pois apesar de oferecer acolhimento e escuta não aborda estratégias para mudança.</v>
      </c>
      <c r="L214" s="57" t="str">
        <f>'Respostas ao formulário '!R216</f>
        <v>Não contribuiu, pois não participo das atividades promovidas pela Atlética.</v>
      </c>
      <c r="M214" s="57" t="str">
        <f>'Respostas ao formulário '!S216</f>
        <v>Não. Já praticava atividade física antes e mantenho o mesmo hábito.</v>
      </c>
      <c r="N214" s="57" t="str">
        <f>'Respostas ao formulário '!T216</f>
        <v>Raramente.</v>
      </c>
      <c r="O214" s="57" t="str">
        <f>'Respostas ao formulário '!U216</f>
        <v>Não, minha qualidade do sono permaneceu a mesma.</v>
      </c>
      <c r="P214" s="57" t="str">
        <f>'Respostas ao formulário '!V216</f>
        <v>Raramente.</v>
      </c>
      <c r="Q214" s="57" t="str">
        <f>'Respostas ao formulário '!W216</f>
        <v>Não utilizei nenhuma substância com esse propósito.</v>
      </c>
      <c r="S214" s="95"/>
      <c r="T214" s="96"/>
    </row>
    <row r="215">
      <c r="A215" s="56" t="s">
        <v>1771</v>
      </c>
      <c r="B215" s="57" t="str">
        <f>'Respostas ao formulário '!H217</f>
        <v>Não tenho uma rotina fixa.</v>
      </c>
      <c r="C215" s="73" t="str">
        <f>'Respostas ao formulário '!I217</f>
        <v>Liga acadêmica</v>
      </c>
      <c r="D215" s="73" t="str">
        <f>'Respostas ao formulário '!J217</f>
        <v>Sim.</v>
      </c>
      <c r="E215" s="57" t="str">
        <f>'Respostas ao formulário '!K217</f>
        <v>Pomodoro</v>
      </c>
      <c r="F215" s="57" t="str">
        <f>'Respostas ao formulário '!L217</f>
        <v>Contribuiu pouco, pois não consegui aplicar as estratégias ensinadas.</v>
      </c>
      <c r="G215" s="57" t="str">
        <f>'Respostas ao formulário '!M217</f>
        <v>Contribuiu pouco, pois não consegui aplicar as estratégias ensinadas.</v>
      </c>
      <c r="H215" s="57" t="str">
        <f>'Respostas ao formulário '!N217</f>
        <v>Contribuiu pouco, pois não consegui aplicar as estratégias ensinadas.</v>
      </c>
      <c r="I215" s="57" t="str">
        <f>'Respostas ao formulário '!O217</f>
        <v>Contribuiu parcialmente, algumas estratégias foram úteis, mas ainda tenho dificuldades.</v>
      </c>
      <c r="J215" s="57" t="str">
        <f>'Respostas ao formulário '!P217</f>
        <v>Contribuiu parcialmente, algumas estratégias foram úteis, mas ainda tenho dificuldades.</v>
      </c>
      <c r="K215" s="57" t="str">
        <f>'Respostas ao formulário '!Q217</f>
        <v>Contribuiu parcialmente, algumas estratégias foram úteis, mas ainda tenho dificuldades.</v>
      </c>
      <c r="L215" s="57" t="str">
        <f>'Respostas ao formulário '!R217</f>
        <v>Contribuiu muito, comecei ou aumentei minha prática de atividades físicas por influência da Atlética.</v>
      </c>
      <c r="M215" s="57" t="str">
        <f>'Respostas ao formulário '!S217</f>
        <v>Sim. Reduzi o tempo dedicado à atividade física.</v>
      </c>
      <c r="N215" s="57" t="str">
        <f>'Respostas ao formulário '!T217</f>
        <v>Sim, com frequência.</v>
      </c>
      <c r="O215" s="57" t="str">
        <f>'Respostas ao formulário '!U217</f>
        <v>Sim, houve uma leve redução.</v>
      </c>
      <c r="P215" s="57" t="str">
        <f>'Respostas ao formulário '!V217</f>
        <v>Raramente.</v>
      </c>
      <c r="Q215" s="57" t="str">
        <f>'Respostas ao formulário '!W217</f>
        <v>Bebidas energéticas.</v>
      </c>
      <c r="S215" s="95"/>
      <c r="T215" s="96"/>
    </row>
    <row r="216">
      <c r="A216" s="56" t="s">
        <v>1772</v>
      </c>
      <c r="B216" s="57" t="str">
        <f>'Respostas ao formulário '!H218</f>
        <v>Estudo principalmente nas vésperas de prova.</v>
      </c>
      <c r="C216" s="73" t="str">
        <f>'Respostas ao formulário '!I218</f>
        <v>Monitoria, Atlética, Liga acadêmica, Extensão</v>
      </c>
      <c r="D216" s="73" t="str">
        <f>'Respostas ao formulário '!J218</f>
        <v>Não.</v>
      </c>
      <c r="E216" s="56">
        <v>0.0</v>
      </c>
      <c r="F216" s="57" t="str">
        <f>'Respostas ao formulário '!L218</f>
        <v>Contribuiu parcialmente, algumas estratégias foram úteis, mas ainda tenho dificuldades.</v>
      </c>
      <c r="G216" s="57" t="str">
        <f>'Respostas ao formulário '!M218</f>
        <v>Contribuiu parcialmente, algumas estratégias foram úteis, mas ainda tenho dificuldades.</v>
      </c>
      <c r="H216" s="57" t="str">
        <f>'Respostas ao formulário '!N218</f>
        <v>Contribuiu pouco, pois não consegui aplicar as estratégias ensinadas.</v>
      </c>
      <c r="I216" s="57" t="str">
        <f>'Respostas ao formulário '!O218</f>
        <v>Contribuiu parcialmente, algumas estratégias foram úteis, mas ainda tenho dificuldades.</v>
      </c>
      <c r="J216" s="57" t="str">
        <f>'Respostas ao formulário '!P218</f>
        <v>Contribuiu parcialmente, algumas estratégias foram úteis, mas ainda tenho dificuldades.</v>
      </c>
      <c r="K216" s="57" t="str">
        <f>'Respostas ao formulário '!Q218</f>
        <v>Contribuiu pouco, pois não consegui aplicar as estratégias ensinadas.</v>
      </c>
      <c r="L216" s="57" t="str">
        <f>'Respostas ao formulário '!R218</f>
        <v>Contribuiu muito, comecei ou aumentei minha prática de atividades físicas por influência da Atlética.</v>
      </c>
      <c r="M216" s="57" t="str">
        <f>'Respostas ao formulário '!S218</f>
        <v>Sim. Aumentei o tempo dedicado à atividade física.</v>
      </c>
      <c r="N216" s="57" t="str">
        <f>'Respostas ao formulário '!T218</f>
        <v>Sim, com frequência.</v>
      </c>
      <c r="O216" s="57" t="str">
        <f>'Respostas ao formulário '!U218</f>
        <v>Sim, houve uma redução significativa.</v>
      </c>
      <c r="P216" s="57" t="str">
        <f>'Respostas ao formulário '!V218</f>
        <v>Sim, com frequência.</v>
      </c>
      <c r="Q216" s="57" t="str">
        <f>'Respostas ao formulário '!W218</f>
        <v>Café., Bebidas energéticas.</v>
      </c>
      <c r="S216" s="95"/>
      <c r="T216" s="96"/>
    </row>
    <row r="217">
      <c r="A217" s="56" t="s">
        <v>1773</v>
      </c>
      <c r="B217" s="57" t="str">
        <f>'Respostas ao formulário '!H219</f>
        <v>Estudo um pouco todos os dias.</v>
      </c>
      <c r="C217" s="73" t="str">
        <f>'Respostas ao formulário '!I219</f>
        <v>Nenhuma no momento</v>
      </c>
      <c r="D217" s="73" t="str">
        <f>'Respostas ao formulário '!J219</f>
        <v>Sim.</v>
      </c>
      <c r="E217" s="57" t="str">
        <f>'Respostas ao formulário '!K219</f>
        <v>Método pomodoro</v>
      </c>
      <c r="F217" s="57" t="str">
        <f>'Respostas ao formulário '!L219</f>
        <v>Contribuiu pouco, pois não consegui aplicar as estratégias ensinadas.</v>
      </c>
      <c r="G217" s="57" t="str">
        <f>'Respostas ao formulário '!M219</f>
        <v>Não contribuiu, pois a disciplina não abordou aspectos que me ajudassem no gerenciamento do tempo.</v>
      </c>
      <c r="H217" s="57" t="str">
        <f>'Respostas ao formulário '!N219</f>
        <v>Não contribuiu, pois a disciplina não abordou aspectos que me ajudassem no gerenciamento do tempo.</v>
      </c>
      <c r="I217" s="57" t="str">
        <f>'Respostas ao formulário '!O219</f>
        <v>Contribuiu parcialmente, algumas estratégias foram úteis, mas ainda tenho dificuldades.</v>
      </c>
      <c r="J217" s="57" t="str">
        <f>'Respostas ao formulário '!P219</f>
        <v>Não contribuiu, pois apesar de oferecer acolhimento e escuta não aborda estratégias para mudança.</v>
      </c>
      <c r="K217" s="57" t="str">
        <f>'Respostas ao formulário '!Q219</f>
        <v>Contribuiu parcialmente, algumas estratégias foram úteis, mas ainda tenho dificuldades.</v>
      </c>
      <c r="L217" s="57" t="str">
        <f>'Respostas ao formulário '!R219</f>
        <v>Não contribuiu, pois não participo das atividades promovidas pela Atlética.</v>
      </c>
      <c r="M217" s="57" t="str">
        <f>'Respostas ao formulário '!S219</f>
        <v>Não. Já praticava atividade física antes e mantenho o mesmo hábito.</v>
      </c>
      <c r="N217" s="57" t="str">
        <f>'Respostas ao formulário '!T219</f>
        <v>Às vezes.</v>
      </c>
      <c r="O217" s="57" t="str">
        <f>'Respostas ao formulário '!U219</f>
        <v>Sim, houve uma leve redução.</v>
      </c>
      <c r="P217" s="57" t="str">
        <f>'Respostas ao formulário '!V219</f>
        <v>Sim, com frequência.</v>
      </c>
      <c r="Q217" s="57" t="str">
        <f>'Respostas ao formulário '!W219</f>
        <v>Não utilizei nenhuma substância com esse propósito.</v>
      </c>
      <c r="S217" s="95"/>
      <c r="T217" s="96"/>
    </row>
    <row r="218">
      <c r="A218" s="56" t="s">
        <v>1774</v>
      </c>
      <c r="B218" s="57" t="str">
        <f>'Respostas ao formulário '!H220</f>
        <v>Estudo principalmente nas vésperas de prova.</v>
      </c>
      <c r="C218" s="73" t="str">
        <f>'Respostas ao formulário '!I220</f>
        <v>Monitoria, Extensão, Gestão do DAHMP</v>
      </c>
      <c r="D218" s="73" t="str">
        <f>'Respostas ao formulário '!J220</f>
        <v>Não.</v>
      </c>
      <c r="E218" s="56">
        <v>0.0</v>
      </c>
      <c r="F218" s="57" t="str">
        <f>'Respostas ao formulário '!L220</f>
        <v>Contribuiu parcialmente, algumas estratégias foram úteis, mas ainda tenho dificuldades.</v>
      </c>
      <c r="G218" s="57" t="str">
        <f>'Respostas ao formulário '!M220</f>
        <v>Contribuiu pouco, pois não consegui aplicar as estratégias ensinadas.</v>
      </c>
      <c r="H218" s="57" t="str">
        <f>'Respostas ao formulário '!N220</f>
        <v>Contribuiu pouco, pois não consegui aplicar as estratégias ensinadas.</v>
      </c>
      <c r="I218" s="57" t="str">
        <f>'Respostas ao formulário '!O220</f>
        <v>Contribuiu parcialmente, algumas estratégias foram úteis, mas ainda tenho dificuldades.</v>
      </c>
      <c r="J218" s="57" t="str">
        <f>'Respostas ao formulário '!P220</f>
        <v>Contribuiu pouco, pois não consegui aplicar as estratégias ensinadas.</v>
      </c>
      <c r="K218" s="57" t="str">
        <f>'Respostas ao formulário '!Q220</f>
        <v>Contribuiu pouco, pois não consegui aplicar as estratégias ensinadas.</v>
      </c>
      <c r="L218" s="57" t="str">
        <f>'Respostas ao formulário '!R220</f>
        <v>Contribuiu parcialmente, me motivou em alguns momentos, mas minha rotina não mudou muito.</v>
      </c>
      <c r="M218" s="57" t="str">
        <f>'Respostas ao formulário '!S220</f>
        <v>Sim. Abandonei a prática de atividade física.</v>
      </c>
      <c r="N218" s="57" t="str">
        <f>'Respostas ao formulário '!T220</f>
        <v>Sim, com frequência.</v>
      </c>
      <c r="O218" s="57" t="str">
        <f>'Respostas ao formulário '!U220</f>
        <v>Sim, houve uma redução significativa.</v>
      </c>
      <c r="P218" s="57" t="str">
        <f>'Respostas ao formulário '!V220</f>
        <v>Sim, com frequência.</v>
      </c>
      <c r="Q218" s="57" t="str">
        <f>'Respostas ao formulário '!W220</f>
        <v>Café.</v>
      </c>
      <c r="S218" s="95"/>
      <c r="T218" s="96"/>
    </row>
    <row r="219">
      <c r="A219" s="56" t="s">
        <v>1775</v>
      </c>
      <c r="B219" s="57" t="str">
        <f>'Respostas ao formulário '!H221</f>
        <v>Estudo um pouco todos os dias.</v>
      </c>
      <c r="C219" s="73" t="str">
        <f>'Respostas ao formulário '!I221</f>
        <v>Monitoria, Liga acadêmica, Gestão do DAHMP</v>
      </c>
      <c r="D219" s="73" t="str">
        <f>'Respostas ao formulário '!J221</f>
        <v>Não.</v>
      </c>
      <c r="E219" s="56">
        <v>0.0</v>
      </c>
      <c r="F219" s="57" t="str">
        <f>'Respostas ao formulário '!L221</f>
        <v>Contribuiu parcialmente, algumas estratégias foram úteis, mas ainda tenho dificuldades.</v>
      </c>
      <c r="G219" s="57" t="str">
        <f>'Respostas ao formulário '!M221</f>
        <v>Contribuiu parcialmente, algumas estratégias foram úteis, mas ainda tenho dificuldades.</v>
      </c>
      <c r="H219" s="57" t="str">
        <f>'Respostas ao formulário '!N221</f>
        <v>Contribuiu parcialmente, algumas estratégias foram úteis, mas ainda tenho dificuldades.</v>
      </c>
      <c r="I219" s="57" t="str">
        <f>'Respostas ao formulário '!O221</f>
        <v>Não contribuiu, pois apesar de oferecer acolhimento e escuta não aborda estratégias para mudança.</v>
      </c>
      <c r="J219" s="57" t="str">
        <f>'Respostas ao formulário '!P221</f>
        <v>Contribuiu pouco, pois não consegui aplicar as estratégias ensinadas.</v>
      </c>
      <c r="K219" s="57" t="str">
        <f>'Respostas ao formulário '!Q221</f>
        <v>Não contribuiu, pois apesar de oferecer acolhimento e escuta não aborda estratégias para mudança.</v>
      </c>
      <c r="L219" s="57" t="str">
        <f>'Respostas ao formulário '!R221</f>
        <v>Não contribuiu, pois não participo das atividades promovidas pela Atlética.</v>
      </c>
      <c r="M219" s="57" t="str">
        <f>'Respostas ao formulário '!S221</f>
        <v>Sim. Reduzi o tempo dedicado à atividade física.</v>
      </c>
      <c r="N219" s="57" t="str">
        <f>'Respostas ao formulário '!T221</f>
        <v>Sim, com frequência.</v>
      </c>
      <c r="O219" s="57" t="str">
        <f>'Respostas ao formulário '!U221</f>
        <v>Sim, houve uma redução significativa.</v>
      </c>
      <c r="P219" s="57" t="str">
        <f>'Respostas ao formulário '!V221</f>
        <v>Sim, com frequência.</v>
      </c>
      <c r="Q219" s="57" t="str">
        <f>'Respostas ao formulário '!W221</f>
        <v>Café., Bebidas energéticas., Medicamentos estimulantes.</v>
      </c>
      <c r="S219" s="95"/>
      <c r="T219" s="96"/>
    </row>
    <row r="220">
      <c r="A220" s="56" t="s">
        <v>1776</v>
      </c>
      <c r="B220" s="57" t="str">
        <f>'Respostas ao formulário '!H222</f>
        <v>Estudo principalmente nas vésperas de prova.</v>
      </c>
      <c r="C220" s="73" t="str">
        <f>'Respostas ao formulário '!I222</f>
        <v>Monitoria, Gestão do DAHMP</v>
      </c>
      <c r="D220" s="73" t="str">
        <f>'Respostas ao formulário '!J222</f>
        <v>Não.</v>
      </c>
      <c r="E220" s="56">
        <v>0.0</v>
      </c>
      <c r="F220" s="57" t="str">
        <f>'Respostas ao formulário '!L222</f>
        <v>Não contribuiu, pois a disciplina não abordou aspectos que me ajudassem no gerenciamento do tempo.</v>
      </c>
      <c r="G220" s="57" t="str">
        <f>'Respostas ao formulário '!M222</f>
        <v>Não contribuiu, pois a disciplina não abordou aspectos que me ajudassem no gerenciamento do tempo.</v>
      </c>
      <c r="H220" s="57" t="str">
        <f>'Respostas ao formulário '!N222</f>
        <v>Não contribuiu, pois a disciplina não abordou aspectos que me ajudassem no gerenciamento do tempo.</v>
      </c>
      <c r="I220" s="57" t="str">
        <f>'Respostas ao formulário '!O222</f>
        <v>Não contribuiu, pois apesar de oferecer acolhimento e escuta não aborda estratégias para mudança.</v>
      </c>
      <c r="J220" s="57" t="str">
        <f>'Respostas ao formulário '!P222</f>
        <v>Não contribuiu, pois apesar de oferecer acolhimento e escuta não aborda estratégias para mudança.</v>
      </c>
      <c r="K220" s="57" t="str">
        <f>'Respostas ao formulário '!Q222</f>
        <v>Não contribuiu, pois apesar de oferecer acolhimento e escuta não aborda estratégias para mudança.</v>
      </c>
      <c r="L220" s="57" t="str">
        <f>'Respostas ao formulário '!R222</f>
        <v>Não contribuiu, pois não participo das atividades promovidas pela Atlética.</v>
      </c>
      <c r="M220" s="57" t="str">
        <f>'Respostas ao formulário '!S222</f>
        <v>Sim. Reduzi o tempo dedicado à atividade física.</v>
      </c>
      <c r="N220" s="57" t="str">
        <f>'Respostas ao formulário '!T222</f>
        <v>Sim, com frequência.</v>
      </c>
      <c r="O220" s="57" t="str">
        <f>'Respostas ao formulário '!U222</f>
        <v>Sim, houve uma redução significativa.</v>
      </c>
      <c r="P220" s="57" t="str">
        <f>'Respostas ao formulário '!V222</f>
        <v>Sim, com frequência.</v>
      </c>
      <c r="Q220" s="57" t="str">
        <f>'Respostas ao formulário '!W222</f>
        <v>Café., Bebidas energéticas., Medicamentos estimulantes.</v>
      </c>
      <c r="S220" s="95"/>
      <c r="T220" s="96"/>
    </row>
    <row r="221">
      <c r="A221" s="56" t="s">
        <v>1777</v>
      </c>
      <c r="B221" s="57" t="str">
        <f>'Respostas ao formulário '!H223</f>
        <v>Estudo um pouco todos os dias.</v>
      </c>
      <c r="C221" s="73" t="str">
        <f>'Respostas ao formulário '!I223</f>
        <v>Liga acadêmica, Extensão</v>
      </c>
      <c r="D221" s="73" t="str">
        <f>'Respostas ao formulário '!J223</f>
        <v>Sim.</v>
      </c>
      <c r="E221" s="57" t="str">
        <f>'Respostas ao formulário '!K223</f>
        <v>Notion</v>
      </c>
      <c r="F221" s="57" t="str">
        <f>'Respostas ao formulário '!L223</f>
        <v>Contribuiu parcialmente, algumas estratégias foram úteis, mas ainda tenho dificuldades.</v>
      </c>
      <c r="G221" s="57" t="str">
        <f>'Respostas ao formulário '!M223</f>
        <v>Contribuiu pouco, pois não consegui aplicar as estratégias ensinadas.</v>
      </c>
      <c r="H221" s="57" t="str">
        <f>'Respostas ao formulário '!N223</f>
        <v>Contribuiu pouco, pois não consegui aplicar as estratégias ensinadas.</v>
      </c>
      <c r="I221" s="57" t="str">
        <f>'Respostas ao formulário '!O223</f>
        <v>Contribuiu pouco, pois não consegui aplicar as estratégias ensinadas.</v>
      </c>
      <c r="J221" s="57" t="str">
        <f>'Respostas ao formulário '!P223</f>
        <v>Contribuiu pouco, pois não consegui aplicar as estratégias ensinadas.</v>
      </c>
      <c r="K221" s="57" t="str">
        <f>'Respostas ao formulário '!Q223</f>
        <v>Contribuiu pouco, pois não consegui aplicar as estratégias ensinadas.</v>
      </c>
      <c r="L221" s="57" t="str">
        <f>'Respostas ao formulário '!R223</f>
        <v>Não contribuiu, pois não participo das atividades promovidas pela Atlética.</v>
      </c>
      <c r="M221" s="57" t="str">
        <f>'Respostas ao formulário '!S223</f>
        <v>Não. Não praticava atividade física antes e continuo sem praticar.</v>
      </c>
      <c r="N221" s="57" t="str">
        <f>'Respostas ao formulário '!T223</f>
        <v>Como não pratico atividade física, não percebo diferença.</v>
      </c>
      <c r="O221" s="57" t="str">
        <f>'Respostas ao formulário '!U223</f>
        <v>Não, minha qualidade do sono permaneceu a mesma.</v>
      </c>
      <c r="P221" s="57" t="str">
        <f>'Respostas ao formulário '!V223</f>
        <v>Sim, com frequência.</v>
      </c>
      <c r="Q221" s="57" t="str">
        <f>'Respostas ao formulário '!W223</f>
        <v>Café.</v>
      </c>
      <c r="S221" s="95"/>
      <c r="T221" s="96"/>
    </row>
    <row r="222">
      <c r="A222" s="56" t="s">
        <v>1778</v>
      </c>
      <c r="B222" s="57" t="str">
        <f>'Respostas ao formulário '!H224</f>
        <v>Estudo principalmente nas vésperas de prova.</v>
      </c>
      <c r="C222" s="73" t="str">
        <f>'Respostas ao formulário '!I224</f>
        <v>Monitoria, Atlética, Liga acadêmica, Extensão, Gestão do DAHMP</v>
      </c>
      <c r="D222" s="73" t="str">
        <f>'Respostas ao formulário '!J224</f>
        <v>Sim.</v>
      </c>
      <c r="E222" s="57" t="str">
        <f>'Respostas ao formulário '!K224</f>
        <v>Aplicativo Notion </v>
      </c>
      <c r="F222" s="57" t="str">
        <f>'Respostas ao formulário '!L224</f>
        <v>Contribuiu parcialmente, algumas estratégias foram úteis, mas ainda tenho dificuldades.</v>
      </c>
      <c r="G222" s="57" t="str">
        <f>'Respostas ao formulário '!M224</f>
        <v>Contribuiu muito, aprendi estratégias eficazes que aplico no dia a dia.</v>
      </c>
      <c r="H222" s="57" t="str">
        <f>'Respostas ao formulário '!N224</f>
        <v>Contribuiu pouco, pois não consegui aplicar as estratégias ensinadas.</v>
      </c>
      <c r="I222" s="57" t="str">
        <f>'Respostas ao formulário '!O224</f>
        <v>Contribuiu parcialmente, algumas estratégias foram úteis, mas ainda tenho dificuldades.</v>
      </c>
      <c r="J222" s="57" t="str">
        <f>'Respostas ao formulário '!P224</f>
        <v>Não contribuiu, pois apesar de oferecer acolhimento e escuta não aborda estratégias para mudança.</v>
      </c>
      <c r="K222" s="57" t="str">
        <f>'Respostas ao formulário '!Q224</f>
        <v>Não contribuiu, pois apesar de oferecer acolhimento e escuta não aborda estratégias para mudança.</v>
      </c>
      <c r="L222" s="57" t="str">
        <f>'Respostas ao formulário '!R224</f>
        <v>Contribuiu muito, comecei ou aumentei minha prática de atividades físicas por influência da Atlética.</v>
      </c>
      <c r="M222" s="57" t="str">
        <f>'Respostas ao formulário '!S224</f>
        <v>Sim. Aumentei o tempo dedicado à atividade física.</v>
      </c>
      <c r="N222" s="57" t="str">
        <f>'Respostas ao formulário '!T224</f>
        <v>Pelo contrário, aumento o tempo dedicado à atividade física.</v>
      </c>
      <c r="O222" s="57" t="str">
        <f>'Respostas ao formulário '!U224</f>
        <v>Sim, houve uma redução significativa.</v>
      </c>
      <c r="P222" s="57" t="str">
        <f>'Respostas ao formulário '!V224</f>
        <v>Sim, com frequência.</v>
      </c>
      <c r="Q222" s="57" t="str">
        <f>'Respostas ao formulário '!W224</f>
        <v>Café.</v>
      </c>
      <c r="S222" s="95"/>
      <c r="T222" s="96"/>
    </row>
    <row r="223">
      <c r="A223" s="56" t="s">
        <v>1779</v>
      </c>
      <c r="B223" s="57" t="str">
        <f>'Respostas ao formulário '!H225</f>
        <v>Estudo um pouco todos os dias.</v>
      </c>
      <c r="C223" s="73" t="str">
        <f>'Respostas ao formulário '!I225</f>
        <v>Nenhuma no momento</v>
      </c>
      <c r="D223" s="73" t="str">
        <f>'Respostas ao formulário '!J225</f>
        <v>Não.</v>
      </c>
      <c r="E223" s="56">
        <v>0.0</v>
      </c>
      <c r="F223" s="57" t="str">
        <f>'Respostas ao formulário '!L225</f>
        <v>Contribuiu parcialmente, algumas estratégias foram úteis, mas ainda tenho dificuldades.</v>
      </c>
      <c r="G223" s="57" t="str">
        <f>'Respostas ao formulário '!M225</f>
        <v>Contribuiu parcialmente, algumas estratégias foram úteis, mas ainda tenho dificuldades.</v>
      </c>
      <c r="H223" s="57" t="str">
        <f>'Respostas ao formulário '!N225</f>
        <v>Não contribuiu, pois a disciplina não abordou aspectos que me ajudassem no gerenciamento do tempo.</v>
      </c>
      <c r="I223" s="57" t="str">
        <f>'Respostas ao formulário '!O225</f>
        <v>Não contribuiu, pois apesar de oferecer acolhimento e escuta não aborda estratégias para mudança.</v>
      </c>
      <c r="J223" s="57" t="str">
        <f>'Respostas ao formulário '!P225</f>
        <v>Não contribuiu, pois apesar de oferecer acolhimento e escuta não aborda estratégias para mudança.</v>
      </c>
      <c r="K223" s="57" t="str">
        <f>'Respostas ao formulário '!Q225</f>
        <v>Não contribuiu, pois apesar de oferecer acolhimento e escuta não aborda estratégias para mudança.</v>
      </c>
      <c r="L223" s="57" t="str">
        <f>'Respostas ao formulário '!R225</f>
        <v>Não contribuiu, pois não participo das atividades promovidas pela Atlética.</v>
      </c>
      <c r="M223" s="57" t="str">
        <f>'Respostas ao formulário '!S225</f>
        <v>Não. Já praticava atividade física antes e mantenho o mesmo hábito.</v>
      </c>
      <c r="N223" s="57" t="str">
        <f>'Respostas ao formulário '!T225</f>
        <v>Sim, com frequência.</v>
      </c>
      <c r="O223" s="57" t="str">
        <f>'Respostas ao formulário '!U225</f>
        <v>Sim, houve uma leve redução.</v>
      </c>
      <c r="P223" s="57" t="str">
        <f>'Respostas ao formulário '!V225</f>
        <v>Raramente.</v>
      </c>
      <c r="Q223" s="57" t="str">
        <f>'Respostas ao formulário '!W225</f>
        <v>Café.</v>
      </c>
      <c r="S223" s="95"/>
      <c r="T223" s="96"/>
    </row>
    <row r="224">
      <c r="A224" s="56" t="s">
        <v>1780</v>
      </c>
      <c r="B224" s="57" t="str">
        <f>'Respostas ao formulário '!H226</f>
        <v>Estudo um pouco todos os dias.</v>
      </c>
      <c r="C224" s="73" t="str">
        <f>'Respostas ao formulário '!I226</f>
        <v>Monitoria, Liga acadêmica</v>
      </c>
      <c r="D224" s="73" t="str">
        <f>'Respostas ao formulário '!J226</f>
        <v>Não.</v>
      </c>
      <c r="E224" s="56">
        <v>0.0</v>
      </c>
      <c r="F224" s="57" t="str">
        <f>'Respostas ao formulário '!L226</f>
        <v>Contribuiu parcialmente, algumas estratégias foram úteis, mas ainda tenho dificuldades.</v>
      </c>
      <c r="G224" s="57" t="str">
        <f>'Respostas ao formulário '!M226</f>
        <v>Contribuiu pouco, pois não consegui aplicar as estratégias ensinadas.</v>
      </c>
      <c r="H224" s="57" t="str">
        <f>'Respostas ao formulário '!N226</f>
        <v>Contribuiu pouco, pois não consegui aplicar as estratégias ensinadas.</v>
      </c>
      <c r="I224" s="57" t="str">
        <f>'Respostas ao formulário '!O226</f>
        <v>Contribuiu muito, aprendi estratégias eficazes que aplico no dia a dia.</v>
      </c>
      <c r="J224" s="57" t="str">
        <f>'Respostas ao formulário '!P226</f>
        <v>Contribuiu parcialmente, algumas estratégias foram úteis, mas ainda tenho dificuldades.</v>
      </c>
      <c r="K224" s="57" t="str">
        <f>'Respostas ao formulário '!Q226</f>
        <v>Contribuiu pouco, pois não consegui aplicar as estratégias ensinadas.</v>
      </c>
      <c r="L224" s="57" t="str">
        <f>'Respostas ao formulário '!R226</f>
        <v>Não contribuiu, pois não participo das atividades promovidas pela Atlética.</v>
      </c>
      <c r="M224" s="57" t="str">
        <f>'Respostas ao formulário '!S226</f>
        <v>Sim. Abandonei a prática de atividade física.</v>
      </c>
      <c r="N224" s="57" t="str">
        <f>'Respostas ao formulário '!T226</f>
        <v>Sim, com frequência.</v>
      </c>
      <c r="O224" s="57" t="str">
        <f>'Respostas ao formulário '!U226</f>
        <v>Sim, houve uma redução significativa.</v>
      </c>
      <c r="P224" s="57" t="str">
        <f>'Respostas ao formulário '!V226</f>
        <v>Sim, com frequência.</v>
      </c>
      <c r="Q224" s="57" t="str">
        <f>'Respostas ao formulário '!W226</f>
        <v>Café.</v>
      </c>
      <c r="S224" s="95"/>
      <c r="T224" s="96"/>
    </row>
    <row r="225">
      <c r="A225" s="56" t="s">
        <v>1781</v>
      </c>
      <c r="B225" s="57" t="str">
        <f>'Respostas ao formulário '!H227</f>
        <v>Estudo principalmente nas vésperas de prova.</v>
      </c>
      <c r="C225" s="73" t="str">
        <f>'Respostas ao formulário '!I227</f>
        <v>Monitoria, Atlética, Liga acadêmica</v>
      </c>
      <c r="D225" s="73" t="str">
        <f>'Respostas ao formulário '!J227</f>
        <v>Não.</v>
      </c>
      <c r="E225" s="56">
        <v>0.0</v>
      </c>
      <c r="F225" s="57" t="str">
        <f>'Respostas ao formulário '!L227</f>
        <v>Contribuiu pouco, pois não consegui aplicar as estratégias ensinadas.</v>
      </c>
      <c r="G225" s="57" t="str">
        <f>'Respostas ao formulário '!M227</f>
        <v>Não contribuiu, pois a disciplina não abordou aspectos que me ajudassem no gerenciamento do tempo.</v>
      </c>
      <c r="H225" s="57" t="str">
        <f>'Respostas ao formulário '!N227</f>
        <v>Não contribuiu, pois a disciplina não abordou aspectos que me ajudassem no gerenciamento do tempo.</v>
      </c>
      <c r="I225" s="57" t="str">
        <f>'Respostas ao formulário '!O227</f>
        <v>Contribuiu pouco, pois não consegui aplicar as estratégias ensinadas.</v>
      </c>
      <c r="J225" s="57" t="str">
        <f>'Respostas ao formulário '!P227</f>
        <v>Não contribuiu, pois apesar de oferecer acolhimento e escuta não aborda estratégias para mudança.</v>
      </c>
      <c r="K225" s="57" t="str">
        <f>'Respostas ao formulário '!Q227</f>
        <v>Não contribuiu, pois apesar de oferecer acolhimento e escuta não aborda estratégias para mudança.</v>
      </c>
      <c r="L225" s="57" t="str">
        <f>'Respostas ao formulário '!R227</f>
        <v>Contribuiu parcialmente, me motivou em alguns momentos, mas minha rotina não mudou muito.</v>
      </c>
      <c r="M225" s="57" t="str">
        <f>'Respostas ao formulário '!S227</f>
        <v>Sim. Reduzi o tempo dedicado à atividade física.</v>
      </c>
      <c r="N225" s="57" t="str">
        <f>'Respostas ao formulário '!T227</f>
        <v>Sim, com frequência.</v>
      </c>
      <c r="O225" s="57" t="str">
        <f>'Respostas ao formulário '!U227</f>
        <v>Sim, houve uma redução significativa.</v>
      </c>
      <c r="P225" s="57" t="str">
        <f>'Respostas ao formulário '!V227</f>
        <v>Sim, com frequência.</v>
      </c>
      <c r="Q225" s="57" t="str">
        <f>'Respostas ao formulário '!W227</f>
        <v>Não utilizei nenhuma substância com esse propósito.</v>
      </c>
      <c r="S225" s="95"/>
      <c r="T225" s="96"/>
    </row>
    <row r="226">
      <c r="A226" s="56" t="s">
        <v>1782</v>
      </c>
      <c r="B226" s="57" t="str">
        <f>'Respostas ao formulário '!H228</f>
        <v>Estudo principalmente nas vésperas de prova.</v>
      </c>
      <c r="C226" s="73" t="str">
        <f>'Respostas ao formulário '!I228</f>
        <v>Monitoria, Liga acadêmica, Iniciação científica, Extensão, Gestão do DAHMP</v>
      </c>
      <c r="D226" s="73" t="str">
        <f>'Respostas ao formulário '!J228</f>
        <v>Não.</v>
      </c>
      <c r="E226" s="56">
        <v>0.0</v>
      </c>
      <c r="F226" s="57" t="str">
        <f>'Respostas ao formulário '!L228</f>
        <v>Contribuiu muito, aprendi estratégias eficazes que aplico no dia a dia.</v>
      </c>
      <c r="G226" s="57" t="str">
        <f>'Respostas ao formulário '!M228</f>
        <v>Contribuiu muito, aprendi estratégias eficazes que aplico no dia a dia.</v>
      </c>
      <c r="H226" s="57" t="str">
        <f>'Respostas ao formulário '!N228</f>
        <v>Contribuiu parcialmente, algumas estratégias foram úteis, mas ainda tenho dificuldades.</v>
      </c>
      <c r="I226" s="57" t="str">
        <f>'Respostas ao formulário '!O228</f>
        <v>Contribuiu muito, aprendi estratégias eficazes que aplico no dia a dia.</v>
      </c>
      <c r="J226" s="57" t="str">
        <f>'Respostas ao formulário '!P228</f>
        <v>Contribuiu muito, aprendi estratégias eficazes que aplico no dia a dia.</v>
      </c>
      <c r="K226" s="57" t="str">
        <f>'Respostas ao formulário '!Q228</f>
        <v>Contribuiu parcialmente, algumas estratégias foram úteis, mas ainda tenho dificuldades.</v>
      </c>
      <c r="L226" s="57" t="str">
        <f>'Respostas ao formulário '!R228</f>
        <v>Não contribuiu, pois não participo das atividades promovidas pela Atlética.</v>
      </c>
      <c r="M226" s="57" t="str">
        <f>'Respostas ao formulário '!S228</f>
        <v>Não. Já praticava atividade física antes e mantenho o mesmo hábito.</v>
      </c>
      <c r="N226" s="57" t="str">
        <f>'Respostas ao formulário '!T228</f>
        <v>Sim, com frequência.</v>
      </c>
      <c r="O226" s="57" t="str">
        <f>'Respostas ao formulário '!U228</f>
        <v>Sim, houve uma leve redução.</v>
      </c>
      <c r="P226" s="57" t="str">
        <f>'Respostas ao formulário '!V228</f>
        <v>Pelo contrário, aumento minhas horas de sono.</v>
      </c>
      <c r="Q226" s="57" t="str">
        <f>'Respostas ao formulário '!W228</f>
        <v>Não utilizei nenhuma substância com esse propósito.</v>
      </c>
      <c r="S226" s="95"/>
      <c r="T226" s="96"/>
    </row>
    <row r="227">
      <c r="A227" s="56" t="s">
        <v>1783</v>
      </c>
      <c r="B227" s="57" t="str">
        <f>'Respostas ao formulário '!H229</f>
        <v>Estudo principalmente nas vésperas de prova.</v>
      </c>
      <c r="C227" s="73" t="str">
        <f>'Respostas ao formulário '!I229</f>
        <v>Monitoria, Atlética</v>
      </c>
      <c r="D227" s="73" t="str">
        <f>'Respostas ao formulário '!J229</f>
        <v>Não.</v>
      </c>
      <c r="E227" s="56">
        <v>0.0</v>
      </c>
      <c r="F227" s="57" t="str">
        <f>'Respostas ao formulário '!L229</f>
        <v>Contribuiu parcialmente, algumas estratégias foram úteis, mas ainda tenho dificuldades.</v>
      </c>
      <c r="G227" s="57" t="str">
        <f>'Respostas ao formulário '!M229</f>
        <v>Contribuiu pouco, pois não consegui aplicar as estratégias ensinadas.</v>
      </c>
      <c r="H227" s="57" t="str">
        <f>'Respostas ao formulário '!N229</f>
        <v>Contribuiu pouco, pois não consegui aplicar as estratégias ensinadas.</v>
      </c>
      <c r="I227" s="57" t="str">
        <f>'Respostas ao formulário '!O229</f>
        <v>Contribuiu parcialmente, algumas estratégias foram úteis, mas ainda tenho dificuldades.</v>
      </c>
      <c r="J227" s="57" t="str">
        <f>'Respostas ao formulário '!P229</f>
        <v>Não contribuiu, pois apesar de oferecer acolhimento e escuta não aborda estratégias para mudança.</v>
      </c>
      <c r="K227" s="57" t="str">
        <f>'Respostas ao formulário '!Q229</f>
        <v>Não contribuiu, pois apesar de oferecer acolhimento e escuta não aborda estratégias para mudança.</v>
      </c>
      <c r="L227" s="57" t="str">
        <f>'Respostas ao formulário '!R229</f>
        <v>Não contribuiu, pois não participo das atividades promovidas pela Atlética.</v>
      </c>
      <c r="M227" s="57" t="str">
        <f>'Respostas ao formulário '!S229</f>
        <v>Não. Não praticava atividade física antes e continuo sem praticar.</v>
      </c>
      <c r="N227" s="57" t="str">
        <f>'Respostas ao formulário '!T229</f>
        <v>Como não pratico atividade física, não percebo diferença.</v>
      </c>
      <c r="O227" s="57" t="str">
        <f>'Respostas ao formulário '!U229</f>
        <v>Sim, houve uma redução significativa.</v>
      </c>
      <c r="P227" s="57" t="str">
        <f>'Respostas ao formulário '!V229</f>
        <v>Sim, com frequência.</v>
      </c>
      <c r="Q227" s="57" t="str">
        <f>'Respostas ao formulário '!W229</f>
        <v>Café., Medicamentos estimulantes.</v>
      </c>
      <c r="S227" s="95"/>
      <c r="T227" s="96"/>
    </row>
    <row r="228">
      <c r="A228" s="56" t="s">
        <v>1784</v>
      </c>
      <c r="B228" s="57" t="str">
        <f>'Respostas ao formulário '!H230</f>
        <v>Não tenho uma rotina fixa.</v>
      </c>
      <c r="C228" s="73" t="str">
        <f>'Respostas ao formulário '!I230</f>
        <v>Nenhuma no momento</v>
      </c>
      <c r="D228" s="73" t="str">
        <f>'Respostas ao formulário '!J230</f>
        <v>Não.</v>
      </c>
      <c r="E228" s="56">
        <v>0.0</v>
      </c>
      <c r="F228" s="57" t="str">
        <f>'Respostas ao formulário '!L230</f>
        <v>Contribuiu pouco, pois não consegui aplicar as estratégias ensinadas.</v>
      </c>
      <c r="G228" s="57" t="str">
        <f>'Respostas ao formulário '!M230</f>
        <v>Contribuiu pouco, pois não consegui aplicar as estratégias ensinadas.</v>
      </c>
      <c r="H228" s="57" t="str">
        <f>'Respostas ao formulário '!N230</f>
        <v>Contribuiu pouco, pois não consegui aplicar as estratégias ensinadas.</v>
      </c>
      <c r="I228" s="57" t="str">
        <f>'Respostas ao formulário '!O230</f>
        <v>Não contribuiu, pois apesar de oferecer acolhimento e escuta não aborda estratégias para mudança.</v>
      </c>
      <c r="J228" s="57" t="str">
        <f>'Respostas ao formulário '!P230</f>
        <v>Não contribuiu, pois apesar de oferecer acolhimento e escuta não aborda estratégias para mudança.</v>
      </c>
      <c r="K228" s="57" t="str">
        <f>'Respostas ao formulário '!Q230</f>
        <v>Não contribuiu, pois apesar de oferecer acolhimento e escuta não aborda estratégias para mudança.</v>
      </c>
      <c r="L228" s="57" t="str">
        <f>'Respostas ao formulário '!R230</f>
        <v>Não contribuiu, pois não participo das atividades promovidas pela Atlética.</v>
      </c>
      <c r="M228" s="57" t="str">
        <f>'Respostas ao formulário '!S230</f>
        <v>Sim. Reduzi o tempo dedicado à atividade física.</v>
      </c>
      <c r="N228" s="57" t="str">
        <f>'Respostas ao formulário '!T230</f>
        <v>Sim, com frequência.</v>
      </c>
      <c r="O228" s="57" t="str">
        <f>'Respostas ao formulário '!U230</f>
        <v>Sim, houve uma redução significativa.</v>
      </c>
      <c r="P228" s="57" t="str">
        <f>'Respostas ao formulário '!V230</f>
        <v>Sim, com frequência.</v>
      </c>
      <c r="Q228" s="57" t="str">
        <f>'Respostas ao formulário '!W230</f>
        <v>Café., Medicamentos estimulantes.</v>
      </c>
      <c r="S228" s="95"/>
      <c r="T228" s="96"/>
    </row>
    <row r="229">
      <c r="A229" s="56" t="s">
        <v>1785</v>
      </c>
      <c r="B229" s="57" t="str">
        <f>'Respostas ao formulário '!H231</f>
        <v>Estudo um pouco todos os dias.</v>
      </c>
      <c r="C229" s="73" t="str">
        <f>'Respostas ao formulário '!I231</f>
        <v>Atlética, Liga acadêmica, Gestão do DAHMP</v>
      </c>
      <c r="D229" s="73" t="str">
        <f>'Respostas ao formulário '!J231</f>
        <v>Não.</v>
      </c>
      <c r="E229" s="56">
        <v>0.0</v>
      </c>
      <c r="F229" s="57" t="str">
        <f>'Respostas ao formulário '!L231</f>
        <v>Contribuiu muito, aprendi estratégias eficazes que aplico no dia a dia.</v>
      </c>
      <c r="G229" s="57" t="str">
        <f>'Respostas ao formulário '!M231</f>
        <v>Contribuiu parcialmente, algumas estratégias foram úteis, mas ainda tenho dificuldades.</v>
      </c>
      <c r="H229" s="57" t="str">
        <f>'Respostas ao formulário '!N231</f>
        <v>Contribuiu pouco, pois não consegui aplicar as estratégias ensinadas.</v>
      </c>
      <c r="I229" s="57" t="str">
        <f>'Respostas ao formulário '!O231</f>
        <v>Não contribuiu, pois apesar de oferecer acolhimento e escuta não aborda estratégias para mudança.</v>
      </c>
      <c r="J229" s="57" t="str">
        <f>'Respostas ao formulário '!P231</f>
        <v>Não contribuiu, pois apesar de oferecer acolhimento e escuta não aborda estratégias para mudança.</v>
      </c>
      <c r="K229" s="57" t="str">
        <f>'Respostas ao formulário '!Q231</f>
        <v>Não contribuiu, pois apesar de oferecer acolhimento e escuta não aborda estratégias para mudança.</v>
      </c>
      <c r="L229" s="57" t="str">
        <f>'Respostas ao formulário '!R231</f>
        <v>Contribuiu muito, comecei ou aumentei minha prática de atividades físicas por influência da Atlética.</v>
      </c>
      <c r="M229" s="57" t="str">
        <f>'Respostas ao formulário '!S231</f>
        <v>Sim. Aumentei o tempo dedicado à atividade física.</v>
      </c>
      <c r="N229" s="57" t="str">
        <f>'Respostas ao formulário '!T231</f>
        <v>Às vezes.</v>
      </c>
      <c r="O229" s="57" t="str">
        <f>'Respostas ao formulário '!U231</f>
        <v>Sim, houve uma redução significativa.</v>
      </c>
      <c r="P229" s="57" t="str">
        <f>'Respostas ao formulário '!V231</f>
        <v>Sim, com frequência.</v>
      </c>
      <c r="Q229" s="57" t="str">
        <f>'Respostas ao formulário '!W231</f>
        <v>Café., Bebidas energéticas.</v>
      </c>
      <c r="S229" s="95"/>
      <c r="T229" s="96"/>
    </row>
    <row r="230">
      <c r="A230" s="56" t="s">
        <v>1786</v>
      </c>
      <c r="B230" s="57" t="str">
        <f>'Respostas ao formulário '!H232</f>
        <v>Estudo principalmente nas vésperas de prova.</v>
      </c>
      <c r="C230" s="73" t="str">
        <f>'Respostas ao formulário '!I232</f>
        <v>Liga acadêmica, Extensão, Gestão do DAHMP</v>
      </c>
      <c r="D230" s="73" t="str">
        <f>'Respostas ao formulário '!J232</f>
        <v>Não.</v>
      </c>
      <c r="E230" s="56">
        <v>0.0</v>
      </c>
      <c r="F230" s="57" t="str">
        <f>'Respostas ao formulário '!L232</f>
        <v>Contribuiu pouco, pois não consegui aplicar as estratégias ensinadas.</v>
      </c>
      <c r="G230" s="57" t="str">
        <f>'Respostas ao formulário '!M232</f>
        <v>Contribuiu pouco, pois não consegui aplicar as estratégias ensinadas.</v>
      </c>
      <c r="H230" s="57" t="str">
        <f>'Respostas ao formulário '!N232</f>
        <v>Não contribuiu, pois a disciplina não abordou aspectos que me ajudassem no gerenciamento do tempo.</v>
      </c>
      <c r="I230" s="57" t="str">
        <f>'Respostas ao formulário '!O232</f>
        <v>Não contribuiu, pois apesar de oferecer acolhimento e escuta não aborda estratégias para mudança.</v>
      </c>
      <c r="J230" s="57" t="str">
        <f>'Respostas ao formulário '!P232</f>
        <v>Não contribuiu, pois apesar de oferecer acolhimento e escuta não aborda estratégias para mudança.</v>
      </c>
      <c r="K230" s="57" t="str">
        <f>'Respostas ao formulário '!Q232</f>
        <v>Não contribuiu, pois apesar de oferecer acolhimento e escuta não aborda estratégias para mudança.</v>
      </c>
      <c r="L230" s="57" t="str">
        <f>'Respostas ao formulário '!R232</f>
        <v>Não contribuiu, pois não participo das atividades promovidas pela Atlética.</v>
      </c>
      <c r="M230" s="57" t="str">
        <f>'Respostas ao formulário '!S232</f>
        <v>Sim. Reduzi o tempo dedicado à atividade física.</v>
      </c>
      <c r="N230" s="57" t="str">
        <f>'Respostas ao formulário '!T232</f>
        <v>Sim, com frequência.</v>
      </c>
      <c r="O230" s="57" t="str">
        <f>'Respostas ao formulário '!U232</f>
        <v>Sim, houve uma leve redução.</v>
      </c>
      <c r="P230" s="57" t="str">
        <f>'Respostas ao formulário '!V232</f>
        <v>Às vezes.</v>
      </c>
      <c r="Q230" s="57" t="str">
        <f>'Respostas ao formulário '!W232</f>
        <v>Não utilizei nenhuma substância com esse propósito.</v>
      </c>
      <c r="S230" s="95"/>
      <c r="T230" s="96"/>
    </row>
    <row r="231">
      <c r="A231" s="56" t="s">
        <v>1787</v>
      </c>
      <c r="B231" s="57" t="str">
        <f>'Respostas ao formulário '!H233</f>
        <v>Estudo um pouco todos os dias.</v>
      </c>
      <c r="C231" s="73" t="str">
        <f>'Respostas ao formulário '!I233</f>
        <v>Atlética, Liga acadêmica</v>
      </c>
      <c r="D231" s="73" t="str">
        <f>'Respostas ao formulário '!J233</f>
        <v>Não.</v>
      </c>
      <c r="E231" s="56">
        <v>0.0</v>
      </c>
      <c r="F231" s="57" t="str">
        <f>'Respostas ao formulário '!L233</f>
        <v>Contribuiu parcialmente, algumas estratégias foram úteis, mas ainda tenho dificuldades.</v>
      </c>
      <c r="G231" s="57" t="str">
        <f>'Respostas ao formulário '!M233</f>
        <v>Contribuiu parcialmente, algumas estratégias foram úteis, mas ainda tenho dificuldades.</v>
      </c>
      <c r="H231" s="57" t="str">
        <f>'Respostas ao formulário '!N233</f>
        <v>Contribuiu muito, aprendi estratégias eficazes que aplico no dia a dia.</v>
      </c>
      <c r="I231" s="57" t="str">
        <f>'Respostas ao formulário '!O233</f>
        <v>Não tive contato suficiente para avaliar seu impacto.</v>
      </c>
      <c r="J231" s="57" t="str">
        <f>'Respostas ao formulário '!P233</f>
        <v>Não tive contato suficiente para avaliar seu impacto.</v>
      </c>
      <c r="K231" s="57" t="str">
        <f>'Respostas ao formulário '!Q233</f>
        <v>Contribuiu parcialmente, algumas estratégias foram úteis, mas ainda tenho dificuldades.</v>
      </c>
      <c r="L231" s="57" t="str">
        <f>'Respostas ao formulário '!R233</f>
        <v>Contribuiu muito, comecei ou aumentei minha prática de atividades físicas por influência da Atlética.</v>
      </c>
      <c r="M231" s="57" t="str">
        <f>'Respostas ao formulário '!S233</f>
        <v>Sim. Reduzi o tempo dedicado à atividade física.</v>
      </c>
      <c r="N231" s="57" t="str">
        <f>'Respostas ao formulário '!T233</f>
        <v>Sim, com frequência.</v>
      </c>
      <c r="O231" s="57" t="str">
        <f>'Respostas ao formulário '!U233</f>
        <v>Sim, houve uma leve redução.</v>
      </c>
      <c r="P231" s="57" t="str">
        <f>'Respostas ao formulário '!V233</f>
        <v>Sim, com frequência.</v>
      </c>
      <c r="Q231" s="57" t="str">
        <f>'Respostas ao formulário '!W233</f>
        <v>Café., Bebidas energéticas.</v>
      </c>
      <c r="S231" s="95"/>
      <c r="T231" s="96"/>
    </row>
    <row r="232">
      <c r="A232" s="56" t="s">
        <v>1788</v>
      </c>
      <c r="B232" s="57" t="str">
        <f>'Respostas ao formulário '!H234</f>
        <v>Estudo principalmente nas vésperas de prova.</v>
      </c>
      <c r="C232" s="73" t="str">
        <f>'Respostas ao formulário '!I234</f>
        <v>Monitoria, Liga acadêmica</v>
      </c>
      <c r="D232" s="73" t="str">
        <f>'Respostas ao formulário '!J234</f>
        <v>Não.</v>
      </c>
      <c r="E232" s="56">
        <v>0.0</v>
      </c>
      <c r="F232" s="57" t="str">
        <f>'Respostas ao formulário '!L234</f>
        <v>Contribuiu parcialmente, algumas estratégias foram úteis, mas ainda tenho dificuldades.</v>
      </c>
      <c r="G232" s="57" t="str">
        <f>'Respostas ao formulário '!M234</f>
        <v>Contribuiu pouco, pois não consegui aplicar as estratégias ensinadas.</v>
      </c>
      <c r="H232" s="57" t="str">
        <f>'Respostas ao formulário '!N234</f>
        <v>Contribuiu pouco, pois não consegui aplicar as estratégias ensinadas.</v>
      </c>
      <c r="I232" s="57" t="str">
        <f>'Respostas ao formulário '!O234</f>
        <v>Contribuiu parcialmente, algumas estratégias foram úteis, mas ainda tenho dificuldades.</v>
      </c>
      <c r="J232" s="57" t="str">
        <f>'Respostas ao formulário '!P234</f>
        <v>Contribuiu pouco, pois não consegui aplicar as estratégias ensinadas.</v>
      </c>
      <c r="K232" s="57" t="str">
        <f>'Respostas ao formulário '!Q234</f>
        <v>Contribuiu pouco, pois não consegui aplicar as estratégias ensinadas.</v>
      </c>
      <c r="L232" s="57" t="str">
        <f>'Respostas ao formulário '!R234</f>
        <v>Não contribuiu, pois não participo das atividades promovidas pela Atlética.</v>
      </c>
      <c r="M232" s="57" t="str">
        <f>'Respostas ao formulário '!S234</f>
        <v>Não. Não praticava atividade física antes e continuo sem praticar.</v>
      </c>
      <c r="N232" s="57" t="str">
        <f>'Respostas ao formulário '!T234</f>
        <v>Como não pratico atividade física, não percebo diferença.</v>
      </c>
      <c r="O232" s="57" t="str">
        <f>'Respostas ao formulário '!U234</f>
        <v>Sim, houve uma redução significativa.</v>
      </c>
      <c r="P232" s="57" t="str">
        <f>'Respostas ao formulário '!V234</f>
        <v>Sim, com frequência.</v>
      </c>
      <c r="Q232" s="57" t="str">
        <f>'Respostas ao formulário '!W234</f>
        <v>Não utilizei nenhuma substância com esse propósito.</v>
      </c>
      <c r="S232" s="95"/>
      <c r="T232" s="96"/>
    </row>
    <row r="233">
      <c r="A233" s="56" t="s">
        <v>1789</v>
      </c>
      <c r="B233" s="57" t="str">
        <f>'Respostas ao formulário '!H235</f>
        <v>Estudo principalmente nas vésperas de prova.</v>
      </c>
      <c r="C233" s="73" t="str">
        <f>'Respostas ao formulário '!I235</f>
        <v>Nenhuma no momento</v>
      </c>
      <c r="D233" s="73" t="str">
        <f>'Respostas ao formulário '!J235</f>
        <v>Sim.</v>
      </c>
      <c r="E233" s="57" t="str">
        <f>'Respostas ao formulário '!K235</f>
        <v>tipo técnica pomodoro, tendo ir nas monitorias e fazer listas e ser forma de reforçar conteúdo </v>
      </c>
      <c r="F233" s="57" t="str">
        <f>'Respostas ao formulário '!L235</f>
        <v>Contribuiu parcialmente, algumas estratégias foram úteis, mas ainda tenho dificuldades.</v>
      </c>
      <c r="G233" s="57" t="str">
        <f>'Respostas ao formulário '!M235</f>
        <v>Contribuiu pouco, pois não consegui aplicar as estratégias ensinadas.</v>
      </c>
      <c r="H233" s="57" t="str">
        <f>'Respostas ao formulário '!N235</f>
        <v>Contribuiu pouco, pois não consegui aplicar as estratégias ensinadas.</v>
      </c>
      <c r="I233" s="57" t="str">
        <f>'Respostas ao formulário '!O235</f>
        <v>Contribuiu parcialmente, algumas estratégias foram úteis, mas ainda tenho dificuldades.</v>
      </c>
      <c r="J233" s="57" t="str">
        <f>'Respostas ao formulário '!P235</f>
        <v>Contribuiu pouco, pois não consegui aplicar as estratégias ensinadas.</v>
      </c>
      <c r="K233" s="57" t="str">
        <f>'Respostas ao formulário '!Q235</f>
        <v>Contribuiu parcialmente, algumas estratégias foram úteis, mas ainda tenho dificuldades.</v>
      </c>
      <c r="L233" s="57" t="str">
        <f>'Respostas ao formulário '!R235</f>
        <v>Não contribuiu, pois não participo das atividades promovidas pela Atlética.</v>
      </c>
      <c r="M233" s="57" t="str">
        <f>'Respostas ao formulário '!S235</f>
        <v>Sim. Reduzi o tempo dedicado à atividade física.</v>
      </c>
      <c r="N233" s="57" t="str">
        <f>'Respostas ao formulário '!T235</f>
        <v>Sim, com frequência.</v>
      </c>
      <c r="O233" s="57" t="str">
        <f>'Respostas ao formulário '!U235</f>
        <v>Sim, houve uma leve redução.</v>
      </c>
      <c r="P233" s="57" t="str">
        <f>'Respostas ao formulário '!V235</f>
        <v>Raramente.</v>
      </c>
      <c r="Q233" s="57" t="str">
        <f>'Respostas ao formulário '!W235</f>
        <v>Café.</v>
      </c>
      <c r="S233" s="95"/>
      <c r="T233" s="96"/>
    </row>
    <row r="234">
      <c r="A234" s="56" t="s">
        <v>1790</v>
      </c>
      <c r="B234" s="57" t="str">
        <f>'Respostas ao formulário '!H236</f>
        <v>Não tenho uma rotina fixa.</v>
      </c>
      <c r="C234" s="73" t="str">
        <f>'Respostas ao formulário '!I236</f>
        <v>Iniciação científica, Extensão, Estágio extracurricular</v>
      </c>
      <c r="D234" s="73" t="str">
        <f>'Respostas ao formulário '!J236</f>
        <v>Não.</v>
      </c>
      <c r="E234" s="56">
        <v>0.0</v>
      </c>
      <c r="F234" s="57" t="str">
        <f>'Respostas ao formulário '!L236</f>
        <v>Contribuiu parcialmente, algumas estratégias foram úteis, mas ainda tenho dificuldades.</v>
      </c>
      <c r="G234" s="57" t="str">
        <f>'Respostas ao formulário '!M236</f>
        <v>Contribuiu parcialmente, algumas estratégias foram úteis, mas ainda tenho dificuldades.</v>
      </c>
      <c r="H234" s="57" t="str">
        <f>'Respostas ao formulário '!N236</f>
        <v>Contribuiu parcialmente, algumas estratégias foram úteis, mas ainda tenho dificuldades.</v>
      </c>
      <c r="I234" s="57" t="str">
        <f>'Respostas ao formulário '!O236</f>
        <v>Não contribuiu, pois apesar de oferecer acolhimento e escuta não aborda estratégias para mudança.</v>
      </c>
      <c r="J234" s="57" t="str">
        <f>'Respostas ao formulário '!P236</f>
        <v>Não contribuiu, pois apesar de oferecer acolhimento e escuta não aborda estratégias para mudança.</v>
      </c>
      <c r="K234" s="57" t="str">
        <f>'Respostas ao formulário '!Q236</f>
        <v>Não contribuiu, pois apesar de oferecer acolhimento e escuta não aborda estratégias para mudança.</v>
      </c>
      <c r="L234" s="57" t="str">
        <f>'Respostas ao formulário '!R236</f>
        <v>Não contribuiu, pois não participo das atividades promovidas pela Atlética.</v>
      </c>
      <c r="M234" s="57" t="str">
        <f>'Respostas ao formulário '!S236</f>
        <v>Não. Já praticava atividade física antes e mantenho o mesmo hábito.</v>
      </c>
      <c r="N234" s="57" t="str">
        <f>'Respostas ao formulário '!T236</f>
        <v>Sim, com frequência.</v>
      </c>
      <c r="O234" s="57" t="str">
        <f>'Respostas ao formulário '!U236</f>
        <v>Sim, houve uma redução significativa.</v>
      </c>
      <c r="P234" s="57" t="str">
        <f>'Respostas ao formulário '!V236</f>
        <v>Nunca.</v>
      </c>
      <c r="Q234" s="57" t="str">
        <f>'Respostas ao formulário '!W236</f>
        <v>Não utilizei nenhuma substância com esse propósito.</v>
      </c>
      <c r="S234" s="95"/>
      <c r="T234" s="96"/>
    </row>
    <row r="235">
      <c r="A235" s="56" t="s">
        <v>1791</v>
      </c>
      <c r="B235" s="57" t="str">
        <f>'Respostas ao formulário '!H237</f>
        <v>Estudo um pouco todos os dias.</v>
      </c>
      <c r="C235" s="73" t="str">
        <f>'Respostas ao formulário '!I237</f>
        <v>Liga acadêmica</v>
      </c>
      <c r="D235" s="73" t="str">
        <f>'Respostas ao formulário '!J237</f>
        <v>Sim.</v>
      </c>
      <c r="E235" s="57" t="str">
        <f>'Respostas ao formulário '!K237</f>
        <v>Organizo meus estudos em blocos, e divido do decorrer da semana as matérias que precisam ser estudadas. </v>
      </c>
      <c r="F235" s="57" t="str">
        <f>'Respostas ao formulário '!L237</f>
        <v>Contribuiu muito, aprendi estratégias eficazes que aplico no dia a dia.</v>
      </c>
      <c r="G235" s="57" t="str">
        <f>'Respostas ao formulário '!M237</f>
        <v>Contribuiu muito, aprendi estratégias eficazes que aplico no dia a dia.</v>
      </c>
      <c r="H235" s="57" t="str">
        <f>'Respostas ao formulário '!N237</f>
        <v>Contribuiu muito, aprendi estratégias eficazes que aplico no dia a dia.</v>
      </c>
      <c r="I235" s="57" t="str">
        <f>'Respostas ao formulário '!O237</f>
        <v>Contribuiu parcialmente, algumas estratégias foram úteis, mas ainda tenho dificuldades.</v>
      </c>
      <c r="J235" s="57" t="str">
        <f>'Respostas ao formulário '!P237</f>
        <v>Contribuiu parcialmente, algumas estratégias foram úteis, mas ainda tenho dificuldades.</v>
      </c>
      <c r="K235" s="57" t="str">
        <f>'Respostas ao formulário '!Q237</f>
        <v>Contribuiu parcialmente, algumas estratégias foram úteis, mas ainda tenho dificuldades.</v>
      </c>
      <c r="L235" s="57" t="str">
        <f>'Respostas ao formulário '!R237</f>
        <v>Não contribuiu, pois não participo das atividades promovidas pela Atlética.</v>
      </c>
      <c r="M235" s="57" t="str">
        <f>'Respostas ao formulário '!S237</f>
        <v>Não. Já praticava atividade física antes e mantenho o mesmo hábito.</v>
      </c>
      <c r="N235" s="57" t="str">
        <f>'Respostas ao formulário '!T237</f>
        <v>Às vezes.</v>
      </c>
      <c r="O235" s="57" t="str">
        <f>'Respostas ao formulário '!U237</f>
        <v>Sim, houve uma leve redução.</v>
      </c>
      <c r="P235" s="57" t="str">
        <f>'Respostas ao formulário '!V237</f>
        <v>Raramente.</v>
      </c>
      <c r="Q235" s="57" t="str">
        <f>'Respostas ao formulário '!W237</f>
        <v>Café.</v>
      </c>
      <c r="S235" s="95"/>
      <c r="T235" s="96"/>
    </row>
    <row r="236">
      <c r="A236" s="56" t="s">
        <v>1792</v>
      </c>
      <c r="B236" s="57" t="str">
        <f>'Respostas ao formulário '!H238</f>
        <v>Estudo principalmente nas vésperas de prova.</v>
      </c>
      <c r="C236" s="73" t="str">
        <f>'Respostas ao formulário '!I238</f>
        <v>Liga acadêmica</v>
      </c>
      <c r="D236" s="73" t="str">
        <f>'Respostas ao formulário '!J238</f>
        <v>Não.</v>
      </c>
      <c r="E236" s="56">
        <v>0.0</v>
      </c>
      <c r="F236" s="57" t="str">
        <f>'Respostas ao formulário '!L238</f>
        <v>Contribuiu parcialmente, algumas estratégias foram úteis, mas ainda tenho dificuldades.</v>
      </c>
      <c r="G236" s="57" t="str">
        <f>'Respostas ao formulário '!M238</f>
        <v>Não tive contato suficiente com o conteúdo para avaliar seu impacto.</v>
      </c>
      <c r="H236" s="57" t="str">
        <f>'Respostas ao formulário '!N238</f>
        <v>Não contribuiu, pois a disciplina não abordou aspectos que me ajudassem no gerenciamento do tempo.</v>
      </c>
      <c r="I236" s="57" t="str">
        <f>'Respostas ao formulário '!O238</f>
        <v>Não contribuiu, pois apesar de oferecer acolhimento e escuta não aborda estratégias para mudança.</v>
      </c>
      <c r="J236" s="57" t="str">
        <f>'Respostas ao formulário '!P238</f>
        <v>Não contribuiu, pois apesar de oferecer acolhimento e escuta não aborda estratégias para mudança.</v>
      </c>
      <c r="K236" s="57" t="str">
        <f>'Respostas ao formulário '!Q238</f>
        <v>Não contribuiu, pois apesar de oferecer acolhimento e escuta não aborda estratégias para mudança.</v>
      </c>
      <c r="L236" s="57" t="str">
        <f>'Respostas ao formulário '!R238</f>
        <v>Contribuiu parcialmente, me motivou em alguns momentos, mas minha rotina não mudou muito.</v>
      </c>
      <c r="M236" s="57" t="str">
        <f>'Respostas ao formulário '!S238</f>
        <v>Sim. Aumentei o tempo dedicado à atividade física.</v>
      </c>
      <c r="N236" s="57" t="str">
        <f>'Respostas ao formulário '!T238</f>
        <v>Sim, com frequência.</v>
      </c>
      <c r="O236" s="57" t="str">
        <f>'Respostas ao formulário '!U238</f>
        <v>Sim, houve uma redução significativa.</v>
      </c>
      <c r="P236" s="57" t="str">
        <f>'Respostas ao formulário '!V238</f>
        <v>Às vezes.</v>
      </c>
      <c r="Q236" s="57" t="str">
        <f>'Respostas ao formulário '!W238</f>
        <v>Café., Bebidas energéticas.</v>
      </c>
      <c r="S236" s="95"/>
      <c r="T236" s="96"/>
    </row>
    <row r="237">
      <c r="A237" s="56" t="s">
        <v>1793</v>
      </c>
      <c r="B237" s="57" t="str">
        <f>'Respostas ao formulário '!H239</f>
        <v>Estudo um pouco todos os dias.</v>
      </c>
      <c r="C237" s="73" t="str">
        <f>'Respostas ao formulário '!I239</f>
        <v>Nenhuma no momento</v>
      </c>
      <c r="D237" s="73" t="str">
        <f>'Respostas ao formulário '!J239</f>
        <v>Sim.</v>
      </c>
      <c r="E237" s="57" t="str">
        <f>'Respostas ao formulário '!K239</f>
        <v>Toggl</v>
      </c>
      <c r="F237" s="57" t="str">
        <f>'Respostas ao formulário '!L239</f>
        <v>Não tive contato suficiente com o conteúdo para avaliar seu impacto.</v>
      </c>
      <c r="G237" s="57" t="str">
        <f>'Respostas ao formulário '!M239</f>
        <v>Não tive contato suficiente com o conteúdo para avaliar seu impacto.</v>
      </c>
      <c r="H237" s="57" t="str">
        <f>'Respostas ao formulário '!N239</f>
        <v>Não tive contato suficiente com o conteúdo para avaliar seu impacto.</v>
      </c>
      <c r="I237" s="57" t="str">
        <f>'Respostas ao formulário '!O239</f>
        <v>Contribuiu pouco, pois não consegui aplicar as estratégias ensinadas.</v>
      </c>
      <c r="J237" s="57" t="str">
        <f>'Respostas ao formulário '!P239</f>
        <v>Contribuiu pouco, pois não consegui aplicar as estratégias ensinadas.</v>
      </c>
      <c r="K237" s="57" t="str">
        <f>'Respostas ao formulário '!Q239</f>
        <v>Contribuiu pouco, pois não consegui aplicar as estratégias ensinadas.</v>
      </c>
      <c r="L237" s="57" t="str">
        <f>'Respostas ao formulário '!R239</f>
        <v>Não contribuiu, pois não participo das atividades promovidas pela Atlética.</v>
      </c>
      <c r="M237" s="57" t="str">
        <f>'Respostas ao formulário '!S239</f>
        <v>Sim. Aumentei o tempo dedicado à atividade física.</v>
      </c>
      <c r="N237" s="57" t="str">
        <f>'Respostas ao formulário '!T239</f>
        <v>Sim, com frequência.</v>
      </c>
      <c r="O237" s="57" t="str">
        <f>'Respostas ao formulário '!U239</f>
        <v>Não, minha qualidade do sono permaneceu a mesma.</v>
      </c>
      <c r="P237" s="57" t="str">
        <f>'Respostas ao formulário '!V239</f>
        <v>Nunca.</v>
      </c>
      <c r="Q237" s="57" t="str">
        <f>'Respostas ao formulário '!W239</f>
        <v>Café., Bebidas energéticas.</v>
      </c>
      <c r="S237" s="95"/>
      <c r="T237" s="96"/>
    </row>
    <row r="238">
      <c r="A238" s="56" t="s">
        <v>1794</v>
      </c>
      <c r="B238" s="57" t="str">
        <f>'Respostas ao formulário '!H240</f>
        <v>Estudo um pouco todos os dias.</v>
      </c>
      <c r="C238" s="73" t="str">
        <f>'Respostas ao formulário '!I240</f>
        <v>Atlética</v>
      </c>
      <c r="D238" s="73" t="str">
        <f>'Respostas ao formulário '!J240</f>
        <v>Não.</v>
      </c>
      <c r="E238" s="56">
        <v>0.0</v>
      </c>
      <c r="F238" s="57" t="str">
        <f>'Respostas ao formulário '!L240</f>
        <v>Contribuiu pouco, pois não consegui aplicar as estratégias ensinadas.</v>
      </c>
      <c r="G238" s="57" t="str">
        <f>'Respostas ao formulário '!M240</f>
        <v>Contribuiu parcialmente, algumas estratégias foram úteis, mas ainda tenho dificuldades.</v>
      </c>
      <c r="H238" s="57" t="str">
        <f>'Respostas ao formulário '!N240</f>
        <v>Não contribuiu, pois a disciplina não abordou aspectos que me ajudassem no gerenciamento do tempo.</v>
      </c>
      <c r="I238" s="57" t="str">
        <f>'Respostas ao formulário '!O240</f>
        <v>Não tive contato suficiente para avaliar seu impacto.</v>
      </c>
      <c r="J238" s="57" t="str">
        <f>'Respostas ao formulário '!P240</f>
        <v>Não tive contato suficiente para avaliar seu impacto.</v>
      </c>
      <c r="K238" s="57" t="str">
        <f>'Respostas ao formulário '!Q240</f>
        <v>Não tive contato suficiente para avaliar seu impacto.</v>
      </c>
      <c r="L238" s="57" t="str">
        <f>'Respostas ao formulário '!R240</f>
        <v>Contribuiu parcialmente, me motivou em alguns momentos, mas minha rotina não mudou muito.</v>
      </c>
      <c r="M238" s="57" t="str">
        <f>'Respostas ao formulário '!S240</f>
        <v>Não. Já praticava atividade física antes e mantenho o mesmo hábito.</v>
      </c>
      <c r="N238" s="57" t="str">
        <f>'Respostas ao formulário '!T240</f>
        <v>Nunca.</v>
      </c>
      <c r="O238" s="57" t="str">
        <f>'Respostas ao formulário '!U240</f>
        <v>Sim, houve uma leve redução.</v>
      </c>
      <c r="P238" s="57" t="str">
        <f>'Respostas ao formulário '!V240</f>
        <v>Sim, com frequência.</v>
      </c>
      <c r="Q238" s="57" t="str">
        <f>'Respostas ao formulário '!W240</f>
        <v>Café.</v>
      </c>
      <c r="S238" s="95"/>
      <c r="T238" s="96"/>
    </row>
    <row r="239">
      <c r="A239" s="56" t="s">
        <v>1795</v>
      </c>
      <c r="B239" s="57" t="str">
        <f>'Respostas ao formulário '!H241</f>
        <v>Estudo principalmente nas vésperas de prova.</v>
      </c>
      <c r="C239" s="73" t="str">
        <f>'Respostas ao formulário '!I241</f>
        <v>Monitoria, Atlética, Extensão</v>
      </c>
      <c r="D239" s="73" t="str">
        <f>'Respostas ao formulário '!J241</f>
        <v>Não.</v>
      </c>
      <c r="E239" s="56">
        <v>0.0</v>
      </c>
      <c r="F239" s="57" t="str">
        <f>'Respostas ao formulário '!L241</f>
        <v>Contribuiu parcialmente, algumas estratégias foram úteis, mas ainda tenho dificuldades.</v>
      </c>
      <c r="G239" s="57" t="str">
        <f>'Respostas ao formulário '!M241</f>
        <v>Contribuiu parcialmente, algumas estratégias foram úteis, mas ainda tenho dificuldades.</v>
      </c>
      <c r="H239" s="57" t="str">
        <f>'Respostas ao formulário '!N241</f>
        <v>Contribuiu pouco, pois não consegui aplicar as estratégias ensinadas.</v>
      </c>
      <c r="I239" s="57" t="str">
        <f>'Respostas ao formulário '!O241</f>
        <v>Contribuiu parcialmente, algumas estratégias foram úteis, mas ainda tenho dificuldades.</v>
      </c>
      <c r="J239" s="57" t="str">
        <f>'Respostas ao formulário '!P241</f>
        <v>Contribuiu pouco, pois não consegui aplicar as estratégias ensinadas.</v>
      </c>
      <c r="K239" s="57" t="str">
        <f>'Respostas ao formulário '!Q241</f>
        <v>Contribuiu pouco, pois não consegui aplicar as estratégias ensinadas.</v>
      </c>
      <c r="L239" s="57" t="str">
        <f>'Respostas ao formulário '!R241</f>
        <v>Contribuiu pouco, pois já praticava atividades físicas regularmente antes.</v>
      </c>
      <c r="M239" s="57" t="str">
        <f>'Respostas ao formulário '!S241</f>
        <v>Sim. Aumentei o tempo dedicado à atividade física.</v>
      </c>
      <c r="N239" s="57" t="str">
        <f>'Respostas ao formulário '!T241</f>
        <v>Sim, com frequência.</v>
      </c>
      <c r="O239" s="57" t="str">
        <f>'Respostas ao formulário '!U241</f>
        <v>Sim, houve uma leve redução.</v>
      </c>
      <c r="P239" s="57" t="str">
        <f>'Respostas ao formulário '!V241</f>
        <v>Às vezes.</v>
      </c>
      <c r="Q239" s="57" t="str">
        <f>'Respostas ao formulário '!W241</f>
        <v>Café.</v>
      </c>
      <c r="S239" s="95"/>
      <c r="T239" s="96"/>
    </row>
    <row r="240">
      <c r="A240" s="56" t="s">
        <v>1796</v>
      </c>
      <c r="B240" s="57" t="str">
        <f>'Respostas ao formulário '!H242</f>
        <v>Não tenho uma rotina fixa.</v>
      </c>
      <c r="C240" s="73" t="str">
        <f>'Respostas ao formulário '!I242</f>
        <v>Liga acadêmica</v>
      </c>
      <c r="D240" s="73" t="str">
        <f>'Respostas ao formulário '!J242</f>
        <v>Não.</v>
      </c>
      <c r="E240" s="56">
        <v>0.0</v>
      </c>
      <c r="F240" s="57" t="str">
        <f>'Respostas ao formulário '!L242</f>
        <v>Não tive contato suficiente com o conteúdo para avaliar seu impacto.</v>
      </c>
      <c r="G240" s="57" t="str">
        <f>'Respostas ao formulário '!M242</f>
        <v>Contribuiu pouco, pois não consegui aplicar as estratégias ensinadas.</v>
      </c>
      <c r="H240" s="57" t="str">
        <f>'Respostas ao formulário '!N242</f>
        <v>Contribuiu pouco, pois não consegui aplicar as estratégias ensinadas.</v>
      </c>
      <c r="I240" s="57" t="str">
        <f>'Respostas ao formulário '!O242</f>
        <v>Não contribuiu, pois apesar de oferecer acolhimento e escuta não aborda estratégias para mudança.</v>
      </c>
      <c r="J240" s="57" t="str">
        <f>'Respostas ao formulário '!P242</f>
        <v>Não contribuiu, pois apesar de oferecer acolhimento e escuta não aborda estratégias para mudança.</v>
      </c>
      <c r="K240" s="57" t="str">
        <f>'Respostas ao formulário '!Q242</f>
        <v>Não contribuiu, pois apesar de oferecer acolhimento e escuta não aborda estratégias para mudança.</v>
      </c>
      <c r="L240" s="57" t="str">
        <f>'Respostas ao formulário '!R242</f>
        <v>Contribuiu muito, comecei ou aumentei minha prática de atividades físicas por influência da Atlética.</v>
      </c>
      <c r="M240" s="57" t="str">
        <f>'Respostas ao formulário '!S242</f>
        <v>Sim. Abandonei a prática de atividade física.</v>
      </c>
      <c r="N240" s="57" t="str">
        <f>'Respostas ao formulário '!T242</f>
        <v>Sim, com frequência.</v>
      </c>
      <c r="O240" s="57" t="str">
        <f>'Respostas ao formulário '!U242</f>
        <v>Sim, houve uma redução significativa.</v>
      </c>
      <c r="P240" s="57" t="str">
        <f>'Respostas ao formulário '!V242</f>
        <v>Sim, com frequência.</v>
      </c>
      <c r="Q240" s="57" t="str">
        <f>'Respostas ao formulário '!W242</f>
        <v>Não utilizei nenhuma substância com esse propósito.</v>
      </c>
      <c r="S240" s="95"/>
      <c r="T240" s="96"/>
    </row>
    <row r="241">
      <c r="A241" s="56" t="s">
        <v>1797</v>
      </c>
      <c r="B241" s="57" t="str">
        <f>'Respostas ao formulário '!H243</f>
        <v>Estudo principalmente nas vésperas de prova.</v>
      </c>
      <c r="C241" s="73" t="str">
        <f>'Respostas ao formulário '!I243</f>
        <v>Monitoria, Atlética, Liga acadêmica</v>
      </c>
      <c r="D241" s="73" t="str">
        <f>'Respostas ao formulário '!J243</f>
        <v>Não.</v>
      </c>
      <c r="E241" s="56">
        <v>0.0</v>
      </c>
      <c r="F241" s="57" t="str">
        <f>'Respostas ao formulário '!L243</f>
        <v>Contribuiu pouco, pois não consegui aplicar as estratégias ensinadas.</v>
      </c>
      <c r="G241" s="57" t="str">
        <f>'Respostas ao formulário '!M243</f>
        <v>Contribuiu pouco, pois não consegui aplicar as estratégias ensinadas.</v>
      </c>
      <c r="H241" s="57" t="str">
        <f>'Respostas ao formulário '!N243</f>
        <v>Contribuiu parcialmente, algumas estratégias foram úteis, mas ainda tenho dificuldades.</v>
      </c>
      <c r="I241" s="57" t="str">
        <f>'Respostas ao formulário '!O243</f>
        <v>Contribuiu pouco, pois não consegui aplicar as estratégias ensinadas.</v>
      </c>
      <c r="J241" s="57" t="str">
        <f>'Respostas ao formulário '!P243</f>
        <v>Contribuiu parcialmente, algumas estratégias foram úteis, mas ainda tenho dificuldades.</v>
      </c>
      <c r="K241" s="57" t="str">
        <f>'Respostas ao formulário '!Q243</f>
        <v>Contribuiu parcialmente, algumas estratégias foram úteis, mas ainda tenho dificuldades.</v>
      </c>
      <c r="L241" s="57" t="str">
        <f>'Respostas ao formulário '!R243</f>
        <v>Contribuiu parcialmente, me motivou em alguns momentos, mas minha rotina não mudou muito.</v>
      </c>
      <c r="M241" s="57" t="str">
        <f>'Respostas ao formulário '!S243</f>
        <v>Não. Já praticava atividade física antes e mantenho o mesmo hábito.</v>
      </c>
      <c r="N241" s="57" t="str">
        <f>'Respostas ao formulário '!T243</f>
        <v>Sim, com frequência.</v>
      </c>
      <c r="O241" s="57" t="str">
        <f>'Respostas ao formulário '!U243</f>
        <v>Sim, houve uma leve redução.</v>
      </c>
      <c r="P241" s="57" t="str">
        <f>'Respostas ao formulário '!V243</f>
        <v>Sim, com frequência.</v>
      </c>
      <c r="Q241" s="57" t="str">
        <f>'Respostas ao formulário '!W243</f>
        <v>Café.</v>
      </c>
      <c r="S241" s="95"/>
      <c r="T241" s="96"/>
    </row>
    <row r="242">
      <c r="A242" s="56" t="s">
        <v>1798</v>
      </c>
      <c r="B242" s="57" t="str">
        <f>'Respostas ao formulário '!H244</f>
        <v>Estudo um pouco todos os dias.</v>
      </c>
      <c r="C242" s="73" t="str">
        <f>'Respostas ao formulário '!I244</f>
        <v>Nenhuma no momento</v>
      </c>
      <c r="D242" s="73" t="str">
        <f>'Respostas ao formulário '!J244</f>
        <v>Não.</v>
      </c>
      <c r="E242" s="56">
        <v>0.0</v>
      </c>
      <c r="F242" s="57" t="str">
        <f>'Respostas ao formulário '!L244</f>
        <v>Contribuiu parcialmente, algumas estratégias foram úteis, mas ainda tenho dificuldades.</v>
      </c>
      <c r="G242" s="57" t="str">
        <f>'Respostas ao formulário '!M244</f>
        <v>Contribuiu muito, aprendi estratégias eficazes que aplico no dia a dia.</v>
      </c>
      <c r="H242" s="57" t="str">
        <f>'Respostas ao formulário '!N244</f>
        <v>Contribuiu muito, aprendi estratégias eficazes que aplico no dia a dia.</v>
      </c>
      <c r="I242" s="57" t="str">
        <f>'Respostas ao formulário '!O244</f>
        <v>Contribuiu pouco, pois não consegui aplicar as estratégias ensinadas.</v>
      </c>
      <c r="J242" s="57" t="str">
        <f>'Respostas ao formulário '!P244</f>
        <v>Contribuiu pouco, pois não consegui aplicar as estratégias ensinadas.</v>
      </c>
      <c r="K242" s="57" t="str">
        <f>'Respostas ao formulário '!Q244</f>
        <v>Contribuiu parcialmente, algumas estratégias foram úteis, mas ainda tenho dificuldades.</v>
      </c>
      <c r="L242" s="57" t="str">
        <f>'Respostas ao formulário '!R244</f>
        <v>Não contribuiu, pois não participo das atividades promovidas pela Atlética.</v>
      </c>
      <c r="M242" s="57" t="str">
        <f>'Respostas ao formulário '!S244</f>
        <v>Não. Já praticava atividade física antes e mantenho o mesmo hábito.</v>
      </c>
      <c r="N242" s="57" t="str">
        <f>'Respostas ao formulário '!T244</f>
        <v>Às vezes.</v>
      </c>
      <c r="O242" s="57" t="str">
        <f>'Respostas ao formulário '!U244</f>
        <v>Não, minha qualidade do sono permaneceu a mesma.</v>
      </c>
      <c r="P242" s="57" t="str">
        <f>'Respostas ao formulário '!V244</f>
        <v>Às vezes.</v>
      </c>
      <c r="Q242" s="57" t="str">
        <f>'Respostas ao formulário '!W244</f>
        <v>Café., Bebidas energéticas., Medicamentos estimulantes.</v>
      </c>
      <c r="S242" s="95"/>
      <c r="T242" s="96"/>
    </row>
    <row r="243">
      <c r="A243" s="56" t="s">
        <v>1799</v>
      </c>
      <c r="B243" s="57" t="str">
        <f>'Respostas ao formulário '!H245</f>
        <v>Não tenho uma rotina fixa.</v>
      </c>
      <c r="C243" s="73" t="str">
        <f>'Respostas ao formulário '!I245</f>
        <v>Liga acadêmica, Extensão</v>
      </c>
      <c r="D243" s="73" t="str">
        <f>'Respostas ao formulário '!J245</f>
        <v>Sim.</v>
      </c>
      <c r="E243" s="57" t="str">
        <f>'Respostas ao formulário '!K245</f>
        <v>agenda</v>
      </c>
      <c r="F243" s="57" t="str">
        <f>'Respostas ao formulário '!L245</f>
        <v>Contribuiu parcialmente, algumas estratégias foram úteis, mas ainda tenho dificuldades.</v>
      </c>
      <c r="G243" s="57" t="str">
        <f>'Respostas ao formulário '!M245</f>
        <v>Contribuiu parcialmente, algumas estratégias foram úteis, mas ainda tenho dificuldades.</v>
      </c>
      <c r="H243" s="57" t="str">
        <f>'Respostas ao formulário '!N245</f>
        <v>Contribuiu parcialmente, algumas estratégias foram úteis, mas ainda tenho dificuldades.</v>
      </c>
      <c r="I243" s="57" t="str">
        <f>'Respostas ao formulário '!O245</f>
        <v>Contribuiu pouco, pois não consegui aplicar as estratégias ensinadas.</v>
      </c>
      <c r="J243" s="57" t="str">
        <f>'Respostas ao formulário '!P245</f>
        <v>Não contribuiu, pois apesar de oferecer acolhimento e escuta não aborda estratégias para mudança.</v>
      </c>
      <c r="K243" s="57" t="str">
        <f>'Respostas ao formulário '!Q245</f>
        <v>Não contribuiu, pois apesar de oferecer acolhimento e escuta não aborda estratégias para mudança.</v>
      </c>
      <c r="L243" s="57" t="str">
        <f>'Respostas ao formulário '!R245</f>
        <v>Contribuiu parcialmente, me motivou em alguns momentos, mas minha rotina não mudou muito.</v>
      </c>
      <c r="M243" s="57" t="str">
        <f>'Respostas ao formulário '!S245</f>
        <v>Sim. Aumentei o tempo dedicado à atividade física.</v>
      </c>
      <c r="N243" s="57" t="str">
        <f>'Respostas ao formulário '!T245</f>
        <v>Às vezes.</v>
      </c>
      <c r="O243" s="57" t="str">
        <f>'Respostas ao formulário '!U245</f>
        <v>Não, minha qualidade do sono aumentou.</v>
      </c>
      <c r="P243" s="57" t="str">
        <f>'Respostas ao formulário '!V245</f>
        <v>Raramente.</v>
      </c>
      <c r="Q243" s="57" t="str">
        <f>'Respostas ao formulário '!W245</f>
        <v>Café.</v>
      </c>
      <c r="S243" s="95"/>
      <c r="T243" s="96"/>
    </row>
    <row r="244">
      <c r="A244" s="56" t="s">
        <v>1800</v>
      </c>
      <c r="B244" s="57" t="str">
        <f>'Respostas ao formulário '!H246</f>
        <v>Não tenho uma rotina fixa.</v>
      </c>
      <c r="C244" s="73" t="str">
        <f>'Respostas ao formulário '!I246</f>
        <v>Liga acadêmica</v>
      </c>
      <c r="D244" s="73" t="str">
        <f>'Respostas ao formulário '!J246</f>
        <v>Não.</v>
      </c>
      <c r="E244" s="56">
        <v>0.0</v>
      </c>
      <c r="F244" s="57" t="str">
        <f>'Respostas ao formulário '!L246</f>
        <v>Não tive contato suficiente com o conteúdo para avaliar seu impacto.</v>
      </c>
      <c r="G244" s="57" t="str">
        <f>'Respostas ao formulário '!M246</f>
        <v>Não tive contato suficiente com o conteúdo para avaliar seu impacto.</v>
      </c>
      <c r="H244" s="57" t="str">
        <f>'Respostas ao formulário '!N246</f>
        <v>Não tive contato suficiente com o conteúdo para avaliar seu impacto.</v>
      </c>
      <c r="I244" s="57" t="str">
        <f>'Respostas ao formulário '!O246</f>
        <v>Contribuiu parcialmente, algumas estratégias foram úteis, mas ainda tenho dificuldades.</v>
      </c>
      <c r="J244" s="57" t="str">
        <f>'Respostas ao formulário '!P246</f>
        <v>Não contribuiu, pois apesar de oferecer acolhimento e escuta não aborda estratégias para mudança.</v>
      </c>
      <c r="K244" s="57" t="str">
        <f>'Respostas ao formulário '!Q246</f>
        <v>Não contribuiu, pois apesar de oferecer acolhimento e escuta não aborda estratégias para mudança.</v>
      </c>
      <c r="L244" s="57" t="str">
        <f>'Respostas ao formulário '!R246</f>
        <v>Não contribuiu, pois não participo das atividades promovidas pela Atlética.</v>
      </c>
      <c r="M244" s="57" t="str">
        <f>'Respostas ao formulário '!S246</f>
        <v>Sim. Reduzi o tempo dedicado à atividade física.</v>
      </c>
      <c r="N244" s="57" t="str">
        <f>'Respostas ao formulário '!T246</f>
        <v>Às vezes.</v>
      </c>
      <c r="O244" s="57" t="str">
        <f>'Respostas ao formulário '!U246</f>
        <v>Sim, houve uma redução significativa.</v>
      </c>
      <c r="P244" s="57" t="str">
        <f>'Respostas ao formulário '!V246</f>
        <v>Raramente.</v>
      </c>
      <c r="Q244" s="57" t="str">
        <f>'Respostas ao formulário '!W246</f>
        <v>Não utilizei nenhuma substância com esse propósito.</v>
      </c>
      <c r="S244" s="95"/>
      <c r="T244" s="96"/>
    </row>
    <row r="245">
      <c r="A245" s="56" t="s">
        <v>1801</v>
      </c>
      <c r="B245" s="57" t="str">
        <f>'Respostas ao formulário '!H247</f>
        <v>Estudo principalmente nas vésperas de prova.</v>
      </c>
      <c r="C245" s="73" t="str">
        <f>'Respostas ao formulário '!I247</f>
        <v>Monitoria, Atlética, Liga acadêmica</v>
      </c>
      <c r="D245" s="73" t="str">
        <f>'Respostas ao formulário '!J247</f>
        <v>Não.</v>
      </c>
      <c r="E245" s="56">
        <v>0.0</v>
      </c>
      <c r="F245" s="57" t="str">
        <f>'Respostas ao formulário '!L247</f>
        <v>Não contribuiu, pois a disciplina não abordou aspectos que me ajudassem no gerenciamento do tempo.</v>
      </c>
      <c r="G245" s="57" t="str">
        <f>'Respostas ao formulário '!M247</f>
        <v>Não contribuiu, pois a disciplina não abordou aspectos que me ajudassem no gerenciamento do tempo.</v>
      </c>
      <c r="H245" s="57" t="str">
        <f>'Respostas ao formulário '!N247</f>
        <v>Não contribuiu, pois a disciplina não abordou aspectos que me ajudassem no gerenciamento do tempo.</v>
      </c>
      <c r="I245" s="57" t="str">
        <f>'Respostas ao formulário '!O247</f>
        <v>Não tive contato suficiente para avaliar seu impacto.</v>
      </c>
      <c r="J245" s="57" t="str">
        <f>'Respostas ao formulário '!P247</f>
        <v>Não tive contato suficiente para avaliar seu impacto.</v>
      </c>
      <c r="K245" s="57" t="str">
        <f>'Respostas ao formulário '!Q247</f>
        <v>Não tive contato suficiente para avaliar seu impacto.</v>
      </c>
      <c r="L245" s="57" t="str">
        <f>'Respostas ao formulário '!R247</f>
        <v>Contribuiu parcialmente, me motivou em alguns momentos, mas minha rotina não mudou muito.</v>
      </c>
      <c r="M245" s="57" t="str">
        <f>'Respostas ao formulário '!S247</f>
        <v>Sim. Reduzi o tempo dedicado à atividade física.</v>
      </c>
      <c r="N245" s="57" t="str">
        <f>'Respostas ao formulário '!T247</f>
        <v>Sim, com frequência.</v>
      </c>
      <c r="O245" s="57" t="str">
        <f>'Respostas ao formulário '!U247</f>
        <v>Sim, houve uma redução significativa.</v>
      </c>
      <c r="P245" s="57" t="str">
        <f>'Respostas ao formulário '!V247</f>
        <v>Sim, com frequência.</v>
      </c>
      <c r="Q245" s="57" t="str">
        <f>'Respostas ao formulário '!W247</f>
        <v>Café., Bebidas energéticas.</v>
      </c>
      <c r="S245" s="95"/>
      <c r="T245" s="96"/>
    </row>
    <row r="246">
      <c r="A246" s="56" t="s">
        <v>1802</v>
      </c>
      <c r="B246" s="57" t="str">
        <f>'Respostas ao formulário '!H248</f>
        <v>Estudo um pouco todos os dias.</v>
      </c>
      <c r="C246" s="73" t="str">
        <f>'Respostas ao formulário '!I248</f>
        <v>Monitoria, Liga acadêmica, Estágio extracurricular</v>
      </c>
      <c r="D246" s="73" t="str">
        <f>'Respostas ao formulário '!J248</f>
        <v>Sim.</v>
      </c>
      <c r="E246" s="57" t="str">
        <f>'Respostas ao formulário '!K248</f>
        <v>Técnica Pomodoro.</v>
      </c>
      <c r="F246" s="57" t="str">
        <f>'Respostas ao formulário '!L248</f>
        <v>Contribuiu parcialmente, algumas estratégias foram úteis, mas ainda tenho dificuldades.</v>
      </c>
      <c r="G246" s="57" t="str">
        <f>'Respostas ao formulário '!M248</f>
        <v>Contribuiu parcialmente, algumas estratégias foram úteis, mas ainda tenho dificuldades.</v>
      </c>
      <c r="H246" s="57" t="str">
        <f>'Respostas ao formulário '!N248</f>
        <v>Contribuiu parcialmente, algumas estratégias foram úteis, mas ainda tenho dificuldades.</v>
      </c>
      <c r="I246" s="57" t="str">
        <f>'Respostas ao formulário '!O248</f>
        <v>Contribuiu muito, aprendi estratégias eficazes que aplico no dia a dia.</v>
      </c>
      <c r="J246" s="57" t="str">
        <f>'Respostas ao formulário '!P248</f>
        <v>Contribuiu parcialmente, algumas estratégias foram úteis, mas ainda tenho dificuldades.</v>
      </c>
      <c r="K246" s="57" t="str">
        <f>'Respostas ao formulário '!Q248</f>
        <v>Contribuiu parcialmente, algumas estratégias foram úteis, mas ainda tenho dificuldades.</v>
      </c>
      <c r="L246" s="57" t="str">
        <f>'Respostas ao formulário '!R248</f>
        <v>Não contribuiu, pois não participo das atividades promovidas pela Atlética.</v>
      </c>
      <c r="M246" s="57" t="str">
        <f>'Respostas ao formulário '!S248</f>
        <v>Sim. Reduzi o tempo dedicado à atividade física.</v>
      </c>
      <c r="N246" s="57" t="str">
        <f>'Respostas ao formulário '!T248</f>
        <v>Sim, com frequência.</v>
      </c>
      <c r="O246" s="57" t="str">
        <f>'Respostas ao formulário '!U248</f>
        <v>Sim, houve uma redução significativa.</v>
      </c>
      <c r="P246" s="57" t="str">
        <f>'Respostas ao formulário '!V248</f>
        <v>Às vezes.</v>
      </c>
      <c r="Q246" s="57" t="str">
        <f>'Respostas ao formulário '!W248</f>
        <v>Medicamentos estimulantes.</v>
      </c>
      <c r="S246" s="95"/>
      <c r="T246" s="96"/>
    </row>
    <row r="247">
      <c r="A247" s="56" t="s">
        <v>1803</v>
      </c>
      <c r="B247" s="57" t="str">
        <f>'Respostas ao formulário '!H249</f>
        <v>Não tenho uma rotina fixa.</v>
      </c>
      <c r="C247" s="73" t="str">
        <f>'Respostas ao formulário '!I249</f>
        <v>Monitoria, Liga acadêmica, Iniciação científica, Extensão, Gestão do DAHMP</v>
      </c>
      <c r="D247" s="73" t="str">
        <f>'Respostas ao formulário '!J249</f>
        <v>Não.</v>
      </c>
      <c r="E247" s="56">
        <v>0.0</v>
      </c>
      <c r="F247" s="57" t="str">
        <f>'Respostas ao formulário '!L249</f>
        <v>Não contribuiu, pois a disciplina não abordou aspectos que me ajudassem no gerenciamento do tempo.</v>
      </c>
      <c r="G247" s="57" t="str">
        <f>'Respostas ao formulário '!M249</f>
        <v>Não contribuiu, pois a disciplina não abordou aspectos que me ajudassem no gerenciamento do tempo.</v>
      </c>
      <c r="H247" s="57" t="str">
        <f>'Respostas ao formulário '!N249</f>
        <v>Contribuiu pouco, pois não consegui aplicar as estratégias ensinadas.</v>
      </c>
      <c r="I247" s="57" t="str">
        <f>'Respostas ao formulário '!O249</f>
        <v>Não contribuiu, pois apesar de oferecer acolhimento e escuta não aborda estratégias para mudança.</v>
      </c>
      <c r="J247" s="57" t="str">
        <f>'Respostas ao formulário '!P249</f>
        <v>Contribuiu pouco, pois não consegui aplicar as estratégias ensinadas.</v>
      </c>
      <c r="K247" s="57" t="str">
        <f>'Respostas ao formulário '!Q249</f>
        <v>Não contribuiu, pois apesar de oferecer acolhimento e escuta não aborda estratégias para mudança.</v>
      </c>
      <c r="L247" s="57" t="str">
        <f>'Respostas ao formulário '!R249</f>
        <v>Não contribuiu, pois não participo das atividades promovidas pela Atlética.</v>
      </c>
      <c r="M247" s="57" t="str">
        <f>'Respostas ao formulário '!S249</f>
        <v>Sim. Reduzi o tempo dedicado à atividade física.</v>
      </c>
      <c r="N247" s="57" t="str">
        <f>'Respostas ao formulário '!T249</f>
        <v>Como não pratico atividade física, não percebo diferença.</v>
      </c>
      <c r="O247" s="57" t="str">
        <f>'Respostas ao formulário '!U249</f>
        <v>Sim, houve uma redução significativa.</v>
      </c>
      <c r="P247" s="57" t="str">
        <f>'Respostas ao formulário '!V249</f>
        <v>Sim, com frequência.</v>
      </c>
      <c r="Q247" s="57" t="str">
        <f>'Respostas ao formulário '!W249</f>
        <v>Café., Bebidas energéticas.</v>
      </c>
      <c r="S247" s="95"/>
      <c r="T247" s="96"/>
    </row>
    <row r="248">
      <c r="A248" s="56" t="s">
        <v>1804</v>
      </c>
      <c r="B248" s="57" t="str">
        <f>'Respostas ao formulário '!H250</f>
        <v>Não tenho uma rotina fixa.</v>
      </c>
      <c r="C248" s="73" t="str">
        <f>'Respostas ao formulário '!I250</f>
        <v>Liga acadêmica, Extensão</v>
      </c>
      <c r="D248" s="73" t="str">
        <f>'Respostas ao formulário '!J250</f>
        <v>Sim.</v>
      </c>
      <c r="E248" s="57" t="str">
        <f>'Respostas ao formulário '!K250</f>
        <v>Uso a técnica pomodoro 50/10, me auxilia no foco e produtividade!</v>
      </c>
      <c r="F248" s="57" t="str">
        <f>'Respostas ao formulário '!L250</f>
        <v>Contribuiu muito, aprendi estratégias eficazes que aplico no dia a dia.</v>
      </c>
      <c r="G248" s="57" t="str">
        <f>'Respostas ao formulário '!M250</f>
        <v>Contribuiu muito, aprendi estratégias eficazes que aplico no dia a dia.</v>
      </c>
      <c r="H248" s="57" t="str">
        <f>'Respostas ao formulário '!N250</f>
        <v>Contribuiu parcialmente, algumas estratégias foram úteis, mas ainda tenho dificuldades.</v>
      </c>
      <c r="I248" s="57" t="str">
        <f>'Respostas ao formulário '!O250</f>
        <v>Contribuiu parcialmente, algumas estratégias foram úteis, mas ainda tenho dificuldades.</v>
      </c>
      <c r="J248" s="57" t="str">
        <f>'Respostas ao formulário '!P250</f>
        <v>Contribuiu muito, aprendi estratégias eficazes que aplico no dia a dia.</v>
      </c>
      <c r="K248" s="57" t="str">
        <f>'Respostas ao formulário '!Q250</f>
        <v>Contribuiu parcialmente, algumas estratégias foram úteis, mas ainda tenho dificuldades.</v>
      </c>
      <c r="L248" s="57" t="str">
        <f>'Respostas ao formulário '!R250</f>
        <v>Não contribuiu, pois não participo das atividades promovidas pela Atlética.</v>
      </c>
      <c r="M248" s="57" t="str">
        <f>'Respostas ao formulário '!S250</f>
        <v>Não. Já praticava atividade física antes e mantenho o mesmo hábito.</v>
      </c>
      <c r="N248" s="57" t="str">
        <f>'Respostas ao formulário '!T250</f>
        <v>Às vezes.</v>
      </c>
      <c r="O248" s="57" t="str">
        <f>'Respostas ao formulário '!U250</f>
        <v>Não, minha qualidade do sono permaneceu a mesma.</v>
      </c>
      <c r="P248" s="57" t="str">
        <f>'Respostas ao formulário '!V250</f>
        <v>Raramente.</v>
      </c>
      <c r="Q248" s="57" t="str">
        <f>'Respostas ao formulário '!W250</f>
        <v>Não utilizei nenhuma substância com esse propósito.</v>
      </c>
      <c r="S248" s="95"/>
      <c r="T248" s="96"/>
    </row>
    <row r="249">
      <c r="A249" s="56" t="s">
        <v>1805</v>
      </c>
      <c r="B249" s="57" t="str">
        <f>'Respostas ao formulário '!H251</f>
        <v>Estudo um pouco todos os dias.</v>
      </c>
      <c r="C249" s="73" t="str">
        <f>'Respostas ao formulário '!I251</f>
        <v>Atlética</v>
      </c>
      <c r="D249" s="73" t="str">
        <f>'Respostas ao formulário '!J251</f>
        <v>Não.</v>
      </c>
      <c r="E249" s="56">
        <v>0.0</v>
      </c>
      <c r="F249" s="57" t="str">
        <f>'Respostas ao formulário '!L251</f>
        <v>Contribuiu muito, aprendi estratégias eficazes que aplico no dia a dia.</v>
      </c>
      <c r="G249" s="57" t="str">
        <f>'Respostas ao formulário '!M251</f>
        <v>Contribuiu muito, aprendi estratégias eficazes que aplico no dia a dia.</v>
      </c>
      <c r="H249" s="57" t="str">
        <f>'Respostas ao formulário '!N251</f>
        <v>Contribuiu muito, aprendi estratégias eficazes que aplico no dia a dia.</v>
      </c>
      <c r="I249" s="57" t="str">
        <f>'Respostas ao formulário '!O251</f>
        <v>Contribuiu muito, aprendi estratégias eficazes que aplico no dia a dia.</v>
      </c>
      <c r="J249" s="57" t="str">
        <f>'Respostas ao formulário '!P251</f>
        <v>Contribuiu muito, aprendi estratégias eficazes que aplico no dia a dia.</v>
      </c>
      <c r="K249" s="57" t="str">
        <f>'Respostas ao formulário '!Q251</f>
        <v>Contribuiu muito, aprendi estratégias eficazes que aplico no dia a dia.</v>
      </c>
      <c r="L249" s="57" t="str">
        <f>'Respostas ao formulário '!R251</f>
        <v>Contribuiu muito, comecei ou aumentei minha prática de atividades físicas por influência da Atlética.</v>
      </c>
      <c r="M249" s="57" t="str">
        <f>'Respostas ao formulário '!S251</f>
        <v>Não. Já praticava atividade física antes e mantenho o mesmo hábito.</v>
      </c>
      <c r="N249" s="57" t="str">
        <f>'Respostas ao formulário '!T251</f>
        <v>Sim, com frequência.</v>
      </c>
      <c r="O249" s="57" t="str">
        <f>'Respostas ao formulário '!U251</f>
        <v>Não, minha qualidade do sono permaneceu a mesma.</v>
      </c>
      <c r="P249" s="57" t="str">
        <f>'Respostas ao formulário '!V251</f>
        <v>Às vezes.</v>
      </c>
      <c r="Q249" s="57" t="str">
        <f>'Respostas ao formulário '!W251</f>
        <v>Café.</v>
      </c>
      <c r="S249" s="95"/>
      <c r="T249" s="96"/>
    </row>
    <row r="250">
      <c r="A250" s="56" t="s">
        <v>1806</v>
      </c>
      <c r="B250" s="57" t="str">
        <f>'Respostas ao formulário '!H252</f>
        <v>Estudo principalmente nas vésperas de prova.</v>
      </c>
      <c r="C250" s="73" t="str">
        <f>'Respostas ao formulário '!I252</f>
        <v>Nenhuma no momento</v>
      </c>
      <c r="D250" s="73" t="str">
        <f>'Respostas ao formulário '!J252</f>
        <v>Não.</v>
      </c>
      <c r="E250" s="56">
        <v>0.0</v>
      </c>
      <c r="F250" s="57" t="str">
        <f>'Respostas ao formulário '!L252</f>
        <v>Contribuiu pouco, pois não consegui aplicar as estratégias ensinadas.</v>
      </c>
      <c r="G250" s="57" t="str">
        <f>'Respostas ao formulário '!M252</f>
        <v>Contribuiu pouco, pois não consegui aplicar as estratégias ensinadas.</v>
      </c>
      <c r="H250" s="57" t="str">
        <f>'Respostas ao formulário '!N252</f>
        <v>Contribuiu parcialmente, algumas estratégias foram úteis, mas ainda tenho dificuldades.</v>
      </c>
      <c r="I250" s="57" t="str">
        <f>'Respostas ao formulário '!O252</f>
        <v>Contribuiu parcialmente, algumas estratégias foram úteis, mas ainda tenho dificuldades.</v>
      </c>
      <c r="J250" s="57" t="str">
        <f>'Respostas ao formulário '!P252</f>
        <v>Contribuiu pouco, pois não consegui aplicar as estratégias ensinadas.</v>
      </c>
      <c r="K250" s="57" t="str">
        <f>'Respostas ao formulário '!Q252</f>
        <v>Contribuiu pouco, pois não consegui aplicar as estratégias ensinadas.</v>
      </c>
      <c r="L250" s="57" t="str">
        <f>'Respostas ao formulário '!R252</f>
        <v>Não contribuiu, pois não participo das atividades promovidas pela Atlética.</v>
      </c>
      <c r="M250" s="57" t="str">
        <f>'Respostas ao formulário '!S252</f>
        <v>Sim. Reduzi o tempo dedicado à atividade física.</v>
      </c>
      <c r="N250" s="57" t="str">
        <f>'Respostas ao formulário '!T252</f>
        <v>Sim, com frequência.</v>
      </c>
      <c r="O250" s="57" t="str">
        <f>'Respostas ao formulário '!U252</f>
        <v>Sim, houve uma redução significativa.</v>
      </c>
      <c r="P250" s="57" t="str">
        <f>'Respostas ao formulário '!V252</f>
        <v>Sim, com frequência.</v>
      </c>
      <c r="Q250" s="57" t="str">
        <f>'Respostas ao formulário '!W252</f>
        <v>Bebidas energéticas.</v>
      </c>
      <c r="S250" s="95"/>
      <c r="T250" s="96"/>
    </row>
    <row r="251">
      <c r="A251" s="56" t="s">
        <v>1807</v>
      </c>
      <c r="B251" s="57" t="str">
        <f>'Respostas ao formulário '!H253</f>
        <v>Estudo principalmente nas vésperas de prova.</v>
      </c>
      <c r="C251" s="73" t="str">
        <f>'Respostas ao formulário '!I253</f>
        <v>Liga acadêmica</v>
      </c>
      <c r="D251" s="73" t="str">
        <f>'Respostas ao formulário '!J253</f>
        <v>Não.</v>
      </c>
      <c r="E251" s="56">
        <v>0.0</v>
      </c>
      <c r="F251" s="57" t="str">
        <f>'Respostas ao formulário '!L253</f>
        <v>Não contribuiu, pois a disciplina não abordou aspectos que me ajudassem no gerenciamento do tempo.</v>
      </c>
      <c r="G251" s="57" t="str">
        <f>'Respostas ao formulário '!M253</f>
        <v>Não contribuiu, pois a disciplina não abordou aspectos que me ajudassem no gerenciamento do tempo.</v>
      </c>
      <c r="H251" s="57" t="str">
        <f>'Respostas ao formulário '!N253</f>
        <v>Não contribuiu, pois a disciplina não abordou aspectos que me ajudassem no gerenciamento do tempo.</v>
      </c>
      <c r="I251" s="57" t="str">
        <f>'Respostas ao formulário '!O253</f>
        <v>Contribuiu parcialmente, algumas estratégias foram úteis, mas ainda tenho dificuldades.</v>
      </c>
      <c r="J251" s="57" t="str">
        <f>'Respostas ao formulário '!P253</f>
        <v>Contribuiu parcialmente, algumas estratégias foram úteis, mas ainda tenho dificuldades.</v>
      </c>
      <c r="K251" s="57" t="str">
        <f>'Respostas ao formulário '!Q253</f>
        <v>Contribuiu parcialmente, algumas estratégias foram úteis, mas ainda tenho dificuldades.</v>
      </c>
      <c r="L251" s="57" t="str">
        <f>'Respostas ao formulário '!R253</f>
        <v>Não contribuiu, pois não participo das atividades promovidas pela Atlética.</v>
      </c>
      <c r="M251" s="57" t="str">
        <f>'Respostas ao formulário '!S253</f>
        <v>Não. Já praticava atividade física antes e mantenho o mesmo hábito.</v>
      </c>
      <c r="N251" s="57" t="str">
        <f>'Respostas ao formulário '!T253</f>
        <v>Sim, com frequência.</v>
      </c>
      <c r="O251" s="57" t="str">
        <f>'Respostas ao formulário '!U253</f>
        <v>Sim, houve uma redução significativa.</v>
      </c>
      <c r="P251" s="57" t="str">
        <f>'Respostas ao formulário '!V253</f>
        <v>Sim, com frequência.</v>
      </c>
      <c r="Q251" s="57" t="str">
        <f>'Respostas ao formulário '!W253</f>
        <v>Café., Bebidas energéticas.</v>
      </c>
      <c r="S251" s="95"/>
      <c r="T251" s="96"/>
    </row>
    <row r="252">
      <c r="A252" s="56" t="s">
        <v>1808</v>
      </c>
      <c r="B252" s="57" t="str">
        <f>'Respostas ao formulário '!H254</f>
        <v>Estudo um pouco todos os dias.</v>
      </c>
      <c r="C252" s="73" t="str">
        <f>'Respostas ao formulário '!I254</f>
        <v>Nenhuma no momento</v>
      </c>
      <c r="D252" s="73" t="str">
        <f>'Respostas ao formulário '!J254</f>
        <v>Sim.</v>
      </c>
      <c r="E252" s="57" t="str">
        <f>'Respostas ao formulário '!K254</f>
        <v>Aplicativo </v>
      </c>
      <c r="F252" s="57" t="str">
        <f>'Respostas ao formulário '!L254</f>
        <v>Contribuiu muito, aprendi estratégias eficazes que aplico no dia a dia.</v>
      </c>
      <c r="G252" s="57" t="str">
        <f>'Respostas ao formulário '!M254</f>
        <v>Contribuiu muito, aprendi estratégias eficazes que aplico no dia a dia.</v>
      </c>
      <c r="H252" s="57" t="str">
        <f>'Respostas ao formulário '!N254</f>
        <v>Contribuiu muito, aprendi estratégias eficazes que aplico no dia a dia.</v>
      </c>
      <c r="I252" s="57" t="str">
        <f>'Respostas ao formulário '!O254</f>
        <v>Contribuiu muito, aprendi estratégias eficazes que aplico no dia a dia.</v>
      </c>
      <c r="J252" s="57" t="str">
        <f>'Respostas ao formulário '!P254</f>
        <v>Contribuiu muito, aprendi estratégias eficazes que aplico no dia a dia.</v>
      </c>
      <c r="K252" s="57" t="str">
        <f>'Respostas ao formulário '!Q254</f>
        <v>Contribuiu muito, aprendi estratégias eficazes que aplico no dia a dia.</v>
      </c>
      <c r="L252" s="57" t="str">
        <f>'Respostas ao formulário '!R254</f>
        <v>Contribuiu muito, comecei ou aumentei minha prática de atividades físicas por influência da Atlética.</v>
      </c>
      <c r="M252" s="57" t="str">
        <f>'Respostas ao formulário '!S254</f>
        <v>Sim. Aumentei o tempo dedicado à atividade física.</v>
      </c>
      <c r="N252" s="57" t="str">
        <f>'Respostas ao formulário '!T254</f>
        <v>Às vezes.</v>
      </c>
      <c r="O252" s="57" t="str">
        <f>'Respostas ao formulário '!U254</f>
        <v>Sim, houve uma redução significativa.</v>
      </c>
      <c r="P252" s="57" t="str">
        <f>'Respostas ao formulário '!V254</f>
        <v>Sim, com frequência.</v>
      </c>
      <c r="Q252" s="57" t="str">
        <f>'Respostas ao formulário '!W254</f>
        <v>Café., Bebidas energéticas.</v>
      </c>
      <c r="S252" s="95"/>
      <c r="T252" s="96"/>
    </row>
    <row r="253">
      <c r="A253" s="56" t="s">
        <v>1809</v>
      </c>
      <c r="B253" s="57" t="str">
        <f>'Respostas ao formulário '!H255</f>
        <v>Estudo principalmente nas vésperas de prova.</v>
      </c>
      <c r="C253" s="73" t="str">
        <f>'Respostas ao formulário '!I255</f>
        <v>Atlética, Liga acadêmica, Extensão</v>
      </c>
      <c r="D253" s="73" t="str">
        <f>'Respostas ao formulário '!J255</f>
        <v>Não.</v>
      </c>
      <c r="E253" s="56">
        <v>0.0</v>
      </c>
      <c r="F253" s="57" t="str">
        <f>'Respostas ao formulário '!L255</f>
        <v>Contribuiu pouco, pois não consegui aplicar as estratégias ensinadas.</v>
      </c>
      <c r="G253" s="57" t="str">
        <f>'Respostas ao formulário '!M255</f>
        <v>Contribuiu pouco, pois não consegui aplicar as estratégias ensinadas.</v>
      </c>
      <c r="H253" s="57" t="str">
        <f>'Respostas ao formulário '!N255</f>
        <v>Contribuiu pouco, pois não consegui aplicar as estratégias ensinadas.</v>
      </c>
      <c r="I253" s="57" t="str">
        <f>'Respostas ao formulário '!O255</f>
        <v>Contribuiu pouco, pois não consegui aplicar as estratégias ensinadas.</v>
      </c>
      <c r="J253" s="57" t="str">
        <f>'Respostas ao formulário '!P255</f>
        <v>Contribuiu pouco, pois não consegui aplicar as estratégias ensinadas.</v>
      </c>
      <c r="K253" s="57" t="str">
        <f>'Respostas ao formulário '!Q255</f>
        <v>Contribuiu pouco, pois não consegui aplicar as estratégias ensinadas.</v>
      </c>
      <c r="L253" s="57" t="str">
        <f>'Respostas ao formulário '!R255</f>
        <v>Contribuiu muito, comecei ou aumentei minha prática de atividades físicas por influência da Atlética.</v>
      </c>
      <c r="M253" s="57" t="str">
        <f>'Respostas ao formulário '!S255</f>
        <v>Sim. Reduzi o tempo dedicado à atividade física.</v>
      </c>
      <c r="N253" s="57" t="str">
        <f>'Respostas ao formulário '!T255</f>
        <v>Sim, com frequência.</v>
      </c>
      <c r="O253" s="57" t="str">
        <f>'Respostas ao formulário '!U255</f>
        <v>Sim, houve uma redução significativa.</v>
      </c>
      <c r="P253" s="57" t="str">
        <f>'Respostas ao formulário '!V255</f>
        <v>Às vezes.</v>
      </c>
      <c r="Q253" s="57" t="str">
        <f>'Respostas ao formulário '!W255</f>
        <v>Não utilizei nenhuma substância com esse propósito.</v>
      </c>
      <c r="S253" s="95"/>
      <c r="T253" s="96"/>
    </row>
    <row r="254">
      <c r="A254" s="56" t="s">
        <v>1810</v>
      </c>
      <c r="B254" s="57" t="str">
        <f>'Respostas ao formulário '!H256</f>
        <v>Estudo um pouco todos os dias.</v>
      </c>
      <c r="C254" s="73" t="str">
        <f>'Respostas ao formulário '!I256</f>
        <v>Nenhuma no momento</v>
      </c>
      <c r="D254" s="73" t="str">
        <f>'Respostas ao formulário '!J256</f>
        <v>Não.</v>
      </c>
      <c r="E254" s="56">
        <v>0.0</v>
      </c>
      <c r="F254" s="57" t="str">
        <f>'Respostas ao formulário '!L256</f>
        <v>Não contribuiu, pois a disciplina não abordou aspectos que me ajudassem no gerenciamento do tempo.</v>
      </c>
      <c r="G254" s="57" t="str">
        <f>'Respostas ao formulário '!M256</f>
        <v>Não contribuiu, pois a disciplina não abordou aspectos que me ajudassem no gerenciamento do tempo.</v>
      </c>
      <c r="H254" s="57" t="str">
        <f>'Respostas ao formulário '!N256</f>
        <v>Não contribuiu, pois a disciplina não abordou aspectos que me ajudassem no gerenciamento do tempo.</v>
      </c>
      <c r="I254" s="57" t="str">
        <f>'Respostas ao formulário '!O256</f>
        <v>Contribuiu pouco, pois não consegui aplicar as estratégias ensinadas.</v>
      </c>
      <c r="J254" s="57" t="str">
        <f>'Respostas ao formulário '!P256</f>
        <v>Não contribuiu, pois apesar de oferecer acolhimento e escuta não aborda estratégias para mudança.</v>
      </c>
      <c r="K254" s="57" t="str">
        <f>'Respostas ao formulário '!Q256</f>
        <v>Não contribuiu, pois apesar de oferecer acolhimento e escuta não aborda estratégias para mudança.</v>
      </c>
      <c r="L254" s="57" t="str">
        <f>'Respostas ao formulário '!R256</f>
        <v>Contribuiu pouco, pois já praticava atividades físicas regularmente antes.</v>
      </c>
      <c r="M254" s="57" t="str">
        <f>'Respostas ao formulário '!S256</f>
        <v>Não. Já praticava atividade física antes e mantenho o mesmo hábito.</v>
      </c>
      <c r="N254" s="57" t="str">
        <f>'Respostas ao formulário '!T256</f>
        <v>Às vezes.</v>
      </c>
      <c r="O254" s="57" t="str">
        <f>'Respostas ao formulário '!U256</f>
        <v>Sim, houve uma redução significativa.</v>
      </c>
      <c r="P254" s="57" t="str">
        <f>'Respostas ao formulário '!V256</f>
        <v>Nunca.</v>
      </c>
      <c r="Q254" s="57" t="str">
        <f>'Respostas ao formulário '!W256</f>
        <v>Café.</v>
      </c>
      <c r="S254" s="95"/>
      <c r="T254" s="96"/>
    </row>
    <row r="255">
      <c r="A255" s="56" t="s">
        <v>1811</v>
      </c>
      <c r="B255" s="57" t="str">
        <f>'Respostas ao formulário '!H257</f>
        <v>Não tenho uma rotina fixa.</v>
      </c>
      <c r="C255" s="73" t="str">
        <f>'Respostas ao formulário '!I257</f>
        <v>Liga acadêmica, Extensão, Gestão do DAHMP</v>
      </c>
      <c r="D255" s="73" t="str">
        <f>'Respostas ao formulário '!J257</f>
        <v>Não.</v>
      </c>
      <c r="E255" s="56">
        <v>0.0</v>
      </c>
      <c r="F255" s="57" t="str">
        <f>'Respostas ao formulário '!L257</f>
        <v>Contribuiu pouco, pois não consegui aplicar as estratégias ensinadas.</v>
      </c>
      <c r="G255" s="57" t="str">
        <f>'Respostas ao formulário '!M257</f>
        <v>Contribuiu pouco, pois não consegui aplicar as estratégias ensinadas.</v>
      </c>
      <c r="H255" s="57" t="str">
        <f>'Respostas ao formulário '!N257</f>
        <v>Contribuiu pouco, pois não consegui aplicar as estratégias ensinadas.</v>
      </c>
      <c r="I255" s="57" t="str">
        <f>'Respostas ao formulário '!O257</f>
        <v>Contribuiu parcialmente, algumas estratégias foram úteis, mas ainda tenho dificuldades.</v>
      </c>
      <c r="J255" s="57" t="str">
        <f>'Respostas ao formulário '!P257</f>
        <v>Contribuiu parcialmente, algumas estratégias foram úteis, mas ainda tenho dificuldades.</v>
      </c>
      <c r="K255" s="57" t="str">
        <f>'Respostas ao formulário '!Q257</f>
        <v>Contribuiu parcialmente, algumas estratégias foram úteis, mas ainda tenho dificuldades.</v>
      </c>
      <c r="L255" s="57" t="str">
        <f>'Respostas ao formulário '!R257</f>
        <v>Contribuiu muito, comecei ou aumentei minha prática de atividades físicas por influência da Atlética.</v>
      </c>
      <c r="M255" s="57" t="str">
        <f>'Respostas ao formulário '!S257</f>
        <v>Não. Já praticava atividade física antes e mantenho o mesmo hábito.</v>
      </c>
      <c r="N255" s="57" t="str">
        <f>'Respostas ao formulário '!T257</f>
        <v>Sim, com frequência.</v>
      </c>
      <c r="O255" s="57" t="str">
        <f>'Respostas ao formulário '!U257</f>
        <v>Sim, houve uma leve redução.</v>
      </c>
      <c r="P255" s="57" t="str">
        <f>'Respostas ao formulário '!V257</f>
        <v>Sim, com frequência.</v>
      </c>
      <c r="Q255" s="57" t="str">
        <f>'Respostas ao formulário '!W257</f>
        <v>Bebidas energéticas.</v>
      </c>
      <c r="S255" s="95"/>
      <c r="T255" s="96"/>
    </row>
    <row r="256">
      <c r="A256" s="56" t="s">
        <v>1812</v>
      </c>
      <c r="B256" s="57" t="str">
        <f>'Respostas ao formulário '!H258</f>
        <v>Estudo um pouco todos os dias.</v>
      </c>
      <c r="C256" s="73" t="str">
        <f>'Respostas ao formulário '!I258</f>
        <v>Monitoria, Extensão, Estágio extracurricular</v>
      </c>
      <c r="D256" s="73" t="str">
        <f>'Respostas ao formulário '!J258</f>
        <v>Sim.</v>
      </c>
      <c r="E256" s="57" t="str">
        <f>'Respostas ao formulário '!K258</f>
        <v>Google agenda </v>
      </c>
      <c r="F256" s="57" t="str">
        <f>'Respostas ao formulário '!L258</f>
        <v>Contribuiu muito, aprendi estratégias eficazes que aplico no dia a dia.</v>
      </c>
      <c r="G256" s="57" t="str">
        <f>'Respostas ao formulário '!M258</f>
        <v>Contribuiu muito, aprendi estratégias eficazes que aplico no dia a dia.</v>
      </c>
      <c r="H256" s="57" t="str">
        <f>'Respostas ao formulário '!N258</f>
        <v>Contribuiu muito, aprendi estratégias eficazes que aplico no dia a dia.</v>
      </c>
      <c r="I256" s="57" t="str">
        <f>'Respostas ao formulário '!O258</f>
        <v>Contribuiu muito, aprendi estratégias eficazes que aplico no dia a dia.</v>
      </c>
      <c r="J256" s="57" t="str">
        <f>'Respostas ao formulário '!P258</f>
        <v>Não tive contato suficiente para avaliar seu impacto.</v>
      </c>
      <c r="K256" s="57" t="str">
        <f>'Respostas ao formulário '!Q258</f>
        <v>Não tive contato suficiente para avaliar seu impacto.</v>
      </c>
      <c r="L256" s="57" t="str">
        <f>'Respostas ao formulário '!R258</f>
        <v>Não contribuiu, pois não participo das atividades promovidas pela Atlética.</v>
      </c>
      <c r="M256" s="57" t="str">
        <f>'Respostas ao formulário '!S258</f>
        <v>Não. Já praticava atividade física antes e mantenho o mesmo hábito.</v>
      </c>
      <c r="N256" s="57" t="str">
        <f>'Respostas ao formulário '!T258</f>
        <v>Às vezes.</v>
      </c>
      <c r="O256" s="57" t="str">
        <f>'Respostas ao formulário '!U258</f>
        <v>Não, minha qualidade do sono permaneceu a mesma.</v>
      </c>
      <c r="P256" s="57" t="str">
        <f>'Respostas ao formulário '!V258</f>
        <v>Nunca.</v>
      </c>
      <c r="Q256" s="57" t="str">
        <f>'Respostas ao formulário '!W258</f>
        <v>Não utilizei nenhuma substância com esse propósito.</v>
      </c>
      <c r="S256" s="95"/>
      <c r="T256" s="96"/>
    </row>
    <row r="257">
      <c r="A257" s="56" t="s">
        <v>1813</v>
      </c>
      <c r="B257" s="57" t="str">
        <f>'Respostas ao formulário '!H259</f>
        <v>Estudo um pouco todos os dias.</v>
      </c>
      <c r="C257" s="73" t="str">
        <f>'Respostas ao formulário '!I259</f>
        <v>Monitoria, Liga acadêmica, Representante de turma</v>
      </c>
      <c r="D257" s="73" t="str">
        <f>'Respostas ao formulário '!J259</f>
        <v>Não.</v>
      </c>
      <c r="E257" s="56">
        <v>0.0</v>
      </c>
      <c r="F257" s="57" t="str">
        <f>'Respostas ao formulário '!L259</f>
        <v>Contribuiu parcialmente, algumas estratégias foram úteis, mas ainda tenho dificuldades.</v>
      </c>
      <c r="G257" s="57" t="str">
        <f>'Respostas ao formulário '!M259</f>
        <v>Contribuiu muito, aprendi estratégias eficazes que aplico no dia a dia.</v>
      </c>
      <c r="H257" s="57" t="str">
        <f>'Respostas ao formulário '!N259</f>
        <v>Contribuiu muito, aprendi estratégias eficazes que aplico no dia a dia.</v>
      </c>
      <c r="I257" s="57" t="str">
        <f>'Respostas ao formulário '!O259</f>
        <v>Contribuiu muito, aprendi estratégias eficazes que aplico no dia a dia.</v>
      </c>
      <c r="J257" s="57" t="str">
        <f>'Respostas ao formulário '!P259</f>
        <v>Contribuiu muito, aprendi estratégias eficazes que aplico no dia a dia.</v>
      </c>
      <c r="K257" s="57" t="str">
        <f>'Respostas ao formulário '!Q259</f>
        <v>Contribuiu muito, aprendi estratégias eficazes que aplico no dia a dia.</v>
      </c>
      <c r="L257" s="57" t="str">
        <f>'Respostas ao formulário '!R259</f>
        <v>Contribuiu muito, comecei ou aumentei minha prática de atividades físicas por influência da Atlética.</v>
      </c>
      <c r="M257" s="57" t="str">
        <f>'Respostas ao formulário '!S259</f>
        <v>Não. Já praticava atividade física antes e mantenho o mesmo hábito.</v>
      </c>
      <c r="N257" s="57" t="str">
        <f>'Respostas ao formulário '!T259</f>
        <v>Raramente.</v>
      </c>
      <c r="O257" s="57" t="str">
        <f>'Respostas ao formulário '!U259</f>
        <v>Sim, houve uma redução significativa.</v>
      </c>
      <c r="P257" s="57" t="str">
        <f>'Respostas ao formulário '!V259</f>
        <v>Sim, com frequência.</v>
      </c>
      <c r="Q257" s="57" t="str">
        <f>'Respostas ao formulário '!W259</f>
        <v>Café., Bebidas energéticas.</v>
      </c>
      <c r="S257" s="95"/>
      <c r="T257" s="96"/>
    </row>
    <row r="258">
      <c r="A258" s="56" t="s">
        <v>1814</v>
      </c>
      <c r="B258" s="57" t="str">
        <f>'Respostas ao formulário '!H260</f>
        <v>Não tenho uma rotina fixa.</v>
      </c>
      <c r="C258" s="73" t="str">
        <f>'Respostas ao formulário '!I260</f>
        <v>Monitoria, Liga acadêmica, Gestão do DAHMP</v>
      </c>
      <c r="D258" s="73" t="str">
        <f>'Respostas ao formulário '!J260</f>
        <v>Não.</v>
      </c>
      <c r="E258" s="56">
        <v>0.0</v>
      </c>
      <c r="F258" s="57" t="str">
        <f>'Respostas ao formulário '!L260</f>
        <v>Contribuiu parcialmente, algumas estratégias foram úteis, mas ainda tenho dificuldades.</v>
      </c>
      <c r="G258" s="57" t="str">
        <f>'Respostas ao formulário '!M260</f>
        <v>Não tive contato suficiente com o conteúdo para avaliar seu impacto.</v>
      </c>
      <c r="H258" s="57" t="str">
        <f>'Respostas ao formulário '!N260</f>
        <v>Contribuiu parcialmente, algumas estratégias foram úteis, mas ainda tenho dificuldades.</v>
      </c>
      <c r="I258" s="57" t="str">
        <f>'Respostas ao formulário '!O260</f>
        <v>Contribuiu parcialmente, algumas estratégias foram úteis, mas ainda tenho dificuldades.</v>
      </c>
      <c r="J258" s="57" t="str">
        <f>'Respostas ao formulário '!P260</f>
        <v>Não contribuiu, pois apesar de oferecer acolhimento e escuta não aborda estratégias para mudança.</v>
      </c>
      <c r="K258" s="57" t="str">
        <f>'Respostas ao formulário '!Q260</f>
        <v>Contribuiu parcialmente, algumas estratégias foram úteis, mas ainda tenho dificuldades.</v>
      </c>
      <c r="L258" s="57" t="str">
        <f>'Respostas ao formulário '!R260</f>
        <v>Não contribuiu, pois não participo das atividades promovidas pela Atlética.</v>
      </c>
      <c r="M258" s="57" t="str">
        <f>'Respostas ao formulário '!S260</f>
        <v>Sim. Reduzi o tempo dedicado à atividade física.</v>
      </c>
      <c r="N258" s="57" t="str">
        <f>'Respostas ao formulário '!T260</f>
        <v>Sim, com frequência.</v>
      </c>
      <c r="O258" s="57" t="str">
        <f>'Respostas ao formulário '!U260</f>
        <v>Sim, houve uma redução significativa.</v>
      </c>
      <c r="P258" s="57" t="str">
        <f>'Respostas ao formulário '!V260</f>
        <v>Sim, com frequência.</v>
      </c>
      <c r="Q258" s="57" t="str">
        <f>'Respostas ao formulário '!W260</f>
        <v>Café., Bebidas energéticas.</v>
      </c>
      <c r="S258" s="95"/>
      <c r="T258" s="96"/>
    </row>
    <row r="259">
      <c r="A259" s="56" t="s">
        <v>1815</v>
      </c>
      <c r="B259" s="57" t="str">
        <f>'Respostas ao formulário '!H261</f>
        <v>Estudo um pouco todos os dias.</v>
      </c>
      <c r="C259" s="73" t="str">
        <f>'Respostas ao formulário '!I261</f>
        <v>Monitoria, Liga acadêmica, Gestão do DAHMP</v>
      </c>
      <c r="D259" s="73" t="str">
        <f>'Respostas ao formulário '!J261</f>
        <v>Sim.</v>
      </c>
      <c r="E259" s="57" t="str">
        <f>'Respostas ao formulário '!K261</f>
        <v>Uso o aplicativo Focus Keeper - técnica pomodoro</v>
      </c>
      <c r="F259" s="57" t="str">
        <f>'Respostas ao formulário '!L261</f>
        <v>Contribuiu parcialmente, algumas estratégias foram úteis, mas ainda tenho dificuldades.</v>
      </c>
      <c r="G259" s="57" t="str">
        <f>'Respostas ao formulário '!M261</f>
        <v>Contribuiu muito, aprendi estratégias eficazes que aplico no dia a dia.</v>
      </c>
      <c r="H259" s="57" t="str">
        <f>'Respostas ao formulário '!N261</f>
        <v>Contribuiu muito, aprendi estratégias eficazes que aplico no dia a dia.</v>
      </c>
      <c r="I259" s="57" t="str">
        <f>'Respostas ao formulário '!O261</f>
        <v>Contribuiu parcialmente, algumas estratégias foram úteis, mas ainda tenho dificuldades.</v>
      </c>
      <c r="J259" s="57" t="str">
        <f>'Respostas ao formulário '!P261</f>
        <v>Contribuiu muito, aprendi estratégias eficazes que aplico no dia a dia.</v>
      </c>
      <c r="K259" s="57" t="str">
        <f>'Respostas ao formulário '!Q261</f>
        <v>Não contribuiu, pois apesar de oferecer acolhimento e escuta não aborda estratégias para mudança.</v>
      </c>
      <c r="L259" s="57" t="str">
        <f>'Respostas ao formulário '!R261</f>
        <v>Não contribuiu, pois não participo das atividades promovidas pela Atlética.</v>
      </c>
      <c r="M259" s="57" t="str">
        <f>'Respostas ao formulário '!S261</f>
        <v>Sim. Reduzi o tempo dedicado à atividade física.</v>
      </c>
      <c r="N259" s="57" t="str">
        <f>'Respostas ao formulário '!T261</f>
        <v>Sim, com frequência.</v>
      </c>
      <c r="O259" s="57" t="str">
        <f>'Respostas ao formulário '!U261</f>
        <v>Não, minha qualidade do sono permaneceu a mesma.</v>
      </c>
      <c r="P259" s="57" t="str">
        <f>'Respostas ao formulário '!V261</f>
        <v>Nunca.</v>
      </c>
      <c r="Q259" s="57" t="str">
        <f>'Respostas ao formulário '!W261</f>
        <v>Café.</v>
      </c>
      <c r="S259" s="95"/>
      <c r="T259" s="96"/>
    </row>
    <row r="260">
      <c r="A260" s="56" t="s">
        <v>1816</v>
      </c>
      <c r="B260" s="57" t="str">
        <f>'Respostas ao formulário '!H262</f>
        <v>Estudo um pouco todos os dias.</v>
      </c>
      <c r="C260" s="73" t="str">
        <f>'Respostas ao formulário '!I262</f>
        <v>Nenhuma no momento</v>
      </c>
      <c r="D260" s="73" t="str">
        <f>'Respostas ao formulário '!J262</f>
        <v>Sim.</v>
      </c>
      <c r="E260" s="57" t="str">
        <f>'Respostas ao formulário '!K262</f>
        <v>Pomodoro </v>
      </c>
      <c r="F260" s="57" t="str">
        <f>'Respostas ao formulário '!L262</f>
        <v>Contribuiu parcialmente, algumas estratégias foram úteis, mas ainda tenho dificuldades.</v>
      </c>
      <c r="G260" s="57" t="str">
        <f>'Respostas ao formulário '!M262</f>
        <v>Contribuiu parcialmente, algumas estratégias foram úteis, mas ainda tenho dificuldades.</v>
      </c>
      <c r="H260" s="57" t="str">
        <f>'Respostas ao formulário '!N262</f>
        <v>Contribuiu pouco, pois não consegui aplicar as estratégias ensinadas.</v>
      </c>
      <c r="I260" s="57" t="str">
        <f>'Respostas ao formulário '!O262</f>
        <v>Não contribuiu, pois apesar de oferecer acolhimento e escuta não aborda estratégias para mudança.</v>
      </c>
      <c r="J260" s="57" t="str">
        <f>'Respostas ao formulário '!P262</f>
        <v>Não tive contato suficiente para avaliar seu impacto.</v>
      </c>
      <c r="K260" s="57" t="str">
        <f>'Respostas ao formulário '!Q262</f>
        <v>Contribuiu pouco, pois não consegui aplicar as estratégias ensinadas.</v>
      </c>
      <c r="L260" s="57" t="str">
        <f>'Respostas ao formulário '!R262</f>
        <v>Não contribuiu, pois não participo das atividades promovidas pela Atlética.</v>
      </c>
      <c r="M260" s="57" t="str">
        <f>'Respostas ao formulário '!S262</f>
        <v>Não. Não praticava atividade física antes e continuo sem praticar.</v>
      </c>
      <c r="N260" s="57" t="str">
        <f>'Respostas ao formulário '!T262</f>
        <v>Como não pratico atividade física, não percebo diferença.</v>
      </c>
      <c r="O260" s="57" t="str">
        <f>'Respostas ao formulário '!U262</f>
        <v>Sim, houve uma leve redução.</v>
      </c>
      <c r="P260" s="57" t="str">
        <f>'Respostas ao formulário '!V262</f>
        <v>Às vezes.</v>
      </c>
      <c r="Q260" s="57" t="str">
        <f>'Respostas ao formulário '!W262</f>
        <v>Café.</v>
      </c>
      <c r="S260" s="95"/>
      <c r="T260" s="96"/>
    </row>
    <row r="261">
      <c r="A261" s="56" t="s">
        <v>1817</v>
      </c>
      <c r="B261" s="57" t="str">
        <f>'Respostas ao formulário '!H263</f>
        <v>Estudo principalmente nas vésperas de prova.</v>
      </c>
      <c r="C261" s="73" t="str">
        <f>'Respostas ao formulário '!I263</f>
        <v>Atlética</v>
      </c>
      <c r="D261" s="73" t="str">
        <f>'Respostas ao formulário '!J263</f>
        <v>Não.</v>
      </c>
      <c r="E261" s="56">
        <v>0.0</v>
      </c>
      <c r="F261" s="57" t="str">
        <f>'Respostas ao formulário '!L263</f>
        <v>Contribuiu parcialmente, algumas estratégias foram úteis, mas ainda tenho dificuldades.</v>
      </c>
      <c r="G261" s="57" t="str">
        <f>'Respostas ao formulário '!M263</f>
        <v>Contribuiu pouco, pois não consegui aplicar as estratégias ensinadas.</v>
      </c>
      <c r="H261" s="57" t="str">
        <f>'Respostas ao formulário '!N263</f>
        <v>Contribuiu parcialmente, algumas estratégias foram úteis, mas ainda tenho dificuldades.</v>
      </c>
      <c r="I261" s="57" t="str">
        <f>'Respostas ao formulário '!O263</f>
        <v>Contribuiu parcialmente, algumas estratégias foram úteis, mas ainda tenho dificuldades.</v>
      </c>
      <c r="J261" s="57" t="str">
        <f>'Respostas ao formulário '!P263</f>
        <v>Contribuiu pouco, pois não consegui aplicar as estratégias ensinadas.</v>
      </c>
      <c r="K261" s="57" t="str">
        <f>'Respostas ao formulário '!Q263</f>
        <v>Contribuiu pouco, pois não consegui aplicar as estratégias ensinadas.</v>
      </c>
      <c r="L261" s="57" t="str">
        <f>'Respostas ao formulário '!R263</f>
        <v>Contribuiu parcialmente, me motivou em alguns momentos, mas minha rotina não mudou muito.</v>
      </c>
      <c r="M261" s="57" t="str">
        <f>'Respostas ao formulário '!S263</f>
        <v>Sim. Reduzi o tempo dedicado à atividade física.</v>
      </c>
      <c r="N261" s="57" t="str">
        <f>'Respostas ao formulário '!T263</f>
        <v>Às vezes.</v>
      </c>
      <c r="O261" s="57" t="str">
        <f>'Respostas ao formulário '!U263</f>
        <v>Sim, houve uma leve redução.</v>
      </c>
      <c r="P261" s="57" t="str">
        <f>'Respostas ao formulário '!V263</f>
        <v>Sim, com frequência.</v>
      </c>
      <c r="Q261" s="57" t="str">
        <f>'Respostas ao formulário '!W263</f>
        <v>Bebidas energéticas.</v>
      </c>
      <c r="S261" s="95"/>
      <c r="T261" s="96"/>
    </row>
    <row r="262">
      <c r="A262" s="56" t="s">
        <v>1818</v>
      </c>
      <c r="B262" s="57" t="str">
        <f>'Respostas ao formulário '!H264</f>
        <v>Estudo um pouco todos os dias.</v>
      </c>
      <c r="C262" s="73" t="str">
        <f>'Respostas ao formulário '!I264</f>
        <v>Monitoria, Liga acadêmica, Iniciação científica</v>
      </c>
      <c r="D262" s="73" t="str">
        <f>'Respostas ao formulário '!J264</f>
        <v>Não.</v>
      </c>
      <c r="E262" s="56">
        <v>0.0</v>
      </c>
      <c r="F262" s="57" t="str">
        <f>'Respostas ao formulário '!L264</f>
        <v>Contribuiu parcialmente, algumas estratégias foram úteis, mas ainda tenho dificuldades.</v>
      </c>
      <c r="G262" s="57" t="str">
        <f>'Respostas ao formulário '!M264</f>
        <v>Não contribuiu, pois a disciplina não abordou aspectos que me ajudassem no gerenciamento do tempo.</v>
      </c>
      <c r="H262" s="57" t="str">
        <f>'Respostas ao formulário '!N264</f>
        <v>Contribuiu parcialmente, algumas estratégias foram úteis, mas ainda tenho dificuldades.</v>
      </c>
      <c r="I262" s="57" t="str">
        <f>'Respostas ao formulário '!O264</f>
        <v>Não contribuiu, pois apesar de oferecer acolhimento e escuta não aborda estratégias para mudança.</v>
      </c>
      <c r="J262" s="57" t="str">
        <f>'Respostas ao formulário '!P264</f>
        <v>Não contribuiu, pois apesar de oferecer acolhimento e escuta não aborda estratégias para mudança.</v>
      </c>
      <c r="K262" s="57" t="str">
        <f>'Respostas ao formulário '!Q264</f>
        <v>Não contribuiu, pois apesar de oferecer acolhimento e escuta não aborda estratégias para mudança.</v>
      </c>
      <c r="L262" s="57" t="str">
        <f>'Respostas ao formulário '!R264</f>
        <v>Não contribuiu, pois não participo das atividades promovidas pela Atlética.</v>
      </c>
      <c r="M262" s="57" t="str">
        <f>'Respostas ao formulário '!S264</f>
        <v>Sim. Abandonei a prática de atividade física.</v>
      </c>
      <c r="N262" s="57" t="str">
        <f>'Respostas ao formulário '!T264</f>
        <v>Como não pratico atividade física, não percebo diferença.</v>
      </c>
      <c r="O262" s="57" t="str">
        <f>'Respostas ao formulário '!U264</f>
        <v>Sim, houve uma redução significativa.</v>
      </c>
      <c r="P262" s="57" t="str">
        <f>'Respostas ao formulário '!V264</f>
        <v>Às vezes.</v>
      </c>
      <c r="Q262" s="57" t="str">
        <f>'Respostas ao formulário '!W264</f>
        <v>Não utilizei nenhuma substância com esse propósito.</v>
      </c>
      <c r="S262" s="95"/>
      <c r="T262" s="96"/>
    </row>
    <row r="263">
      <c r="A263" s="56" t="s">
        <v>1819</v>
      </c>
      <c r="B263" s="57" t="str">
        <f>'Respostas ao formulário '!H265</f>
        <v>Estudo um pouco todos os dias.</v>
      </c>
      <c r="C263" s="73" t="str">
        <f>'Respostas ao formulário '!I265</f>
        <v>Liga acadêmica, Extensão</v>
      </c>
      <c r="D263" s="73" t="str">
        <f>'Respostas ao formulário '!J265</f>
        <v>Não.</v>
      </c>
      <c r="E263" s="56">
        <v>0.0</v>
      </c>
      <c r="F263" s="57" t="str">
        <f>'Respostas ao formulário '!L265</f>
        <v>Contribuiu muito, aprendi estratégias eficazes que aplico no dia a dia.</v>
      </c>
      <c r="G263" s="57" t="str">
        <f>'Respostas ao formulário '!M265</f>
        <v>Contribuiu muito, aprendi estratégias eficazes que aplico no dia a dia.</v>
      </c>
      <c r="H263" s="57" t="str">
        <f>'Respostas ao formulário '!N265</f>
        <v>Contribuiu muito, aprendi estratégias eficazes que aplico no dia a dia.</v>
      </c>
      <c r="I263" s="57" t="str">
        <f>'Respostas ao formulário '!O265</f>
        <v>Não contribuiu, pois apesar de oferecer acolhimento e escuta não aborda estratégias para mudança.</v>
      </c>
      <c r="J263" s="57" t="str">
        <f>'Respostas ao formulário '!P265</f>
        <v>Não contribuiu, pois apesar de oferecer acolhimento e escuta não aborda estratégias para mudança.</v>
      </c>
      <c r="K263" s="57" t="str">
        <f>'Respostas ao formulário '!Q265</f>
        <v>Não contribuiu, pois apesar de oferecer acolhimento e escuta não aborda estratégias para mudança.</v>
      </c>
      <c r="L263" s="57" t="str">
        <f>'Respostas ao formulário '!R265</f>
        <v>Não contribuiu, pois não participo das atividades promovidas pela Atlética.</v>
      </c>
      <c r="M263" s="57" t="str">
        <f>'Respostas ao formulário '!S265</f>
        <v>Sim. Aumentei o tempo dedicado à atividade física.</v>
      </c>
      <c r="N263" s="57" t="str">
        <f>'Respostas ao formulário '!T265</f>
        <v>Sim, com frequência.</v>
      </c>
      <c r="O263" s="57" t="str">
        <f>'Respostas ao formulário '!U265</f>
        <v>Sim, houve uma leve redução.</v>
      </c>
      <c r="P263" s="57" t="str">
        <f>'Respostas ao formulário '!V265</f>
        <v>Às vezes.</v>
      </c>
      <c r="Q263" s="57" t="str">
        <f>'Respostas ao formulário '!W265</f>
        <v>Café., Bebidas energéticas.</v>
      </c>
      <c r="S263" s="95"/>
      <c r="T263" s="96"/>
    </row>
    <row r="264">
      <c r="A264" s="56" t="s">
        <v>1820</v>
      </c>
      <c r="B264" s="57" t="str">
        <f>'Respostas ao formulário '!H266</f>
        <v>Estudo um pouco todos os dias.</v>
      </c>
      <c r="C264" s="73" t="str">
        <f>'Respostas ao formulário '!I266</f>
        <v>Monitoria</v>
      </c>
      <c r="D264" s="73" t="str">
        <f>'Respostas ao formulário '!J266</f>
        <v>Sim.</v>
      </c>
      <c r="E264" s="57" t="str">
        <f>'Respostas ao formulário '!K266</f>
        <v>planilhas google e agenda física </v>
      </c>
      <c r="F264" s="57" t="str">
        <f>'Respostas ao formulário '!L266</f>
        <v>Contribuiu parcialmente, algumas estratégias foram úteis, mas ainda tenho dificuldades.</v>
      </c>
      <c r="G264" s="57" t="str">
        <f>'Respostas ao formulário '!M266</f>
        <v>Contribuiu parcialmente, algumas estratégias foram úteis, mas ainda tenho dificuldades.</v>
      </c>
      <c r="H264" s="57" t="str">
        <f>'Respostas ao formulário '!N266</f>
        <v>Contribuiu parcialmente, algumas estratégias foram úteis, mas ainda tenho dificuldades.</v>
      </c>
      <c r="I264" s="57" t="str">
        <f>'Respostas ao formulário '!O266</f>
        <v>Contribuiu pouco, pois não consegui aplicar as estratégias ensinadas.</v>
      </c>
      <c r="J264" s="57" t="str">
        <f>'Respostas ao formulário '!P266</f>
        <v>Não contribuiu, pois apesar de oferecer acolhimento e escuta não aborda estratégias para mudança.</v>
      </c>
      <c r="K264" s="57" t="str">
        <f>'Respostas ao formulário '!Q266</f>
        <v>Não contribuiu, pois apesar de oferecer acolhimento e escuta não aborda estratégias para mudança.</v>
      </c>
      <c r="L264" s="57" t="str">
        <f>'Respostas ao formulário '!R266</f>
        <v>Não contribuiu, pois não participo das atividades promovidas pela Atlética.</v>
      </c>
      <c r="M264" s="57" t="str">
        <f>'Respostas ao formulário '!S266</f>
        <v>Sim. Aumentei o tempo dedicado à atividade física.</v>
      </c>
      <c r="N264" s="57" t="str">
        <f>'Respostas ao formulário '!T266</f>
        <v>Sim, com frequência.</v>
      </c>
      <c r="O264" s="57" t="str">
        <f>'Respostas ao formulário '!U266</f>
        <v>Sim, houve uma leve redução.</v>
      </c>
      <c r="P264" s="57" t="str">
        <f>'Respostas ao formulário '!V266</f>
        <v>Sim, com frequência.</v>
      </c>
      <c r="Q264" s="57" t="str">
        <f>'Respostas ao formulário '!W266</f>
        <v>Café., Bebidas energéticas., Medicamentos estimulantes.</v>
      </c>
      <c r="S264" s="95"/>
      <c r="T264" s="96"/>
    </row>
    <row r="265">
      <c r="A265" s="56" t="s">
        <v>1821</v>
      </c>
      <c r="B265" s="57" t="str">
        <f>'Respostas ao formulário '!H267</f>
        <v>Estudo principalmente nas vésperas de prova.</v>
      </c>
      <c r="C265" s="73" t="str">
        <f>'Respostas ao formulário '!I267</f>
        <v>Monitoria, Liga acadêmica, Gestão do DAHMP</v>
      </c>
      <c r="D265" s="73" t="str">
        <f>'Respostas ao formulário '!J267</f>
        <v>Não.</v>
      </c>
      <c r="E265" s="56">
        <v>0.0</v>
      </c>
      <c r="F265" s="57" t="str">
        <f>'Respostas ao formulário '!L267</f>
        <v>Contribuiu parcialmente, algumas estratégias foram úteis, mas ainda tenho dificuldades.</v>
      </c>
      <c r="G265" s="57" t="str">
        <f>'Respostas ao formulário '!M267</f>
        <v>Contribuiu parcialmente, algumas estratégias foram úteis, mas ainda tenho dificuldades.</v>
      </c>
      <c r="H265" s="57" t="str">
        <f>'Respostas ao formulário '!N267</f>
        <v>Contribuiu pouco, pois não consegui aplicar as estratégias ensinadas.</v>
      </c>
      <c r="I265" s="57" t="str">
        <f>'Respostas ao formulário '!O267</f>
        <v>Contribuiu parcialmente, algumas estratégias foram úteis, mas ainda tenho dificuldades.</v>
      </c>
      <c r="J265" s="57" t="str">
        <f>'Respostas ao formulário '!P267</f>
        <v>Contribuiu pouco, pois não consegui aplicar as estratégias ensinadas.</v>
      </c>
      <c r="K265" s="57" t="str">
        <f>'Respostas ao formulário '!Q267</f>
        <v>Contribuiu pouco, pois não consegui aplicar as estratégias ensinadas.</v>
      </c>
      <c r="L265" s="57" t="str">
        <f>'Respostas ao formulário '!R267</f>
        <v>Não contribuiu, pois não participo das atividades promovidas pela Atlética.</v>
      </c>
      <c r="M265" s="57" t="str">
        <f>'Respostas ao formulário '!S267</f>
        <v>Sim. Reduzi o tempo dedicado à atividade física.</v>
      </c>
      <c r="N265" s="57" t="str">
        <f>'Respostas ao formulário '!T267</f>
        <v>Como não pratico atividade física, não percebo diferença.</v>
      </c>
      <c r="O265" s="57" t="str">
        <f>'Respostas ao formulário '!U267</f>
        <v>Sim, houve uma redução significativa.</v>
      </c>
      <c r="P265" s="57" t="str">
        <f>'Respostas ao formulário '!V267</f>
        <v>Sim, com frequência.</v>
      </c>
      <c r="Q265" s="57" t="str">
        <f>'Respostas ao formulário '!W267</f>
        <v>Não utilizei nenhuma substância com esse propósito.</v>
      </c>
      <c r="S265" s="95"/>
      <c r="T265" s="96"/>
    </row>
    <row r="266">
      <c r="A266" s="56" t="s">
        <v>1822</v>
      </c>
      <c r="B266" s="57" t="str">
        <f>'Respostas ao formulário '!H268</f>
        <v>Não tenho uma rotina fixa.</v>
      </c>
      <c r="C266" s="73" t="str">
        <f>'Respostas ao formulário '!I268</f>
        <v>Nenhuma no momento</v>
      </c>
      <c r="D266" s="73" t="str">
        <f>'Respostas ao formulário '!J268</f>
        <v>Não.</v>
      </c>
      <c r="E266" s="56">
        <v>0.0</v>
      </c>
      <c r="F266" s="57" t="str">
        <f>'Respostas ao formulário '!L268</f>
        <v>Contribuiu parcialmente, algumas estratégias foram úteis, mas ainda tenho dificuldades.</v>
      </c>
      <c r="G266" s="57" t="str">
        <f>'Respostas ao formulário '!M268</f>
        <v>Contribuiu pouco, pois não consegui aplicar as estratégias ensinadas.</v>
      </c>
      <c r="H266" s="57" t="str">
        <f>'Respostas ao formulário '!N268</f>
        <v>Contribuiu parcialmente, algumas estratégias foram úteis, mas ainda tenho dificuldades.</v>
      </c>
      <c r="I266" s="57" t="str">
        <f>'Respostas ao formulário '!O268</f>
        <v>Contribuiu muito, aprendi estratégias eficazes que aplico no dia a dia.</v>
      </c>
      <c r="J266" s="57" t="str">
        <f>'Respostas ao formulário '!P268</f>
        <v>Contribuiu parcialmente, algumas estratégias foram úteis, mas ainda tenho dificuldades.</v>
      </c>
      <c r="K266" s="57" t="str">
        <f>'Respostas ao formulário '!Q268</f>
        <v>Contribuiu muito, aprendi estratégias eficazes que aplico no dia a dia.</v>
      </c>
      <c r="L266" s="57" t="str">
        <f>'Respostas ao formulário '!R268</f>
        <v>Não contribuiu, pois não participo das atividades promovidas pela Atlética.</v>
      </c>
      <c r="M266" s="57" t="str">
        <f>'Respostas ao formulário '!S268</f>
        <v>Sim. Reduzi o tempo dedicado à atividade física.</v>
      </c>
      <c r="N266" s="57" t="str">
        <f>'Respostas ao formulário '!T268</f>
        <v>Sim, com frequência.</v>
      </c>
      <c r="O266" s="57" t="str">
        <f>'Respostas ao formulário '!U268</f>
        <v>Sim, houve uma leve redução.</v>
      </c>
      <c r="P266" s="57" t="str">
        <f>'Respostas ao formulário '!V268</f>
        <v>Sim, com frequência.</v>
      </c>
      <c r="Q266" s="57" t="str">
        <f>'Respostas ao formulário '!W268</f>
        <v>Café.</v>
      </c>
      <c r="S266" s="95"/>
      <c r="T266" s="96"/>
    </row>
    <row r="267">
      <c r="A267" s="56" t="s">
        <v>1823</v>
      </c>
      <c r="B267" s="57" t="str">
        <f>'Respostas ao formulário '!H269</f>
        <v>Não tenho uma rotina fixa.</v>
      </c>
      <c r="C267" s="73" t="str">
        <f>'Respostas ao formulário '!I269</f>
        <v>Liga acadêmica</v>
      </c>
      <c r="D267" s="73" t="str">
        <f>'Respostas ao formulário '!J269</f>
        <v>Não.</v>
      </c>
      <c r="E267" s="56">
        <v>0.0</v>
      </c>
      <c r="F267" s="57" t="str">
        <f>'Respostas ao formulário '!L269</f>
        <v>Contribuiu parcialmente, algumas estratégias foram úteis, mas ainda tenho dificuldades.</v>
      </c>
      <c r="G267" s="57" t="str">
        <f>'Respostas ao formulário '!M269</f>
        <v>Contribuiu parcialmente, algumas estratégias foram úteis, mas ainda tenho dificuldades.</v>
      </c>
      <c r="H267" s="57" t="str">
        <f>'Respostas ao formulário '!N269</f>
        <v>Contribuiu parcialmente, algumas estratégias foram úteis, mas ainda tenho dificuldades.</v>
      </c>
      <c r="I267" s="57" t="str">
        <f>'Respostas ao formulário '!O269</f>
        <v>Contribuiu parcialmente, algumas estratégias foram úteis, mas ainda tenho dificuldades.</v>
      </c>
      <c r="J267" s="57" t="str">
        <f>'Respostas ao formulário '!P269</f>
        <v>Contribuiu parcialmente, algumas estratégias foram úteis, mas ainda tenho dificuldades.</v>
      </c>
      <c r="K267" s="57" t="str">
        <f>'Respostas ao formulário '!Q269</f>
        <v>Contribuiu parcialmente, algumas estratégias foram úteis, mas ainda tenho dificuldades.</v>
      </c>
      <c r="L267" s="57" t="str">
        <f>'Respostas ao formulário '!R269</f>
        <v>Não contribuiu, pois não participo das atividades promovidas pela Atlética.</v>
      </c>
      <c r="M267" s="57" t="str">
        <f>'Respostas ao formulário '!S269</f>
        <v>Sim. Reduzi o tempo dedicado à atividade física.</v>
      </c>
      <c r="N267" s="57" t="str">
        <f>'Respostas ao formulário '!T269</f>
        <v>Sim, com frequência.</v>
      </c>
      <c r="O267" s="57" t="str">
        <f>'Respostas ao formulário '!U269</f>
        <v>Não, minha qualidade do sono permaneceu a mesma.</v>
      </c>
      <c r="P267" s="57" t="str">
        <f>'Respostas ao formulário '!V269</f>
        <v>Às vezes.</v>
      </c>
      <c r="Q267" s="57" t="str">
        <f>'Respostas ao formulário '!W269</f>
        <v>Bebidas energéticas.</v>
      </c>
      <c r="S267" s="95"/>
      <c r="T267" s="96"/>
    </row>
    <row r="268">
      <c r="A268" s="56" t="s">
        <v>1824</v>
      </c>
      <c r="B268" s="57" t="str">
        <f>'Respostas ao formulário '!H270</f>
        <v>Não tenho uma rotina fixa.</v>
      </c>
      <c r="C268" s="73" t="str">
        <f>'Respostas ao formulário '!I270</f>
        <v>Monitoria, Atlética, Extensão</v>
      </c>
      <c r="D268" s="73" t="str">
        <f>'Respostas ao formulário '!J270</f>
        <v>Sim.</v>
      </c>
      <c r="E268" s="57" t="str">
        <f>'Respostas ao formulário '!K270</f>
        <v>Pomodoro</v>
      </c>
      <c r="F268" s="57" t="str">
        <f>'Respostas ao formulário '!L270</f>
        <v>Contribuiu pouco, pois não consegui aplicar as estratégias ensinadas.</v>
      </c>
      <c r="G268" s="57" t="str">
        <f>'Respostas ao formulário '!M270</f>
        <v>Não contribuiu, pois a disciplina não abordou aspectos que me ajudassem no gerenciamento do tempo.</v>
      </c>
      <c r="H268" s="57" t="str">
        <f>'Respostas ao formulário '!N270</f>
        <v>Não contribuiu, pois a disciplina não abordou aspectos que me ajudassem no gerenciamento do tempo.</v>
      </c>
      <c r="I268" s="57" t="str">
        <f>'Respostas ao formulário '!O270</f>
        <v>Contribuiu pouco, pois não consegui aplicar as estratégias ensinadas.</v>
      </c>
      <c r="J268" s="57" t="str">
        <f>'Respostas ao formulário '!P270</f>
        <v>Contribuiu pouco, pois não consegui aplicar as estratégias ensinadas.</v>
      </c>
      <c r="K268" s="57" t="str">
        <f>'Respostas ao formulário '!Q270</f>
        <v>Contribuiu pouco, pois não consegui aplicar as estratégias ensinadas.</v>
      </c>
      <c r="L268" s="57" t="str">
        <f>'Respostas ao formulário '!R270</f>
        <v>Contribuiu parcialmente, me motivou em alguns momentos, mas minha rotina não mudou muito.</v>
      </c>
      <c r="M268" s="57" t="str">
        <f>'Respostas ao formulário '!S270</f>
        <v>Sim. Reduzi o tempo dedicado à atividade física.</v>
      </c>
      <c r="N268" s="57" t="str">
        <f>'Respostas ao formulário '!T270</f>
        <v>Sim, com frequência.</v>
      </c>
      <c r="O268" s="57" t="str">
        <f>'Respostas ao formulário '!U270</f>
        <v>Sim, houve uma redução significativa.</v>
      </c>
      <c r="P268" s="57" t="str">
        <f>'Respostas ao formulário '!V270</f>
        <v>Sim, com frequência.</v>
      </c>
      <c r="Q268" s="57" t="str">
        <f>'Respostas ao formulário '!W270</f>
        <v>Medicamentos estimulantes.</v>
      </c>
      <c r="S268" s="95"/>
      <c r="T268" s="96"/>
    </row>
    <row r="269">
      <c r="A269" s="56" t="s">
        <v>1825</v>
      </c>
      <c r="B269" s="57" t="str">
        <f>'Respostas ao formulário '!H271</f>
        <v>Não tenho uma rotina fixa.</v>
      </c>
      <c r="C269" s="73" t="str">
        <f>'Respostas ao formulário '!I271</f>
        <v>Nenhuma no momento</v>
      </c>
      <c r="D269" s="73" t="str">
        <f>'Respostas ao formulário '!J271</f>
        <v>Não.</v>
      </c>
      <c r="E269" s="56">
        <v>0.0</v>
      </c>
      <c r="F269" s="57" t="str">
        <f>'Respostas ao formulário '!L271</f>
        <v>Contribuiu parcialmente, algumas estratégias foram úteis, mas ainda tenho dificuldades.</v>
      </c>
      <c r="G269" s="57" t="str">
        <f>'Respostas ao formulário '!M271</f>
        <v>Contribuiu parcialmente, algumas estratégias foram úteis, mas ainda tenho dificuldades.</v>
      </c>
      <c r="H269" s="57" t="str">
        <f>'Respostas ao formulário '!N271</f>
        <v>Contribuiu muito, aprendi estratégias eficazes que aplico no dia a dia.</v>
      </c>
      <c r="I269" s="57" t="str">
        <f>'Respostas ao formulário '!O271</f>
        <v>Contribuiu parcialmente, algumas estratégias foram úteis, mas ainda tenho dificuldades.</v>
      </c>
      <c r="J269" s="57" t="str">
        <f>'Respostas ao formulário '!P271</f>
        <v>Contribuiu parcialmente, algumas estratégias foram úteis, mas ainda tenho dificuldades.</v>
      </c>
      <c r="K269" s="57" t="str">
        <f>'Respostas ao formulário '!Q271</f>
        <v>Contribuiu parcialmente, algumas estratégias foram úteis, mas ainda tenho dificuldades.</v>
      </c>
      <c r="L269" s="57" t="str">
        <f>'Respostas ao formulário '!R271</f>
        <v>Contribuiu parcialmente, me motivou em alguns momentos, mas minha rotina não mudou muito.</v>
      </c>
      <c r="M269" s="57" t="str">
        <f>'Respostas ao formulário '!S271</f>
        <v>Sim. Aumentei o tempo dedicado à atividade física.</v>
      </c>
      <c r="N269" s="57" t="str">
        <f>'Respostas ao formulário '!T271</f>
        <v>Às vezes.</v>
      </c>
      <c r="O269" s="57" t="str">
        <f>'Respostas ao formulário '!U271</f>
        <v>Não, minha qualidade do sono permaneceu a mesma.</v>
      </c>
      <c r="P269" s="57" t="str">
        <f>'Respostas ao formulário '!V271</f>
        <v>Nunca.</v>
      </c>
      <c r="Q269" s="57" t="str">
        <f>'Respostas ao formulário '!W271</f>
        <v>Não utilizei nenhuma substância com esse propósito.</v>
      </c>
      <c r="S269" s="95"/>
      <c r="T269" s="96"/>
    </row>
    <row r="270">
      <c r="A270" s="56" t="s">
        <v>1826</v>
      </c>
      <c r="B270" s="57" t="str">
        <f>'Respostas ao formulário '!H272</f>
        <v>Estudo um pouco todos os dias.</v>
      </c>
      <c r="C270" s="73" t="str">
        <f>'Respostas ao formulário '!I272</f>
        <v>Nenhuma no momento</v>
      </c>
      <c r="D270" s="73" t="str">
        <f>'Respostas ao formulário '!J272</f>
        <v>Não.</v>
      </c>
      <c r="E270" s="56">
        <v>0.0</v>
      </c>
      <c r="F270" s="57" t="str">
        <f>'Respostas ao formulário '!L272</f>
        <v>Contribuiu parcialmente, algumas estratégias foram úteis, mas ainda tenho dificuldades.</v>
      </c>
      <c r="G270" s="57" t="str">
        <f>'Respostas ao formulário '!M272</f>
        <v>Não contribuiu, pois a disciplina não abordou aspectos que me ajudassem no gerenciamento do tempo.</v>
      </c>
      <c r="H270" s="57" t="str">
        <f>'Respostas ao formulário '!N272</f>
        <v>Contribuiu parcialmente, algumas estratégias foram úteis, mas ainda tenho dificuldades.</v>
      </c>
      <c r="I270" s="57" t="str">
        <f>'Respostas ao formulário '!O272</f>
        <v>Contribuiu muito, aprendi estratégias eficazes que aplico no dia a dia.</v>
      </c>
      <c r="J270" s="57" t="str">
        <f>'Respostas ao formulário '!P272</f>
        <v>Não contribuiu, pois apesar de oferecer acolhimento e escuta não aborda estratégias para mudança.</v>
      </c>
      <c r="K270" s="57" t="str">
        <f>'Respostas ao formulário '!Q272</f>
        <v>Não contribuiu, pois apesar de oferecer acolhimento e escuta não aborda estratégias para mudança.</v>
      </c>
      <c r="L270" s="57" t="str">
        <f>'Respostas ao formulário '!R272</f>
        <v>Não contribuiu, pois não participo das atividades promovidas pela Atlética.</v>
      </c>
      <c r="M270" s="57" t="str">
        <f>'Respostas ao formulário '!S272</f>
        <v>Sim. Aumentei o tempo dedicado à atividade física.</v>
      </c>
      <c r="N270" s="57" t="str">
        <f>'Respostas ao formulário '!T272</f>
        <v>Sim, com frequência.</v>
      </c>
      <c r="O270" s="57" t="str">
        <f>'Respostas ao formulário '!U272</f>
        <v>Sim, houve uma leve redução.</v>
      </c>
      <c r="P270" s="57" t="str">
        <f>'Respostas ao formulário '!V272</f>
        <v>Às vezes.</v>
      </c>
      <c r="Q270" s="57" t="str">
        <f>'Respostas ao formulário '!W272</f>
        <v>Café., Bebidas energéticas.</v>
      </c>
      <c r="S270" s="95"/>
      <c r="T270" s="96"/>
    </row>
    <row r="271">
      <c r="A271" s="56" t="s">
        <v>1827</v>
      </c>
      <c r="B271" s="57" t="str">
        <f>'Respostas ao formulário '!H273</f>
        <v>Não tenho uma rotina fixa.</v>
      </c>
      <c r="C271" s="73" t="str">
        <f>'Respostas ao formulário '!I273</f>
        <v>Monitoria</v>
      </c>
      <c r="D271" s="73" t="str">
        <f>'Respostas ao formulário '!J273</f>
        <v>Não.</v>
      </c>
      <c r="E271" s="56">
        <v>0.0</v>
      </c>
      <c r="F271" s="57" t="str">
        <f>'Respostas ao formulário '!L273</f>
        <v>Contribuiu muito, aprendi estratégias eficazes que aplico no dia a dia.</v>
      </c>
      <c r="G271" s="57" t="str">
        <f>'Respostas ao formulário '!M273</f>
        <v>Contribuiu parcialmente, algumas estratégias foram úteis, mas ainda tenho dificuldades.</v>
      </c>
      <c r="H271" s="57" t="str">
        <f>'Respostas ao formulário '!N273</f>
        <v>Contribuiu muito, aprendi estratégias eficazes que aplico no dia a dia.</v>
      </c>
      <c r="I271" s="57" t="str">
        <f>'Respostas ao formulário '!O273</f>
        <v>Contribuiu muito, aprendi estratégias eficazes que aplico no dia a dia.</v>
      </c>
      <c r="J271" s="57" t="str">
        <f>'Respostas ao formulário '!P273</f>
        <v>Não tive contato suficiente para avaliar seu impacto.</v>
      </c>
      <c r="K271" s="57" t="str">
        <f>'Respostas ao formulário '!Q273</f>
        <v>Não tive contato suficiente para avaliar seu impacto.</v>
      </c>
      <c r="L271" s="57" t="str">
        <f>'Respostas ao formulário '!R273</f>
        <v>Não contribuiu, pois não participo das atividades promovidas pela Atlética.</v>
      </c>
      <c r="M271" s="57" t="str">
        <f>'Respostas ao formulário '!S273</f>
        <v>Sim. Reduzi o tempo dedicado à atividade física.</v>
      </c>
      <c r="N271" s="57" t="str">
        <f>'Respostas ao formulário '!T273</f>
        <v>Sim, com frequência.</v>
      </c>
      <c r="O271" s="57" t="str">
        <f>'Respostas ao formulário '!U273</f>
        <v>Não, minha qualidade do sono permaneceu a mesma.</v>
      </c>
      <c r="P271" s="57" t="str">
        <f>'Respostas ao formulário '!V273</f>
        <v>Nunca.</v>
      </c>
      <c r="Q271" s="57" t="str">
        <f>'Respostas ao formulário '!W273</f>
        <v>Café.</v>
      </c>
      <c r="S271" s="95"/>
      <c r="T271" s="96"/>
    </row>
    <row r="272">
      <c r="A272" s="56" t="s">
        <v>1828</v>
      </c>
      <c r="B272" s="57" t="str">
        <f>'Respostas ao formulário '!H274</f>
        <v>Não tenho uma rotina fixa.</v>
      </c>
      <c r="C272" s="73" t="str">
        <f>'Respostas ao formulário '!I274</f>
        <v>Monitoria, Liga acadêmica, Iniciação científica, Extensão</v>
      </c>
      <c r="D272" s="73" t="str">
        <f>'Respostas ao formulário '!J274</f>
        <v>Não.</v>
      </c>
      <c r="E272" s="56">
        <v>0.0</v>
      </c>
      <c r="F272" s="57" t="str">
        <f>'Respostas ao formulário '!L274</f>
        <v>Contribuiu parcialmente, algumas estratégias foram úteis, mas ainda tenho dificuldades.</v>
      </c>
      <c r="G272" s="57" t="str">
        <f>'Respostas ao formulário '!M274</f>
        <v>Contribuiu parcialmente, algumas estratégias foram úteis, mas ainda tenho dificuldades.</v>
      </c>
      <c r="H272" s="57" t="str">
        <f>'Respostas ao formulário '!N274</f>
        <v>Contribuiu pouco, pois não consegui aplicar as estratégias ensinadas.</v>
      </c>
      <c r="I272" s="57" t="str">
        <f>'Respostas ao formulário '!O274</f>
        <v>Contribuiu pouco, pois não consegui aplicar as estratégias ensinadas.</v>
      </c>
      <c r="J272" s="57" t="str">
        <f>'Respostas ao formulário '!P274</f>
        <v>Não contribuiu, pois apesar de oferecer acolhimento e escuta não aborda estratégias para mudança.</v>
      </c>
      <c r="K272" s="57" t="str">
        <f>'Respostas ao formulário '!Q274</f>
        <v>Contribuiu pouco, pois não consegui aplicar as estratégias ensinadas.</v>
      </c>
      <c r="L272" s="57" t="str">
        <f>'Respostas ao formulário '!R274</f>
        <v>Não contribuiu, pois não participo das atividades promovidas pela Atlética.</v>
      </c>
      <c r="M272" s="57" t="str">
        <f>'Respostas ao formulário '!S274</f>
        <v>Sim. Não praticava atividade física antes, mas comecei a praticar.</v>
      </c>
      <c r="N272" s="57" t="str">
        <f>'Respostas ao formulário '!T274</f>
        <v>Raramente.</v>
      </c>
      <c r="O272" s="57" t="str">
        <f>'Respostas ao formulário '!U274</f>
        <v>Não, minha qualidade do sono permaneceu a mesma.</v>
      </c>
      <c r="P272" s="57" t="str">
        <f>'Respostas ao formulário '!V274</f>
        <v>Raramente.</v>
      </c>
      <c r="Q272" s="57" t="str">
        <f>'Respostas ao formulário '!W274</f>
        <v>Não utilizei nenhuma substância com esse propósito.</v>
      </c>
      <c r="S272" s="95"/>
      <c r="T272" s="96"/>
    </row>
    <row r="273">
      <c r="A273" s="56" t="s">
        <v>1829</v>
      </c>
      <c r="B273" s="57" t="str">
        <f>'Respostas ao formulário '!H275</f>
        <v>Estudo principalmente nas vésperas de prova.</v>
      </c>
      <c r="C273" s="73" t="str">
        <f>'Respostas ao formulário '!I275</f>
        <v>Nenhuma no momento</v>
      </c>
      <c r="D273" s="73" t="str">
        <f>'Respostas ao formulário '!J275</f>
        <v>Não.</v>
      </c>
      <c r="E273" s="56">
        <v>0.0</v>
      </c>
      <c r="F273" s="57" t="str">
        <f>'Respostas ao formulário '!L275</f>
        <v>Contribuiu muito, aprendi estratégias eficazes que aplico no dia a dia.</v>
      </c>
      <c r="G273" s="57" t="str">
        <f>'Respostas ao formulário '!M275</f>
        <v>Contribuiu muito, aprendi estratégias eficazes que aplico no dia a dia.</v>
      </c>
      <c r="H273" s="57" t="str">
        <f>'Respostas ao formulário '!N275</f>
        <v>Contribuiu parcialmente, algumas estratégias foram úteis, mas ainda tenho dificuldades.</v>
      </c>
      <c r="I273" s="57" t="str">
        <f>'Respostas ao formulário '!O275</f>
        <v>Contribuiu muito, aprendi estratégias eficazes que aplico no dia a dia.</v>
      </c>
      <c r="J273" s="57" t="str">
        <f>'Respostas ao formulário '!P275</f>
        <v>Contribuiu muito, aprendi estratégias eficazes que aplico no dia a dia.</v>
      </c>
      <c r="K273" s="57" t="str">
        <f>'Respostas ao formulário '!Q275</f>
        <v>Contribuiu parcialmente, algumas estratégias foram úteis, mas ainda tenho dificuldades.</v>
      </c>
      <c r="L273" s="57" t="str">
        <f>'Respostas ao formulário '!R275</f>
        <v>Não contribuiu, pois não participo das atividades promovidas pela Atlética.</v>
      </c>
      <c r="M273" s="57" t="str">
        <f>'Respostas ao formulário '!S275</f>
        <v>Não. Já praticava atividade física antes e mantenho o mesmo hábito.</v>
      </c>
      <c r="N273" s="57" t="str">
        <f>'Respostas ao formulário '!T275</f>
        <v>Sim, com frequência.</v>
      </c>
      <c r="O273" s="57" t="str">
        <f>'Respostas ao formulário '!U275</f>
        <v>Sim, houve uma redução significativa.</v>
      </c>
      <c r="P273" s="57" t="str">
        <f>'Respostas ao formulário '!V275</f>
        <v>Sim, com frequência.</v>
      </c>
      <c r="Q273" s="57" t="str">
        <f>'Respostas ao formulário '!W275</f>
        <v>Café.</v>
      </c>
      <c r="S273" s="95"/>
      <c r="T273" s="96"/>
    </row>
    <row r="274">
      <c r="A274" s="56" t="s">
        <v>1830</v>
      </c>
      <c r="B274" s="57" t="str">
        <f>'Respostas ao formulário '!H276</f>
        <v>Não tenho uma rotina fixa.</v>
      </c>
      <c r="C274" s="73" t="str">
        <f>'Respostas ao formulário '!I276</f>
        <v>Nenhuma no momento</v>
      </c>
      <c r="D274" s="73" t="str">
        <f>'Respostas ao formulário '!J276</f>
        <v>Sim.</v>
      </c>
      <c r="E274" s="57" t="str">
        <f>'Respostas ao formulário '!K276</f>
        <v>Google Agenda </v>
      </c>
      <c r="F274" s="57" t="str">
        <f>'Respostas ao formulário '!L276</f>
        <v>Contribuiu parcialmente, algumas estratégias foram úteis, mas ainda tenho dificuldades.</v>
      </c>
      <c r="G274" s="57" t="str">
        <f>'Respostas ao formulário '!M276</f>
        <v>Contribuiu parcialmente, algumas estratégias foram úteis, mas ainda tenho dificuldades.</v>
      </c>
      <c r="H274" s="57" t="str">
        <f>'Respostas ao formulário '!N276</f>
        <v>Contribuiu pouco, pois não consegui aplicar as estratégias ensinadas.</v>
      </c>
      <c r="I274" s="57" t="str">
        <f>'Respostas ao formulário '!O276</f>
        <v>Contribuiu parcialmente, algumas estratégias foram úteis, mas ainda tenho dificuldades.</v>
      </c>
      <c r="J274" s="57" t="str">
        <f>'Respostas ao formulário '!P276</f>
        <v>Contribuiu parcialmente, algumas estratégias foram úteis, mas ainda tenho dificuldades.</v>
      </c>
      <c r="K274" s="57" t="str">
        <f>'Respostas ao formulário '!Q276</f>
        <v>Não contribuiu, pois apesar de oferecer acolhimento e escuta não aborda estratégias para mudança.</v>
      </c>
      <c r="L274" s="57" t="str">
        <f>'Respostas ao formulário '!R276</f>
        <v>Não contribuiu, pois não participo das atividades promovidas pela Atlética.</v>
      </c>
      <c r="M274" s="57" t="str">
        <f>'Respostas ao formulário '!S276</f>
        <v>Não. Já praticava atividade física antes e mantenho o mesmo hábito.</v>
      </c>
      <c r="N274" s="57" t="str">
        <f>'Respostas ao formulário '!T276</f>
        <v>Às vezes.</v>
      </c>
      <c r="O274" s="57" t="str">
        <f>'Respostas ao formulário '!U276</f>
        <v>Sim, houve uma leve redução.</v>
      </c>
      <c r="P274" s="57" t="str">
        <f>'Respostas ao formulário '!V276</f>
        <v>Sim, com frequência.</v>
      </c>
      <c r="Q274" s="57" t="str">
        <f>'Respostas ao formulário '!W276</f>
        <v>Não utilizei nenhuma substância com esse propósito.</v>
      </c>
      <c r="S274" s="95"/>
      <c r="T274" s="96"/>
    </row>
    <row r="275">
      <c r="A275" s="56" t="s">
        <v>1831</v>
      </c>
      <c r="B275" s="57" t="str">
        <f>'Respostas ao formulário '!H277</f>
        <v>Estudo um pouco todos os dias.</v>
      </c>
      <c r="C275" s="73" t="str">
        <f>'Respostas ao formulário '!I277</f>
        <v>Liga acadêmica, Extensão</v>
      </c>
      <c r="D275" s="73" t="str">
        <f>'Respostas ao formulário '!J277</f>
        <v>Não.</v>
      </c>
      <c r="E275" s="56">
        <v>0.0</v>
      </c>
      <c r="F275" s="57" t="str">
        <f>'Respostas ao formulário '!L277</f>
        <v>Contribuiu parcialmente, algumas estratégias foram úteis, mas ainda tenho dificuldades.</v>
      </c>
      <c r="G275" s="57" t="str">
        <f>'Respostas ao formulário '!M277</f>
        <v>Contribuiu pouco, pois não consegui aplicar as estratégias ensinadas.</v>
      </c>
      <c r="H275" s="57" t="str">
        <f>'Respostas ao formulário '!N277</f>
        <v>Contribuiu pouco, pois não consegui aplicar as estratégias ensinadas.</v>
      </c>
      <c r="I275" s="57" t="str">
        <f>'Respostas ao formulário '!O277</f>
        <v>Contribuiu parcialmente, algumas estratégias foram úteis, mas ainda tenho dificuldades.</v>
      </c>
      <c r="J275" s="57" t="str">
        <f>'Respostas ao formulário '!P277</f>
        <v>Contribuiu pouco, pois não consegui aplicar as estratégias ensinadas.</v>
      </c>
      <c r="K275" s="57" t="str">
        <f>'Respostas ao formulário '!Q277</f>
        <v>Contribuiu pouco, pois não consegui aplicar as estratégias ensinadas.</v>
      </c>
      <c r="L275" s="57" t="str">
        <f>'Respostas ao formulário '!R277</f>
        <v>Não contribuiu, pois não participo das atividades promovidas pela Atlética.</v>
      </c>
      <c r="M275" s="57" t="str">
        <f>'Respostas ao formulário '!S277</f>
        <v>Sim. Abandonei a prática de atividade física.</v>
      </c>
      <c r="N275" s="57" t="str">
        <f>'Respostas ao formulário '!T277</f>
        <v>Como não pratico atividade física, não percebo diferença.</v>
      </c>
      <c r="O275" s="57" t="str">
        <f>'Respostas ao formulário '!U277</f>
        <v>Sim, houve uma redução significativa.</v>
      </c>
      <c r="P275" s="57" t="str">
        <f>'Respostas ao formulário '!V277</f>
        <v>Sim, com frequência.</v>
      </c>
      <c r="Q275" s="57" t="str">
        <f>'Respostas ao formulário '!W277</f>
        <v>Café., Bebidas energéticas.</v>
      </c>
      <c r="S275" s="95"/>
      <c r="T275" s="96"/>
    </row>
    <row r="276">
      <c r="A276" s="56" t="s">
        <v>1832</v>
      </c>
      <c r="B276" s="57" t="str">
        <f>'Respostas ao formulário '!H278</f>
        <v>Estudo principalmente nas vésperas de prova.</v>
      </c>
      <c r="C276" s="73" t="str">
        <f>'Respostas ao formulário '!I278</f>
        <v>Monitoria, Voluntariado</v>
      </c>
      <c r="D276" s="73" t="str">
        <f>'Respostas ao formulário '!J278</f>
        <v>Não.</v>
      </c>
      <c r="E276" s="56">
        <v>0.0</v>
      </c>
      <c r="F276" s="57" t="str">
        <f>'Respostas ao formulário '!L278</f>
        <v>Não contribuiu, pois a disciplina não abordou aspectos que me ajudassem no gerenciamento do tempo.</v>
      </c>
      <c r="G276" s="57" t="str">
        <f>'Respostas ao formulário '!M278</f>
        <v>Contribuiu pouco, pois não consegui aplicar as estratégias ensinadas.</v>
      </c>
      <c r="H276" s="57" t="str">
        <f>'Respostas ao formulário '!N278</f>
        <v>Contribuiu parcialmente, algumas estratégias foram úteis, mas ainda tenho dificuldades.</v>
      </c>
      <c r="I276" s="57" t="str">
        <f>'Respostas ao formulário '!O278</f>
        <v>Contribuiu parcialmente, algumas estratégias foram úteis, mas ainda tenho dificuldades.</v>
      </c>
      <c r="J276" s="57" t="str">
        <f>'Respostas ao formulário '!P278</f>
        <v>Contribuiu parcialmente, algumas estratégias foram úteis, mas ainda tenho dificuldades.</v>
      </c>
      <c r="K276" s="57" t="str">
        <f>'Respostas ao formulário '!Q278</f>
        <v>Contribuiu parcialmente, algumas estratégias foram úteis, mas ainda tenho dificuldades.</v>
      </c>
      <c r="L276" s="57" t="str">
        <f>'Respostas ao formulário '!R278</f>
        <v>Contribuiu parcialmente, me motivou em alguns momentos, mas minha rotina não mudou muito.</v>
      </c>
      <c r="M276" s="57" t="str">
        <f>'Respostas ao formulário '!S278</f>
        <v>Não. Não praticava atividade física antes e continuo sem praticar.</v>
      </c>
      <c r="N276" s="57" t="str">
        <f>'Respostas ao formulário '!T278</f>
        <v>Às vezes.</v>
      </c>
      <c r="O276" s="57" t="str">
        <f>'Respostas ao formulário '!U278</f>
        <v>Sim, houve uma leve redução.</v>
      </c>
      <c r="P276" s="57" t="str">
        <f>'Respostas ao formulário '!V278</f>
        <v>Sim, com frequência.</v>
      </c>
      <c r="Q276" s="57" t="str">
        <f>'Respostas ao formulário '!W278</f>
        <v>Café.</v>
      </c>
      <c r="S276" s="95"/>
      <c r="T276" s="96"/>
    </row>
    <row r="277">
      <c r="A277" s="56" t="s">
        <v>1833</v>
      </c>
      <c r="B277" s="57" t="str">
        <f>'Respostas ao formulário '!H279</f>
        <v>Estudo um pouco todos os dias.</v>
      </c>
      <c r="C277" s="73" t="str">
        <f>'Respostas ao formulário '!I279</f>
        <v>Liga acadêmica, Extensão, Gestão do DAHMP</v>
      </c>
      <c r="D277" s="73" t="str">
        <f>'Respostas ao formulário '!J279</f>
        <v>Sim.</v>
      </c>
      <c r="E277" s="57" t="str">
        <f>'Respostas ao formulário '!K279</f>
        <v>agenda e metodo pomodoro</v>
      </c>
      <c r="F277" s="57" t="str">
        <f>'Respostas ao formulário '!L279</f>
        <v>Contribuiu muito, aprendi estratégias eficazes que aplico no dia a dia.</v>
      </c>
      <c r="G277" s="57" t="str">
        <f>'Respostas ao formulário '!M279</f>
        <v>Contribuiu muito, aprendi estratégias eficazes que aplico no dia a dia.</v>
      </c>
      <c r="H277" s="57" t="str">
        <f>'Respostas ao formulário '!N279</f>
        <v>Contribuiu parcialmente, algumas estratégias foram úteis, mas ainda tenho dificuldades.</v>
      </c>
      <c r="I277" s="57" t="str">
        <f>'Respostas ao formulário '!O279</f>
        <v>Não tive contato suficiente para avaliar seu impacto.</v>
      </c>
      <c r="J277" s="57" t="str">
        <f>'Respostas ao formulário '!P279</f>
        <v>Não tive contato suficiente para avaliar seu impacto.</v>
      </c>
      <c r="K277" s="57" t="str">
        <f>'Respostas ao formulário '!Q279</f>
        <v>Não tive contato suficiente para avaliar seu impacto.</v>
      </c>
      <c r="L277" s="57" t="str">
        <f>'Respostas ao formulário '!R279</f>
        <v>Não contribuiu, pois não participo das atividades promovidas pela Atlética.</v>
      </c>
      <c r="M277" s="57" t="str">
        <f>'Respostas ao formulário '!S279</f>
        <v>Sim. Aumentei o tempo dedicado à atividade física.</v>
      </c>
      <c r="N277" s="57" t="str">
        <f>'Respostas ao formulário '!T279</f>
        <v>Às vezes.</v>
      </c>
      <c r="O277" s="57" t="str">
        <f>'Respostas ao formulário '!U279</f>
        <v>Não, minha qualidade do sono aumentou.</v>
      </c>
      <c r="P277" s="57" t="str">
        <f>'Respostas ao formulário '!V279</f>
        <v>Às vezes.</v>
      </c>
      <c r="Q277" s="57" t="str">
        <f>'Respostas ao formulário '!W279</f>
        <v>Café.</v>
      </c>
      <c r="S277" s="95"/>
      <c r="T277" s="96"/>
    </row>
    <row r="278">
      <c r="A278" s="56" t="s">
        <v>1834</v>
      </c>
      <c r="B278" s="57" t="str">
        <f>'Respostas ao formulário '!H280</f>
        <v>Não tenho uma rotina fixa.</v>
      </c>
      <c r="C278" s="73" t="str">
        <f>'Respostas ao formulário '!I280</f>
        <v>Nenhuma no momento</v>
      </c>
      <c r="D278" s="73" t="str">
        <f>'Respostas ao formulário '!J280</f>
        <v>Sim.</v>
      </c>
      <c r="E278" s="57" t="str">
        <f>'Respostas ao formulário '!K280</f>
        <v>Eu utilizo a mais antiga ferramenta pra gestão do tempo, agenda, gosto de colocar tudo anotado na agenda do celular para não me esquecer de nada e gerenciar todas minhas tarefas, todo fim de semana eu olho as tarefas que tenho para a próxima semana e me preparo melhor para elas.</v>
      </c>
      <c r="F278" s="57" t="str">
        <f>'Respostas ao formulário '!L280</f>
        <v>Não tive contato suficiente com o conteúdo para avaliar seu impacto.</v>
      </c>
      <c r="G278" s="57" t="str">
        <f>'Respostas ao formulário '!M280</f>
        <v>Não tive contato suficiente com o conteúdo para avaliar seu impacto.</v>
      </c>
      <c r="H278" s="57" t="str">
        <f>'Respostas ao formulário '!N280</f>
        <v>Não tive contato suficiente com o conteúdo para avaliar seu impacto.</v>
      </c>
      <c r="I278" s="57" t="str">
        <f>'Respostas ao formulário '!O280</f>
        <v>Não contribuiu, pois apesar de oferecer acolhimento e escuta não aborda estratégias para mudança.</v>
      </c>
      <c r="J278" s="57" t="str">
        <f>'Respostas ao formulário '!P280</f>
        <v>Não contribuiu, pois apesar de oferecer acolhimento e escuta não aborda estratégias para mudança.</v>
      </c>
      <c r="K278" s="57" t="str">
        <f>'Respostas ao formulário '!Q280</f>
        <v>Não contribuiu, pois apesar de oferecer acolhimento e escuta não aborda estratégias para mudança.</v>
      </c>
      <c r="L278" s="57" t="str">
        <f>'Respostas ao formulário '!R280</f>
        <v>Não contribuiu, pois não participo das atividades promovidas pela Atlética.</v>
      </c>
      <c r="M278" s="57" t="str">
        <f>'Respostas ao formulário '!S280</f>
        <v>Não. Já praticava atividade física antes e mantenho o mesmo hábito.</v>
      </c>
      <c r="N278" s="57" t="str">
        <f>'Respostas ao formulário '!T280</f>
        <v>Às vezes.</v>
      </c>
      <c r="O278" s="57" t="str">
        <f>'Respostas ao formulário '!U280</f>
        <v>Não, minha qualidade do sono aumentou.</v>
      </c>
      <c r="P278" s="57" t="str">
        <f>'Respostas ao formulário '!V280</f>
        <v>Às vezes.</v>
      </c>
      <c r="Q278" s="57" t="str">
        <f>'Respostas ao formulário '!W280</f>
        <v>Café., Bebidas energéticas., Medicamentos estimulantes.</v>
      </c>
      <c r="S278" s="95"/>
      <c r="T278" s="96"/>
    </row>
  </sheetData>
  <mergeCells count="17">
    <mergeCell ref="S1:U1"/>
    <mergeCell ref="S2:T2"/>
    <mergeCell ref="S3:S5"/>
    <mergeCell ref="S6:S15"/>
    <mergeCell ref="S16:S17"/>
    <mergeCell ref="S18:S22"/>
    <mergeCell ref="S23:S27"/>
    <mergeCell ref="S64:S67"/>
    <mergeCell ref="S68:S72"/>
    <mergeCell ref="S73:S77"/>
    <mergeCell ref="S28:S32"/>
    <mergeCell ref="S33:S37"/>
    <mergeCell ref="S38:S42"/>
    <mergeCell ref="S43:S47"/>
    <mergeCell ref="S48:S51"/>
    <mergeCell ref="S52:S57"/>
    <mergeCell ref="S58:S63"/>
  </mergeCells>
  <conditionalFormatting sqref="D9">
    <cfRule type="colorScale" priority="1">
      <colorScale>
        <cfvo type="min"/>
        <cfvo type="max"/>
        <color rgb="FFFFFFFF"/>
        <color rgb="FF57BB8A"/>
      </colorScale>
    </cfRule>
  </conditionalFormatting>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9.88"/>
    <col customWidth="1" min="2" max="2" width="36.25"/>
    <col customWidth="1" min="3" max="4" width="34.63"/>
    <col customWidth="1" min="5" max="5" width="22.5"/>
    <col customWidth="1" min="6" max="6" width="27.25"/>
    <col customWidth="1" min="7" max="7" width="35.13"/>
    <col customWidth="1" min="8" max="8" width="22.0"/>
    <col customWidth="1" min="9" max="9" width="24.63"/>
    <col customWidth="1" min="10" max="10" width="27.13"/>
    <col customWidth="1" min="11" max="11" width="29.0"/>
    <col customWidth="1" min="12" max="15" width="14.75"/>
    <col customWidth="1" min="16" max="16" width="14.63"/>
    <col customWidth="1" min="17" max="17" width="14.88"/>
    <col customWidth="1" min="18" max="18" width="14.75"/>
    <col customWidth="1" min="19" max="19" width="14.0"/>
    <col customWidth="1" min="20" max="20" width="14.5"/>
    <col customWidth="1" min="21" max="21" width="36.5"/>
    <col customWidth="1" min="22" max="22" width="27.38"/>
    <col customWidth="1" min="23" max="24" width="21.63"/>
    <col customWidth="1" min="25" max="35" width="19.63"/>
  </cols>
  <sheetData>
    <row r="1">
      <c r="A1" s="102" t="s">
        <v>1125</v>
      </c>
      <c r="B1" s="103" t="s">
        <v>1835</v>
      </c>
      <c r="C1" s="103" t="s">
        <v>1836</v>
      </c>
      <c r="D1" s="103" t="s">
        <v>1837</v>
      </c>
      <c r="E1" s="103" t="s">
        <v>1838</v>
      </c>
      <c r="F1" s="103" t="s">
        <v>1839</v>
      </c>
      <c r="G1" s="103" t="s">
        <v>1840</v>
      </c>
      <c r="H1" s="103" t="s">
        <v>1841</v>
      </c>
      <c r="I1" s="103" t="s">
        <v>1842</v>
      </c>
      <c r="J1" s="103" t="s">
        <v>1843</v>
      </c>
      <c r="K1" s="103" t="s">
        <v>1844</v>
      </c>
      <c r="L1" s="103" t="s">
        <v>1845</v>
      </c>
      <c r="M1" s="103" t="s">
        <v>1846</v>
      </c>
      <c r="N1" s="103" t="s">
        <v>1847</v>
      </c>
      <c r="O1" s="103" t="s">
        <v>1848</v>
      </c>
      <c r="P1" s="103" t="s">
        <v>1849</v>
      </c>
      <c r="Q1" s="103" t="s">
        <v>1850</v>
      </c>
      <c r="R1" s="103" t="s">
        <v>1851</v>
      </c>
      <c r="S1" s="103" t="s">
        <v>1852</v>
      </c>
      <c r="T1" s="103" t="s">
        <v>1853</v>
      </c>
      <c r="U1" s="103" t="s">
        <v>1854</v>
      </c>
      <c r="V1" s="103" t="s">
        <v>1855</v>
      </c>
      <c r="W1" s="103" t="s">
        <v>1856</v>
      </c>
      <c r="X1" s="103" t="s">
        <v>1857</v>
      </c>
      <c r="Y1" s="104" t="s">
        <v>1858</v>
      </c>
      <c r="Z1" s="105"/>
      <c r="AA1" s="106" t="s">
        <v>1474</v>
      </c>
      <c r="AB1" s="43"/>
      <c r="AC1" s="44"/>
      <c r="AD1" s="105"/>
      <c r="AE1" s="107"/>
      <c r="AF1" s="107"/>
      <c r="AG1" s="107"/>
      <c r="AH1" s="107"/>
      <c r="AI1" s="105"/>
    </row>
    <row r="2">
      <c r="A2" s="108" t="s">
        <v>1132</v>
      </c>
      <c r="B2" s="109">
        <f>IF('Planilha oficial participantes '!T2="Muito boa", 0, IF('Planilha oficial participantes '!T2="Boa", 1, IF('Planilha oficial participantes '!T2="Ruim", 2, IF('Planilha oficial participantes '!T2="Muito ruim", 3, ""))))</f>
        <v>2</v>
      </c>
      <c r="C2" s="109">
        <f>IF(VALUE(MID('Planilha oficial participantes '!F2,1,SEARCH(" ",'Planilha oficial participantes '!F2)-1))&lt;=15, 0,
 IF(VALUE(MID('Planilha oficial participantes '!F2,1,SEARCH(" ",'Planilha oficial participantes '!F2)-1))&lt;=30, 1,
 IF(VALUE(MID('Planilha oficial participantes '!F2,1,SEARCH(" ",'Planilha oficial participantes '!F2)-1))&lt;=60, 2,
 3)))</f>
        <v>0</v>
      </c>
      <c r="D2" s="109">
        <f>IF('Planilha oficial participantes '!I2="Nenhuma no último mês", 0,
 IF('Planilha oficial participantes '!I2="Menos de 1 vez/ semana", 1,
 IF('Planilha oficial participantes '!I2="1 ou 2 vezes/ semana", 2,
 IF('Planilha oficial participantes '!I2="3 ou mais vezes/ semana", 3,
 ""))))
</f>
        <v>1</v>
      </c>
      <c r="E2" s="110">
        <f t="shared" ref="E2:E267" si="1">IF(C2+D2=0, 0,
 IF(OR(C2+D2=1, C2+D2=2), 1,
 IF(OR(C2+D2=3, C2+D2=4), 2,
 IF(OR(C2+D2=5, C2+D2=6), 3, ""))))
</f>
        <v>1</v>
      </c>
      <c r="F2" s="109">
        <f>IF(VALUE(MID('Planilha oficial participantes '!H2,1,SEARCH(" ",'Planilha oficial participantes '!H2)-1))&gt;=7, 0,
 IF(VALUE(MID('Planilha oficial participantes '!H2,1,SEARCH(" ",'Planilha oficial participantes '!H2)-1))&gt;=6, 1,
 IF(VALUE(MID('Planilha oficial participantes '!H2,1,SEARCH(" ",'Planilha oficial participantes '!H2)-1))&gt;=5, 2,
 3)))
</f>
        <v>0</v>
      </c>
      <c r="G2" s="109">
        <f>IF(
  (((VALUE(MID('Planilha oficial participantes '!H2,1,SEARCH(" ",'Planilha oficial participantes '!H2)-1))) / (TIMEVALUE(MOD('Planilha oficial participantes '!G2 - 'Planilha oficial participantes '!E2, 1))*24))*100) &gt; 85, 0,
IF(
  (((VALUE(MID('Planilha oficial participantes '!H2,1,SEARCH(" ",'Planilha oficial participantes '!H2)-1))) / (TIMEVALUE(MOD('Planilha oficial participantes '!G2 - 'Planilha oficial participantes '!E2, 1))*24))*100) &gt;= 75, 1,
IF(
  (((VALUE(MID('Planilha oficial participantes '!H2,1,SEARCH(" ",'Planilha oficial participantes '!H2)-1))) / (TIMEVALUE(MOD('Planilha oficial participantes '!G2 - 'Planilha oficial participantes '!E2, 1))*24))*100) &gt;= 65, 2,
3)))
</f>
        <v>0</v>
      </c>
      <c r="H2" s="111">
        <f>((VALUE(MID('Planilha oficial participantes '!H2,1,SEARCH(" ",'Planilha oficial participantes '!H2)-1))) / (TIMEVALUE(MOD('Planilha oficial participantes '!G2 - 'Planilha oficial participantes '!E2, 1))*24))*100</f>
        <v>100</v>
      </c>
      <c r="I2" s="112">
        <f>MOD('Planilha oficial participantes '!G2 - 'Planilha oficial participantes '!E2, 1)</f>
        <v>0.2916666667</v>
      </c>
      <c r="J2" s="113">
        <f t="shared" ref="J2:J267" si="2">TIMEVALUE(I2)*24</f>
        <v>7</v>
      </c>
      <c r="K2" s="109">
        <f t="shared" ref="K2:K267" si="3">IF(SUM(L2:T2)=0, 0,
 IF(SUM(L2:T2)&lt;=9, 1,
 IF(SUM(L2:T2)&lt;=18, 2, 3)))
</f>
        <v>1</v>
      </c>
      <c r="L2" s="109">
        <f>IF('Planilha oficial participantes '!J2="Nenhuma no último mês", 0,
 IF('Planilha oficial participantes '!J2="Menos de 1 vez/ semana", 1,
 IF('Planilha oficial participantes '!J2="1 ou 2 vezes/ semana", 2,
 IF('Planilha oficial participantes '!J2="3 ou mais vezes/ semana", 3,
 ""))))
</f>
        <v>2</v>
      </c>
      <c r="M2" s="109">
        <f>IF('Planilha oficial participantes '!K2="Nenhuma no último mês", 0,
 IF('Planilha oficial participantes '!K2="Menos de 1 vez/ semana", 1,
 IF('Planilha oficial participantes '!K2="1 ou 2 vezes/ semana", 2,
 IF('Planilha oficial participantes '!K2="3 ou mais vezes/ semana", 3,
 ""))))
</f>
        <v>0</v>
      </c>
      <c r="N2" s="109">
        <f>IF('Planilha oficial participantes '!L2="Nenhuma no último mês", 0,
 IF('Planilha oficial participantes '!L2="Menos de 1 vez/ semana", 1,
 IF('Planilha oficial participantes '!L2="1 ou 2 vezes/ semana", 2,
 IF('Planilha oficial participantes '!L2="3 ou mais vezes/ semana", 3,
 ""))))
</f>
        <v>1</v>
      </c>
      <c r="O2" s="109">
        <f>IF('Planilha oficial participantes '!M2="Nenhuma no último mês", 0,
 IF('Planilha oficial participantes '!M2="Menos de 1 vez/ semana", 1,
 IF('Planilha oficial participantes '!M2="1 ou 2 vezes/ semana", 2,
 IF('Planilha oficial participantes '!M2="3 ou mais vezes/ semana", 3,
 ""))))
</f>
        <v>2</v>
      </c>
      <c r="P2" s="109">
        <f>IF('Planilha oficial participantes '!N2="Nenhuma no último mês", 0,
 IF('Planilha oficial participantes '!N2="Menos de 1 vez/ semana", 1,
 IF('Planilha oficial participantes '!N2="1 ou 2 vezes/ semana", 2,
 IF('Planilha oficial participantes '!N2="3 ou mais vezes/ semana", 3,
 ""))))
</f>
        <v>1</v>
      </c>
      <c r="Q2" s="109">
        <f>IF('Planilha oficial participantes '!O2="Nenhuma no último mês", 0,
 IF('Planilha oficial participantes '!O2="Menos de 1 vez/ semana", 1,
 IF('Planilha oficial participantes '!O2="1 ou 2 vezes/ semana", 2,
 IF('Planilha oficial participantes '!O2="3 ou mais vezes/ semana", 3,
 ""))))
</f>
        <v>0</v>
      </c>
      <c r="R2" s="109">
        <f>IF('Planilha oficial participantes '!P2="Nenhuma no último mês", 0,
 IF('Planilha oficial participantes '!P2="Menos de 1 vez/ semana", 1,
 IF('Planilha oficial participantes '!P2="1 ou 2 vezes/ semana", 2,
 IF('Planilha oficial participantes '!P2="3 ou mais vezes/ semana", 3,
 ""))))
</f>
        <v>1</v>
      </c>
      <c r="S2" s="109">
        <f>IF('Planilha oficial participantes '!Q2="Nenhuma no último mês", 0,
 IF('Planilha oficial participantes '!Q2="Menos de 1 vez/ semana", 1,
 IF('Planilha oficial participantes '!Q2="1 ou 2 vezes/ semana", 2,
 IF('Planilha oficial participantes '!Q2="3 ou mais vezes/ semana", 3,
 ""))))
</f>
        <v>0</v>
      </c>
      <c r="T2" s="109">
        <f>IF('Planilha oficial participantes '!S2="Nenhuma no último mês", 0,
 IF('Planilha oficial participantes '!S2="Não se aplica", 0,
 IF('Planilha oficial participantes '!S2="Menos de 1 vez/ semana", 1,
 IF('Planilha oficial participantes '!S2="1 ou 2 vezes/ semana", 2,
 IF('Planilha oficial participantes '!S2="3 ou mais vezes/ semana", 3,
 ""))))
)</f>
        <v>0</v>
      </c>
      <c r="U2" s="109">
        <f>IF('Planilha oficial participantes '!U2="Nenhuma no último mês", 0,
 IF('Planilha oficial participantes '!U2="Menos de 1 vez/ semana", 1,
 IF('Planilha oficial participantes '!U2="1 ou 2 vezes/ semana", 2,
 IF('Planilha oficial participantes '!U2="3 ou mais vezes/ semana", 3,
 ""))))
</f>
        <v>0</v>
      </c>
      <c r="V2" s="109">
        <f t="shared" ref="V2:V267" si="4">IF(SUM(W2:X2)=0, 0,
 IF(SUM(W2:X2)&lt;=2, 1,
 IF(SUM(W2:X2)&lt;=4, 2, 3)))
</f>
        <v>2</v>
      </c>
      <c r="W2" s="109">
        <f>IF('Planilha oficial participantes '!V2="Nenhuma no último mês", 0,
 IF('Planilha oficial participantes '!V2="Menos de 1 vez/ semana", 1,
 IF('Planilha oficial participantes '!V2="1 ou 2 vezes/ semana", 2,
 IF('Planilha oficial participantes '!V2="3 ou mais vezes/ semana", 3,
 ""))))
</f>
        <v>2</v>
      </c>
      <c r="X2" s="109">
        <f>IF('Planilha oficial participantes '!W2="Nenhuma dificuldade", 0,
 IF('Planilha oficial participantes '!W2="Um problema leve", 1,
 IF('Planilha oficial participantes '!W2="Um problema razoável", 2,
 IF('Planilha oficial participantes '!W2="Um grande problema", 3,
 ""))))
</f>
        <v>2</v>
      </c>
      <c r="Y2" s="114">
        <f t="shared" ref="Y2:Y267" si="5">SUM(B2+E2+F2+G2+K2+U2+V2)</f>
        <v>6</v>
      </c>
      <c r="AA2" s="115" t="s">
        <v>1859</v>
      </c>
      <c r="AB2" s="116">
        <f>COUNTIF(Y2:Y267, "&gt;5")</f>
        <v>178</v>
      </c>
      <c r="AC2" s="117">
        <f>AB2/AB4</f>
        <v>0.6691729323</v>
      </c>
      <c r="AE2" s="107"/>
      <c r="AG2" s="118"/>
    </row>
    <row r="3">
      <c r="A3" s="108" t="s">
        <v>1135</v>
      </c>
      <c r="B3" s="109">
        <f>IF('Planilha oficial participantes '!T3="Muito boa", 0, IF('Planilha oficial participantes '!T3="Boa", 1, IF('Planilha oficial participantes '!T3="Ruim", 2, IF('Planilha oficial participantes '!T3="Muito ruim", 3, ""))))</f>
        <v>1</v>
      </c>
      <c r="C3" s="109">
        <f>IF(VALUE(MID('Planilha oficial participantes '!F3,1,SEARCH(" ",'Planilha oficial participantes '!F3)-1))&lt;=15, 0,
 IF(VALUE(MID('Planilha oficial participantes '!F3,1,SEARCH(" ",'Planilha oficial participantes '!F3)-1))&lt;=30, 1,
 IF(VALUE(MID('Planilha oficial participantes '!F3,1,SEARCH(" ",'Planilha oficial participantes '!F3)-1))&lt;=60, 2,
 3)))</f>
        <v>0</v>
      </c>
      <c r="D3" s="109">
        <f>IF('Planilha oficial participantes '!I3="Nenhuma no último mês", 0,
 IF('Planilha oficial participantes '!I3="Menos de 1 vez/ semana", 1,
 IF('Planilha oficial participantes '!I3="1 ou 2 vezes/ semana", 2,
 IF('Planilha oficial participantes '!I3="3 ou mais vezes/ semana", 3,
 ""))))
</f>
        <v>2</v>
      </c>
      <c r="E3" s="110">
        <f t="shared" si="1"/>
        <v>1</v>
      </c>
      <c r="F3" s="109">
        <f>IF(VALUE(MID('Planilha oficial participantes '!H3,1,SEARCH(" ",'Planilha oficial participantes '!H3)-1))&gt;=7, 0,
 IF(VALUE(MID('Planilha oficial participantes '!H3,1,SEARCH(" ",'Planilha oficial participantes '!H3)-1))&gt;=6, 1,
 IF(VALUE(MID('Planilha oficial participantes '!H3,1,SEARCH(" ",'Planilha oficial participantes '!H3)-1))&gt;=5, 2,
 3)))
</f>
        <v>0</v>
      </c>
      <c r="G3" s="109">
        <f>IF(
  (((VALUE(MID('Planilha oficial participantes '!H3,1,SEARCH(" ",'Planilha oficial participantes '!H3)-1))) / (TIMEVALUE(MOD('Planilha oficial participantes '!G3 - 'Planilha oficial participantes '!E3, 1))*24))*100) &gt; 85, 0,
IF(
  (((VALUE(MID('Planilha oficial participantes '!H3,1,SEARCH(" ",'Planilha oficial participantes '!H3)-1))) / (TIMEVALUE(MOD('Planilha oficial participantes '!G3 - 'Planilha oficial participantes '!E3, 1))*24))*100) &gt;= 75, 1,
IF(
  (((VALUE(MID('Planilha oficial participantes '!H3,1,SEARCH(" ",'Planilha oficial participantes '!H3)-1))) / (TIMEVALUE(MOD('Planilha oficial participantes '!G3 - 'Planilha oficial participantes '!E3, 1))*24))*100) &gt;= 65, 2,
3)))
</f>
        <v>0</v>
      </c>
      <c r="H3" s="111">
        <f>((VALUE(MID('Planilha oficial participantes '!H3,1,SEARCH(" ",'Planilha oficial participantes '!H3)-1))) / (TIMEVALUE(MOD('Planilha oficial participantes '!G3 - 'Planilha oficial participantes '!E3, 1))*24))*100</f>
        <v>87.5</v>
      </c>
      <c r="I3" s="112">
        <f>MOD('Planilha oficial participantes '!G3 - 'Planilha oficial participantes '!E3, 1)</f>
        <v>0.3333333333</v>
      </c>
      <c r="J3" s="113">
        <f t="shared" si="2"/>
        <v>8</v>
      </c>
      <c r="K3" s="109">
        <f t="shared" si="3"/>
        <v>1</v>
      </c>
      <c r="L3" s="109">
        <f>IF('Planilha oficial participantes '!J3="Nenhuma no último mês", 0,
 IF('Planilha oficial participantes '!J3="Menos de 1 vez/ semana", 1,
 IF('Planilha oficial participantes '!J3="1 ou 2 vezes/ semana", 2,
 IF('Planilha oficial participantes '!J3="3 ou mais vezes/ semana", 3,
 ""))))
</f>
        <v>0</v>
      </c>
      <c r="M3" s="109">
        <f>IF('Planilha oficial participantes '!K3="Nenhuma no último mês", 0,
 IF('Planilha oficial participantes '!K3="Menos de 1 vez/ semana", 1,
 IF('Planilha oficial participantes '!K3="1 ou 2 vezes/ semana", 2,
 IF('Planilha oficial participantes '!K3="3 ou mais vezes/ semana", 3,
 ""))))
</f>
        <v>0</v>
      </c>
      <c r="N3" s="109">
        <f>IF('Planilha oficial participantes '!L3="Nenhuma no último mês", 0,
 IF('Planilha oficial participantes '!L3="Menos de 1 vez/ semana", 1,
 IF('Planilha oficial participantes '!L3="1 ou 2 vezes/ semana", 2,
 IF('Planilha oficial participantes '!L3="3 ou mais vezes/ semana", 3,
 ""))))
</f>
        <v>0</v>
      </c>
      <c r="O3" s="109">
        <f>IF('Planilha oficial participantes '!M3="Nenhuma no último mês", 0,
 IF('Planilha oficial participantes '!M3="Menos de 1 vez/ semana", 1,
 IF('Planilha oficial participantes '!M3="1 ou 2 vezes/ semana", 2,
 IF('Planilha oficial participantes '!M3="3 ou mais vezes/ semana", 3,
 ""))))
</f>
        <v>0</v>
      </c>
      <c r="P3" s="109">
        <f>IF('Planilha oficial participantes '!N3="Nenhuma no último mês", 0,
 IF('Planilha oficial participantes '!N3="Menos de 1 vez/ semana", 1,
 IF('Planilha oficial participantes '!N3="1 ou 2 vezes/ semana", 2,
 IF('Planilha oficial participantes '!N3="3 ou mais vezes/ semana", 3,
 ""))))
</f>
        <v>0</v>
      </c>
      <c r="Q3" s="109">
        <f>IF('Planilha oficial participantes '!O3="Nenhuma no último mês", 0,
 IF('Planilha oficial participantes '!O3="Menos de 1 vez/ semana", 1,
 IF('Planilha oficial participantes '!O3="1 ou 2 vezes/ semana", 2,
 IF('Planilha oficial participantes '!O3="3 ou mais vezes/ semana", 3,
 ""))))
</f>
        <v>0</v>
      </c>
      <c r="R3" s="109">
        <f>IF('Planilha oficial participantes '!P3="Nenhuma no último mês", 0,
 IF('Planilha oficial participantes '!P3="Menos de 1 vez/ semana", 1,
 IF('Planilha oficial participantes '!P3="1 ou 2 vezes/ semana", 2,
 IF('Planilha oficial participantes '!P3="3 ou mais vezes/ semana", 3,
 ""))))
</f>
        <v>0</v>
      </c>
      <c r="S3" s="109">
        <f>IF('Planilha oficial participantes '!Q3="Nenhuma no último mês", 0,
 IF('Planilha oficial participantes '!Q3="Menos de 1 vez/ semana", 1,
 IF('Planilha oficial participantes '!Q3="1 ou 2 vezes/ semana", 2,
 IF('Planilha oficial participantes '!Q3="3 ou mais vezes/ semana", 3,
 ""))))
</f>
        <v>2</v>
      </c>
      <c r="T3" s="109">
        <f>IF('Planilha oficial participantes '!S3="Nenhuma no último mês", 0,
 IF('Planilha oficial participantes '!S3="Não se aplica", 0,
 IF('Planilha oficial participantes '!S3="Menos de 1 vez/ semana", 1,
 IF('Planilha oficial participantes '!S3="1 ou 2 vezes/ semana", 2,
 IF('Planilha oficial participantes '!S3="3 ou mais vezes/ semana", 3,
 ""))))
)</f>
        <v>2</v>
      </c>
      <c r="U3" s="109">
        <f>IF('Planilha oficial participantes '!U3="Nenhuma no último mês", 0,
 IF('Planilha oficial participantes '!U3="Menos de 1 vez/ semana", 1,
 IF('Planilha oficial participantes '!U3="1 ou 2 vezes/ semana", 2,
 IF('Planilha oficial participantes '!U3="3 ou mais vezes/ semana", 3,
 ""))))
</f>
        <v>0</v>
      </c>
      <c r="V3" s="109">
        <f t="shared" si="4"/>
        <v>1</v>
      </c>
      <c r="W3" s="109">
        <f>IF('Planilha oficial participantes '!V3="Nenhuma no último mês", 0,
 IF('Planilha oficial participantes '!V3="Menos de 1 vez/ semana", 1,
 IF('Planilha oficial participantes '!V3="1 ou 2 vezes/ semana", 2,
 IF('Planilha oficial participantes '!V3="3 ou mais vezes/ semana", 3,
 ""))))
</f>
        <v>1</v>
      </c>
      <c r="X3" s="109">
        <f>IF('Planilha oficial participantes '!W3="Nenhuma dificuldade", 0,
 IF('Planilha oficial participantes '!W3="Um problema leve", 1,
 IF('Planilha oficial participantes '!W3="Um problema razoável", 2,
 IF('Planilha oficial participantes '!W3="Um grande problema", 3,
 ""))))
</f>
        <v>1</v>
      </c>
      <c r="Y3" s="114">
        <f t="shared" si="5"/>
        <v>4</v>
      </c>
      <c r="AA3" s="115" t="s">
        <v>1860</v>
      </c>
      <c r="AB3" s="116">
        <f>COUNTIF(Y2:Y268, "&lt;=5")</f>
        <v>88</v>
      </c>
      <c r="AC3" s="117">
        <f>AB3/AB4</f>
        <v>0.3308270677</v>
      </c>
      <c r="AE3" s="107"/>
    </row>
    <row r="4">
      <c r="A4" s="108" t="s">
        <v>1138</v>
      </c>
      <c r="B4" s="109">
        <f>IF('Planilha oficial participantes '!T4="Muito boa", 0, IF('Planilha oficial participantes '!T4="Boa", 1, IF('Planilha oficial participantes '!T4="Ruim", 2, IF('Planilha oficial participantes '!T4="Muito ruim", 3, ""))))</f>
        <v>1</v>
      </c>
      <c r="C4" s="109">
        <f>IF(VALUE(MID('Planilha oficial participantes '!F4,1,SEARCH(" ",'Planilha oficial participantes '!F4)-1))&lt;=15, 0,
 IF(VALUE(MID('Planilha oficial participantes '!F4,1,SEARCH(" ",'Planilha oficial participantes '!F4)-1))&lt;=30, 1,
 IF(VALUE(MID('Planilha oficial participantes '!F4,1,SEARCH(" ",'Planilha oficial participantes '!F4)-1))&lt;=60, 2,
 3)))</f>
        <v>1</v>
      </c>
      <c r="D4" s="109">
        <f>IF('Planilha oficial participantes '!I4="Nenhuma no último mês", 0,
 IF('Planilha oficial participantes '!I4="Menos de 1 vez/ semana", 1,
 IF('Planilha oficial participantes '!I4="1 ou 2 vezes/ semana", 2,
 IF('Planilha oficial participantes '!I4="3 ou mais vezes/ semana", 3,
 ""))))
</f>
        <v>1</v>
      </c>
      <c r="E4" s="110">
        <f t="shared" si="1"/>
        <v>1</v>
      </c>
      <c r="F4" s="109">
        <f>IF(VALUE(MID('Planilha oficial participantes '!H4,1,SEARCH(" ",'Planilha oficial participantes '!H4)-1))&gt;=7, 0,
 IF(VALUE(MID('Planilha oficial participantes '!H4,1,SEARCH(" ",'Planilha oficial participantes '!H4)-1))&gt;=6, 1,
 IF(VALUE(MID('Planilha oficial participantes '!H4,1,SEARCH(" ",'Planilha oficial participantes '!H4)-1))&gt;=5, 2,
 3)))
</f>
        <v>1</v>
      </c>
      <c r="G4" s="109">
        <f>IF(
  (((VALUE(MID('Planilha oficial participantes '!H4,1,SEARCH(" ",'Planilha oficial participantes '!H4)-1))) / (TIMEVALUE(MOD('Planilha oficial participantes '!G4 - 'Planilha oficial participantes '!E4, 1))*24))*100) &gt; 85, 0,
IF(
  (((VALUE(MID('Planilha oficial participantes '!H4,1,SEARCH(" ",'Planilha oficial participantes '!H4)-1))) / (TIMEVALUE(MOD('Planilha oficial participantes '!G4 - 'Planilha oficial participantes '!E4, 1))*24))*100) &gt;= 75, 1,
IF(
  (((VALUE(MID('Planilha oficial participantes '!H4,1,SEARCH(" ",'Planilha oficial participantes '!H4)-1))) / (TIMEVALUE(MOD('Planilha oficial participantes '!G4 - 'Planilha oficial participantes '!E4, 1))*24))*100) &gt;= 65, 2,
3)))
</f>
        <v>0</v>
      </c>
      <c r="H4" s="111">
        <f>((VALUE(MID('Planilha oficial participantes '!H4,1,SEARCH(" ",'Planilha oficial participantes '!H4)-1))) / (TIMEVALUE(MOD('Planilha oficial participantes '!G4 - 'Planilha oficial participantes '!E4, 1))*24))*100</f>
        <v>109.0909091</v>
      </c>
      <c r="I4" s="112">
        <f>MOD('Planilha oficial participantes '!G4 - 'Planilha oficial participantes '!E4, 1)</f>
        <v>0.2291666667</v>
      </c>
      <c r="J4" s="113">
        <f t="shared" si="2"/>
        <v>5.5</v>
      </c>
      <c r="K4" s="109">
        <f t="shared" si="3"/>
        <v>1</v>
      </c>
      <c r="L4" s="109">
        <f>IF('Planilha oficial participantes '!J4="Nenhuma no último mês", 0,
 IF('Planilha oficial participantes '!J4="Menos de 1 vez/ semana", 1,
 IF('Planilha oficial participantes '!J4="1 ou 2 vezes/ semana", 2,
 IF('Planilha oficial participantes '!J4="3 ou mais vezes/ semana", 3,
 ""))))
</f>
        <v>0</v>
      </c>
      <c r="M4" s="109">
        <f>IF('Planilha oficial participantes '!K4="Nenhuma no último mês", 0,
 IF('Planilha oficial participantes '!K4="Menos de 1 vez/ semana", 1,
 IF('Planilha oficial participantes '!K4="1 ou 2 vezes/ semana", 2,
 IF('Planilha oficial participantes '!K4="3 ou mais vezes/ semana", 3,
 ""))))
</f>
        <v>1</v>
      </c>
      <c r="N4" s="109">
        <f>IF('Planilha oficial participantes '!L4="Nenhuma no último mês", 0,
 IF('Planilha oficial participantes '!L4="Menos de 1 vez/ semana", 1,
 IF('Planilha oficial participantes '!L4="1 ou 2 vezes/ semana", 2,
 IF('Planilha oficial participantes '!L4="3 ou mais vezes/ semana", 3,
 ""))))
</f>
        <v>1</v>
      </c>
      <c r="O4" s="109">
        <f>IF('Planilha oficial participantes '!M4="Nenhuma no último mês", 0,
 IF('Planilha oficial participantes '!M4="Menos de 1 vez/ semana", 1,
 IF('Planilha oficial participantes '!M4="1 ou 2 vezes/ semana", 2,
 IF('Planilha oficial participantes '!M4="3 ou mais vezes/ semana", 3,
 ""))))
</f>
        <v>2</v>
      </c>
      <c r="P4" s="109">
        <f>IF('Planilha oficial participantes '!N4="Nenhuma no último mês", 0,
 IF('Planilha oficial participantes '!N4="Menos de 1 vez/ semana", 1,
 IF('Planilha oficial participantes '!N4="1 ou 2 vezes/ semana", 2,
 IF('Planilha oficial participantes '!N4="3 ou mais vezes/ semana", 3,
 ""))))
</f>
        <v>0</v>
      </c>
      <c r="Q4" s="109">
        <f>IF('Planilha oficial participantes '!O4="Nenhuma no último mês", 0,
 IF('Planilha oficial participantes '!O4="Menos de 1 vez/ semana", 1,
 IF('Planilha oficial participantes '!O4="1 ou 2 vezes/ semana", 2,
 IF('Planilha oficial participantes '!O4="3 ou mais vezes/ semana", 3,
 ""))))
</f>
        <v>1</v>
      </c>
      <c r="R4" s="109">
        <f>IF('Planilha oficial participantes '!P4="Nenhuma no último mês", 0,
 IF('Planilha oficial participantes '!P4="Menos de 1 vez/ semana", 1,
 IF('Planilha oficial participantes '!P4="1 ou 2 vezes/ semana", 2,
 IF('Planilha oficial participantes '!P4="3 ou mais vezes/ semana", 3,
 ""))))
</f>
        <v>1</v>
      </c>
      <c r="S4" s="109">
        <f>IF('Planilha oficial participantes '!Q4="Nenhuma no último mês", 0,
 IF('Planilha oficial participantes '!Q4="Menos de 1 vez/ semana", 1,
 IF('Planilha oficial participantes '!Q4="1 ou 2 vezes/ semana", 2,
 IF('Planilha oficial participantes '!Q4="3 ou mais vezes/ semana", 3,
 ""))))
</f>
        <v>0</v>
      </c>
      <c r="T4" s="109">
        <f>IF('Planilha oficial participantes '!S4="Nenhuma no último mês", 0,
 IF('Planilha oficial participantes '!S4="Não se aplica", 0,
 IF('Planilha oficial participantes '!S4="Menos de 1 vez/ semana", 1,
 IF('Planilha oficial participantes '!S4="1 ou 2 vezes/ semana", 2,
 IF('Planilha oficial participantes '!S4="3 ou mais vezes/ semana", 3,
 ""))))
)</f>
        <v>0</v>
      </c>
      <c r="U4" s="109">
        <f>IF('Planilha oficial participantes '!U4="Nenhuma no último mês", 0,
 IF('Planilha oficial participantes '!U4="Menos de 1 vez/ semana", 1,
 IF('Planilha oficial participantes '!U4="1 ou 2 vezes/ semana", 2,
 IF('Planilha oficial participantes '!U4="3 ou mais vezes/ semana", 3,
 ""))))
</f>
        <v>0</v>
      </c>
      <c r="V4" s="109">
        <f t="shared" si="4"/>
        <v>1</v>
      </c>
      <c r="W4" s="109">
        <f>IF('Planilha oficial participantes '!V4="Nenhuma no último mês", 0,
 IF('Planilha oficial participantes '!V4="Menos de 1 vez/ semana", 1,
 IF('Planilha oficial participantes '!V4="1 ou 2 vezes/ semana", 2,
 IF('Planilha oficial participantes '!V4="3 ou mais vezes/ semana", 3,
 ""))))
</f>
        <v>1</v>
      </c>
      <c r="X4" s="109">
        <f>IF('Planilha oficial participantes '!W4="Nenhuma dificuldade", 0,
 IF('Planilha oficial participantes '!W4="Um problema leve", 1,
 IF('Planilha oficial participantes '!W4="Um problema razoável", 2,
 IF('Planilha oficial participantes '!W4="Um grande problema", 3,
 ""))))
</f>
        <v>1</v>
      </c>
      <c r="Y4" s="114">
        <f t="shared" si="5"/>
        <v>5</v>
      </c>
      <c r="AA4" s="115" t="s">
        <v>1131</v>
      </c>
      <c r="AB4" s="116">
        <f t="shared" ref="AB4:AC4" si="6">SUM(AB2:AB3)</f>
        <v>266</v>
      </c>
      <c r="AC4" s="119">
        <f t="shared" si="6"/>
        <v>1</v>
      </c>
      <c r="AE4" s="107"/>
    </row>
    <row r="5">
      <c r="A5" s="108" t="s">
        <v>1141</v>
      </c>
      <c r="B5" s="109">
        <f>IF('Planilha oficial participantes '!T5="Muito boa", 0, IF('Planilha oficial participantes '!T5="Boa", 1, IF('Planilha oficial participantes '!T5="Ruim", 2, IF('Planilha oficial participantes '!T5="Muito ruim", 3, ""))))</f>
        <v>2</v>
      </c>
      <c r="C5" s="109">
        <f>IF(VALUE(MID('Planilha oficial participantes '!F5,1,SEARCH(" ",'Planilha oficial participantes '!F5)-1))&lt;=15, 0,
 IF(VALUE(MID('Planilha oficial participantes '!F5,1,SEARCH(" ",'Planilha oficial participantes '!F5)-1))&lt;=30, 1,
 IF(VALUE(MID('Planilha oficial participantes '!F5,1,SEARCH(" ",'Planilha oficial participantes '!F5)-1))&lt;=60, 2,
 3)))</f>
        <v>2</v>
      </c>
      <c r="D5" s="109">
        <f>IF('Planilha oficial participantes '!I5="Nenhuma no último mês", 0,
 IF('Planilha oficial participantes '!I5="Menos de 1 vez/ semana", 1,
 IF('Planilha oficial participantes '!I5="1 ou 2 vezes/ semana", 2,
 IF('Planilha oficial participantes '!I5="3 ou mais vezes/ semana", 3,
 ""))))
</f>
        <v>1</v>
      </c>
      <c r="E5" s="110">
        <f t="shared" si="1"/>
        <v>2</v>
      </c>
      <c r="F5" s="109">
        <f>IF(VALUE(MID('Planilha oficial participantes '!H5,1,SEARCH(" ",'Planilha oficial participantes '!H5)-1))&gt;=7, 0,
 IF(VALUE(MID('Planilha oficial participantes '!H5,1,SEARCH(" ",'Planilha oficial participantes '!H5)-1))&gt;=6, 1,
 IF(VALUE(MID('Planilha oficial participantes '!H5,1,SEARCH(" ",'Planilha oficial participantes '!H5)-1))&gt;=5, 2,
 3)))
</f>
        <v>0</v>
      </c>
      <c r="G5" s="109">
        <f>IF(
  (((VALUE(MID('Planilha oficial participantes '!H5,1,SEARCH(" ",'Planilha oficial participantes '!H5)-1))) / (TIMEVALUE(MOD('Planilha oficial participantes '!G5 - 'Planilha oficial participantes '!E5, 1))*24))*100) &gt; 85, 0,
IF(
  (((VALUE(MID('Planilha oficial participantes '!H5,1,SEARCH(" ",'Planilha oficial participantes '!H5)-1))) / (TIMEVALUE(MOD('Planilha oficial participantes '!G5 - 'Planilha oficial participantes '!E5, 1))*24))*100) &gt;= 75, 1,
IF(
  (((VALUE(MID('Planilha oficial participantes '!H5,1,SEARCH(" ",'Planilha oficial participantes '!H5)-1))) / (TIMEVALUE(MOD('Planilha oficial participantes '!G5 - 'Planilha oficial participantes '!E5, 1))*24))*100) &gt;= 65, 2,
3)))
</f>
        <v>0</v>
      </c>
      <c r="H5" s="111">
        <f>((VALUE(MID('Planilha oficial participantes '!H5,1,SEARCH(" ",'Planilha oficial participantes '!H5)-1))) / (TIMEVALUE(MOD('Planilha oficial participantes '!G5 - 'Planilha oficial participantes '!E5, 1))*24))*100</f>
        <v>87.5</v>
      </c>
      <c r="I5" s="112">
        <f>MOD('Planilha oficial participantes '!G5 - 'Planilha oficial participantes '!E5, 1)</f>
        <v>0.3333333333</v>
      </c>
      <c r="J5" s="113">
        <f t="shared" si="2"/>
        <v>8</v>
      </c>
      <c r="K5" s="109">
        <f t="shared" si="3"/>
        <v>1</v>
      </c>
      <c r="L5" s="109">
        <f>IF('Planilha oficial participantes '!J5="Nenhuma no último mês", 0,
 IF('Planilha oficial participantes '!J5="Menos de 1 vez/ semana", 1,
 IF('Planilha oficial participantes '!J5="1 ou 2 vezes/ semana", 2,
 IF('Planilha oficial participantes '!J5="3 ou mais vezes/ semana", 3,
 ""))))
</f>
        <v>2</v>
      </c>
      <c r="M5" s="109">
        <f>IF('Planilha oficial participantes '!K5="Nenhuma no último mês", 0,
 IF('Planilha oficial participantes '!K5="Menos de 1 vez/ semana", 1,
 IF('Planilha oficial participantes '!K5="1 ou 2 vezes/ semana", 2,
 IF('Planilha oficial participantes '!K5="3 ou mais vezes/ semana", 3,
 ""))))
</f>
        <v>2</v>
      </c>
      <c r="N5" s="109">
        <f>IF('Planilha oficial participantes '!L5="Nenhuma no último mês", 0,
 IF('Planilha oficial participantes '!L5="Menos de 1 vez/ semana", 1,
 IF('Planilha oficial participantes '!L5="1 ou 2 vezes/ semana", 2,
 IF('Planilha oficial participantes '!L5="3 ou mais vezes/ semana", 3,
 ""))))
</f>
        <v>1</v>
      </c>
      <c r="O5" s="109">
        <f>IF('Planilha oficial participantes '!M5="Nenhuma no último mês", 0,
 IF('Planilha oficial participantes '!M5="Menos de 1 vez/ semana", 1,
 IF('Planilha oficial participantes '!M5="1 ou 2 vezes/ semana", 2,
 IF('Planilha oficial participantes '!M5="3 ou mais vezes/ semana", 3,
 ""))))
</f>
        <v>0</v>
      </c>
      <c r="P5" s="109">
        <f>IF('Planilha oficial participantes '!N5="Nenhuma no último mês", 0,
 IF('Planilha oficial participantes '!N5="Menos de 1 vez/ semana", 1,
 IF('Planilha oficial participantes '!N5="1 ou 2 vezes/ semana", 2,
 IF('Planilha oficial participantes '!N5="3 ou mais vezes/ semana", 3,
 ""))))
</f>
        <v>0</v>
      </c>
      <c r="Q5" s="109">
        <f>IF('Planilha oficial participantes '!O5="Nenhuma no último mês", 0,
 IF('Planilha oficial participantes '!O5="Menos de 1 vez/ semana", 1,
 IF('Planilha oficial participantes '!O5="1 ou 2 vezes/ semana", 2,
 IF('Planilha oficial participantes '!O5="3 ou mais vezes/ semana", 3,
 ""))))
</f>
        <v>2</v>
      </c>
      <c r="R5" s="109">
        <f>IF('Planilha oficial participantes '!P5="Nenhuma no último mês", 0,
 IF('Planilha oficial participantes '!P5="Menos de 1 vez/ semana", 1,
 IF('Planilha oficial participantes '!P5="1 ou 2 vezes/ semana", 2,
 IF('Planilha oficial participantes '!P5="3 ou mais vezes/ semana", 3,
 ""))))
</f>
        <v>2</v>
      </c>
      <c r="S5" s="109">
        <f>IF('Planilha oficial participantes '!Q5="Nenhuma no último mês", 0,
 IF('Planilha oficial participantes '!Q5="Menos de 1 vez/ semana", 1,
 IF('Planilha oficial participantes '!Q5="1 ou 2 vezes/ semana", 2,
 IF('Planilha oficial participantes '!Q5="3 ou mais vezes/ semana", 3,
 ""))))
</f>
        <v>0</v>
      </c>
      <c r="T5" s="109">
        <f>IF('Planilha oficial participantes '!S5="Nenhuma no último mês", 0,
 IF('Planilha oficial participantes '!S5="Não se aplica", 0,
 IF('Planilha oficial participantes '!S5="Menos de 1 vez/ semana", 1,
 IF('Planilha oficial participantes '!S5="1 ou 2 vezes/ semana", 2,
 IF('Planilha oficial participantes '!S5="3 ou mais vezes/ semana", 3,
 ""))))
)</f>
        <v>0</v>
      </c>
      <c r="U5" s="109">
        <f>IF('Planilha oficial participantes '!U5="Nenhuma no último mês", 0,
 IF('Planilha oficial participantes '!U5="Menos de 1 vez/ semana", 1,
 IF('Planilha oficial participantes '!U5="1 ou 2 vezes/ semana", 2,
 IF('Planilha oficial participantes '!U5="3 ou mais vezes/ semana", 3,
 ""))))
</f>
        <v>1</v>
      </c>
      <c r="V5" s="109">
        <f t="shared" si="4"/>
        <v>3</v>
      </c>
      <c r="W5" s="109">
        <f>IF('Planilha oficial participantes '!V5="Nenhuma no último mês", 0,
 IF('Planilha oficial participantes '!V5="Menos de 1 vez/ semana", 1,
 IF('Planilha oficial participantes '!V5="1 ou 2 vezes/ semana", 2,
 IF('Planilha oficial participantes '!V5="3 ou mais vezes/ semana", 3,
 ""))))
</f>
        <v>3</v>
      </c>
      <c r="X5" s="109">
        <f>IF('Planilha oficial participantes '!W5="Nenhuma dificuldade", 0,
 IF('Planilha oficial participantes '!W5="Um problema leve", 1,
 IF('Planilha oficial participantes '!W5="Um problema razoável", 2,
 IF('Planilha oficial participantes '!W5="Um grande problema", 3,
 ""))))
</f>
        <v>2</v>
      </c>
      <c r="Y5" s="114">
        <f t="shared" si="5"/>
        <v>9</v>
      </c>
      <c r="AE5" s="107"/>
    </row>
    <row r="6">
      <c r="A6" s="108" t="s">
        <v>1143</v>
      </c>
      <c r="B6" s="109">
        <f>IF('Planilha oficial participantes '!T6="Muito boa", 0, IF('Planilha oficial participantes '!T6="Boa", 1, IF('Planilha oficial participantes '!T6="Ruim", 2, IF('Planilha oficial participantes '!T6="Muito ruim", 3, ""))))</f>
        <v>1</v>
      </c>
      <c r="C6" s="109">
        <f>IF(VALUE(MID('Planilha oficial participantes '!F6,1,SEARCH(" ",'Planilha oficial participantes '!F6)-1))&lt;=15, 0,
 IF(VALUE(MID('Planilha oficial participantes '!F6,1,SEARCH(" ",'Planilha oficial participantes '!F6)-1))&lt;=30, 1,
 IF(VALUE(MID('Planilha oficial participantes '!F6,1,SEARCH(" ",'Planilha oficial participantes '!F6)-1))&lt;=60, 2,
 3)))</f>
        <v>1</v>
      </c>
      <c r="D6" s="109">
        <f>IF('Planilha oficial participantes '!I6="Nenhuma no último mês", 0,
 IF('Planilha oficial participantes '!I6="Menos de 1 vez/ semana", 1,
 IF('Planilha oficial participantes '!I6="1 ou 2 vezes/ semana", 2,
 IF('Planilha oficial participantes '!I6="3 ou mais vezes/ semana", 3,
 ""))))
</f>
        <v>2</v>
      </c>
      <c r="E6" s="110">
        <f t="shared" si="1"/>
        <v>2</v>
      </c>
      <c r="F6" s="109">
        <f>IF(VALUE(MID('Planilha oficial participantes '!H6,1,SEARCH(" ",'Planilha oficial participantes '!H6)-1))&gt;=7, 0,
 IF(VALUE(MID('Planilha oficial participantes '!H6,1,SEARCH(" ",'Planilha oficial participantes '!H6)-1))&gt;=6, 1,
 IF(VALUE(MID('Planilha oficial participantes '!H6,1,SEARCH(" ",'Planilha oficial participantes '!H6)-1))&gt;=5, 2,
 3)))
</f>
        <v>0</v>
      </c>
      <c r="G6" s="109">
        <f>IF(
  (((VALUE(MID('Planilha oficial participantes '!H6,1,SEARCH(" ",'Planilha oficial participantes '!H6)-1))) / (TIMEVALUE(MOD('Planilha oficial participantes '!G6 - 'Planilha oficial participantes '!E6, 1))*24))*100) &gt; 85, 0,
IF(
  (((VALUE(MID('Planilha oficial participantes '!H6,1,SEARCH(" ",'Planilha oficial participantes '!H6)-1))) / (TIMEVALUE(MOD('Planilha oficial participantes '!G6 - 'Planilha oficial participantes '!E6, 1))*24))*100) &gt;= 75, 1,
IF(
  (((VALUE(MID('Planilha oficial participantes '!H6,1,SEARCH(" ",'Planilha oficial participantes '!H6)-1))) / (TIMEVALUE(MOD('Planilha oficial participantes '!G6 - 'Planilha oficial participantes '!E6, 1))*24))*100) &gt;= 65, 2,
3)))
</f>
        <v>0</v>
      </c>
      <c r="H6" s="111">
        <f>((VALUE(MID('Planilha oficial participantes '!H6,1,SEARCH(" ",'Planilha oficial participantes '!H6)-1))) / (TIMEVALUE(MOD('Planilha oficial participantes '!G6 - 'Planilha oficial participantes '!E6, 1))*24))*100</f>
        <v>100</v>
      </c>
      <c r="I6" s="112">
        <f>MOD('Planilha oficial participantes '!G6 - 'Planilha oficial participantes '!E6, 1)</f>
        <v>0.3333333333</v>
      </c>
      <c r="J6" s="113">
        <f t="shared" si="2"/>
        <v>8</v>
      </c>
      <c r="K6" s="109">
        <f t="shared" si="3"/>
        <v>1</v>
      </c>
      <c r="L6" s="109">
        <f>IF('Planilha oficial participantes '!J6="Nenhuma no último mês", 0,
 IF('Planilha oficial participantes '!J6="Menos de 1 vez/ semana", 1,
 IF('Planilha oficial participantes '!J6="1 ou 2 vezes/ semana", 2,
 IF('Planilha oficial participantes '!J6="3 ou mais vezes/ semana", 3,
 ""))))
</f>
        <v>2</v>
      </c>
      <c r="M6" s="109">
        <f>IF('Planilha oficial participantes '!K6="Nenhuma no último mês", 0,
 IF('Planilha oficial participantes '!K6="Menos de 1 vez/ semana", 1,
 IF('Planilha oficial participantes '!K6="1 ou 2 vezes/ semana", 2,
 IF('Planilha oficial participantes '!K6="3 ou mais vezes/ semana", 3,
 ""))))
</f>
        <v>1</v>
      </c>
      <c r="N6" s="109">
        <f>IF('Planilha oficial participantes '!L6="Nenhuma no último mês", 0,
 IF('Planilha oficial participantes '!L6="Menos de 1 vez/ semana", 1,
 IF('Planilha oficial participantes '!L6="1 ou 2 vezes/ semana", 2,
 IF('Planilha oficial participantes '!L6="3 ou mais vezes/ semana", 3,
 ""))))
</f>
        <v>0</v>
      </c>
      <c r="O6" s="109">
        <f>IF('Planilha oficial participantes '!M6="Nenhuma no último mês", 0,
 IF('Planilha oficial participantes '!M6="Menos de 1 vez/ semana", 1,
 IF('Planilha oficial participantes '!M6="1 ou 2 vezes/ semana", 2,
 IF('Planilha oficial participantes '!M6="3 ou mais vezes/ semana", 3,
 ""))))
</f>
        <v>0</v>
      </c>
      <c r="P6" s="109">
        <f>IF('Planilha oficial participantes '!N6="Nenhuma no último mês", 0,
 IF('Planilha oficial participantes '!N6="Menos de 1 vez/ semana", 1,
 IF('Planilha oficial participantes '!N6="1 ou 2 vezes/ semana", 2,
 IF('Planilha oficial participantes '!N6="3 ou mais vezes/ semana", 3,
 ""))))
</f>
        <v>0</v>
      </c>
      <c r="Q6" s="109">
        <f>IF('Planilha oficial participantes '!O6="Nenhuma no último mês", 0,
 IF('Planilha oficial participantes '!O6="Menos de 1 vez/ semana", 1,
 IF('Planilha oficial participantes '!O6="1 ou 2 vezes/ semana", 2,
 IF('Planilha oficial participantes '!O6="3 ou mais vezes/ semana", 3,
 ""))))
</f>
        <v>1</v>
      </c>
      <c r="R6" s="109">
        <f>IF('Planilha oficial participantes '!P6="Nenhuma no último mês", 0,
 IF('Planilha oficial participantes '!P6="Menos de 1 vez/ semana", 1,
 IF('Planilha oficial participantes '!P6="1 ou 2 vezes/ semana", 2,
 IF('Planilha oficial participantes '!P6="3 ou mais vezes/ semana", 3,
 ""))))
</f>
        <v>1</v>
      </c>
      <c r="S6" s="109">
        <f>IF('Planilha oficial participantes '!Q6="Nenhuma no último mês", 0,
 IF('Planilha oficial participantes '!Q6="Menos de 1 vez/ semana", 1,
 IF('Planilha oficial participantes '!Q6="1 ou 2 vezes/ semana", 2,
 IF('Planilha oficial participantes '!Q6="3 ou mais vezes/ semana", 3,
 ""))))
</f>
        <v>0</v>
      </c>
      <c r="T6" s="109">
        <f>IF('Planilha oficial participantes '!S6="Nenhuma no último mês", 0,
 IF('Planilha oficial participantes '!S6="Não se aplica", 0,
 IF('Planilha oficial participantes '!S6="Menos de 1 vez/ semana", 1,
 IF('Planilha oficial participantes '!S6="1 ou 2 vezes/ semana", 2,
 IF('Planilha oficial participantes '!S6="3 ou mais vezes/ semana", 3,
 ""))))
)</f>
        <v>3</v>
      </c>
      <c r="U6" s="109">
        <f>IF('Planilha oficial participantes '!U6="Nenhuma no último mês", 0,
 IF('Planilha oficial participantes '!U6="Menos de 1 vez/ semana", 1,
 IF('Planilha oficial participantes '!U6="1 ou 2 vezes/ semana", 2,
 IF('Planilha oficial participantes '!U6="3 ou mais vezes/ semana", 3,
 ""))))
</f>
        <v>0</v>
      </c>
      <c r="V6" s="109">
        <f t="shared" si="4"/>
        <v>0</v>
      </c>
      <c r="W6" s="109">
        <f>IF('Planilha oficial participantes '!V6="Nenhuma no último mês", 0,
 IF('Planilha oficial participantes '!V6="Menos de 1 vez/ semana", 1,
 IF('Planilha oficial participantes '!V6="1 ou 2 vezes/ semana", 2,
 IF('Planilha oficial participantes '!V6="3 ou mais vezes/ semana", 3,
 ""))))
</f>
        <v>0</v>
      </c>
      <c r="X6" s="109">
        <f>IF('Planilha oficial participantes '!W6="Nenhuma dificuldade", 0,
 IF('Planilha oficial participantes '!W6="Um problema leve", 1,
 IF('Planilha oficial participantes '!W6="Um problema razoável", 2,
 IF('Planilha oficial participantes '!W6="Um grande problema", 3,
 ""))))
</f>
        <v>0</v>
      </c>
      <c r="Y6" s="114">
        <f t="shared" si="5"/>
        <v>4</v>
      </c>
      <c r="AA6" s="106" t="s">
        <v>1861</v>
      </c>
      <c r="AB6" s="43"/>
      <c r="AC6" s="44"/>
    </row>
    <row r="7">
      <c r="A7" s="108" t="s">
        <v>1145</v>
      </c>
      <c r="B7" s="109">
        <f>IF('Planilha oficial participantes '!T7="Muito boa", 0, IF('Planilha oficial participantes '!T7="Boa", 1, IF('Planilha oficial participantes '!T7="Ruim", 2, IF('Planilha oficial participantes '!T7="Muito ruim", 3, ""))))</f>
        <v>3</v>
      </c>
      <c r="C7" s="109">
        <f>IF(VALUE(MID('Planilha oficial participantes '!F7,1,SEARCH(" ",'Planilha oficial participantes '!F7)-1))&lt;=15, 0,
 IF(VALUE(MID('Planilha oficial participantes '!F7,1,SEARCH(" ",'Planilha oficial participantes '!F7)-1))&lt;=30, 1,
 IF(VALUE(MID('Planilha oficial participantes '!F7,1,SEARCH(" ",'Planilha oficial participantes '!F7)-1))&lt;=60, 2,
 3)))</f>
        <v>1</v>
      </c>
      <c r="D7" s="109">
        <f>IF('Planilha oficial participantes '!I7="Nenhuma no último mês", 0,
 IF('Planilha oficial participantes '!I7="Menos de 1 vez/ semana", 1,
 IF('Planilha oficial participantes '!I7="1 ou 2 vezes/ semana", 2,
 IF('Planilha oficial participantes '!I7="3 ou mais vezes/ semana", 3,
 ""))))
</f>
        <v>3</v>
      </c>
      <c r="E7" s="110">
        <f t="shared" si="1"/>
        <v>2</v>
      </c>
      <c r="F7" s="109">
        <f>IF(VALUE(MID('Planilha oficial participantes '!H7,1,SEARCH(" ",'Planilha oficial participantes '!H7)-1))&gt;=7, 0,
 IF(VALUE(MID('Planilha oficial participantes '!H7,1,SEARCH(" ",'Planilha oficial participantes '!H7)-1))&gt;=6, 1,
 IF(VALUE(MID('Planilha oficial participantes '!H7,1,SEARCH(" ",'Planilha oficial participantes '!H7)-1))&gt;=5, 2,
 3)))
</f>
        <v>1</v>
      </c>
      <c r="G7" s="109">
        <f>IF(
  (((VALUE(MID('Planilha oficial participantes '!H7,1,SEARCH(" ",'Planilha oficial participantes '!H7)-1))) / (TIMEVALUE(MOD('Planilha oficial participantes '!G7 - 'Planilha oficial participantes '!E7, 1))*24))*100) &gt; 85, 0,
IF(
  (((VALUE(MID('Planilha oficial participantes '!H7,1,SEARCH(" ",'Planilha oficial participantes '!H7)-1))) / (TIMEVALUE(MOD('Planilha oficial participantes '!G7 - 'Planilha oficial participantes '!E7, 1))*24))*100) &gt;= 75, 1,
IF(
  (((VALUE(MID('Planilha oficial participantes '!H7,1,SEARCH(" ",'Planilha oficial participantes '!H7)-1))) / (TIMEVALUE(MOD('Planilha oficial participantes '!G7 - 'Planilha oficial participantes '!E7, 1))*24))*100) &gt;= 65, 2,
3)))
</f>
        <v>0</v>
      </c>
      <c r="H7" s="111">
        <f>((VALUE(MID('Planilha oficial participantes '!H7,1,SEARCH(" ",'Planilha oficial participantes '!H7)-1))) / (TIMEVALUE(MOD('Planilha oficial participantes '!G7 - 'Planilha oficial participantes '!E7, 1))*24))*100</f>
        <v>85.71428571</v>
      </c>
      <c r="I7" s="112">
        <f>MOD('Planilha oficial participantes '!G7 - 'Planilha oficial participantes '!E7, 1)</f>
        <v>0.2916666667</v>
      </c>
      <c r="J7" s="113">
        <f t="shared" si="2"/>
        <v>7</v>
      </c>
      <c r="K7" s="109">
        <f t="shared" si="3"/>
        <v>2</v>
      </c>
      <c r="L7" s="109">
        <f>IF('Planilha oficial participantes '!J7="Nenhuma no último mês", 0,
 IF('Planilha oficial participantes '!J7="Menos de 1 vez/ semana", 1,
 IF('Planilha oficial participantes '!J7="1 ou 2 vezes/ semana", 2,
 IF('Planilha oficial participantes '!J7="3 ou mais vezes/ semana", 3,
 ""))))
</f>
        <v>3</v>
      </c>
      <c r="M7" s="109">
        <f>IF('Planilha oficial participantes '!K7="Nenhuma no último mês", 0,
 IF('Planilha oficial participantes '!K7="Menos de 1 vez/ semana", 1,
 IF('Planilha oficial participantes '!K7="1 ou 2 vezes/ semana", 2,
 IF('Planilha oficial participantes '!K7="3 ou mais vezes/ semana", 3,
 ""))))
</f>
        <v>2</v>
      </c>
      <c r="N7" s="109">
        <f>IF('Planilha oficial participantes '!L7="Nenhuma no último mês", 0,
 IF('Planilha oficial participantes '!L7="Menos de 1 vez/ semana", 1,
 IF('Planilha oficial participantes '!L7="1 ou 2 vezes/ semana", 2,
 IF('Planilha oficial participantes '!L7="3 ou mais vezes/ semana", 3,
 ""))))
</f>
        <v>2</v>
      </c>
      <c r="O7" s="109">
        <f>IF('Planilha oficial participantes '!M7="Nenhuma no último mês", 0,
 IF('Planilha oficial participantes '!M7="Menos de 1 vez/ semana", 1,
 IF('Planilha oficial participantes '!M7="1 ou 2 vezes/ semana", 2,
 IF('Planilha oficial participantes '!M7="3 ou mais vezes/ semana", 3,
 ""))))
</f>
        <v>1</v>
      </c>
      <c r="P7" s="109">
        <f>IF('Planilha oficial participantes '!N7="Nenhuma no último mês", 0,
 IF('Planilha oficial participantes '!N7="Menos de 1 vez/ semana", 1,
 IF('Planilha oficial participantes '!N7="1 ou 2 vezes/ semana", 2,
 IF('Planilha oficial participantes '!N7="3 ou mais vezes/ semana", 3,
 ""))))
</f>
        <v>0</v>
      </c>
      <c r="Q7" s="109">
        <f>IF('Planilha oficial participantes '!O7="Nenhuma no último mês", 0,
 IF('Planilha oficial participantes '!O7="Menos de 1 vez/ semana", 1,
 IF('Planilha oficial participantes '!O7="1 ou 2 vezes/ semana", 2,
 IF('Planilha oficial participantes '!O7="3 ou mais vezes/ semana", 3,
 ""))))
</f>
        <v>2</v>
      </c>
      <c r="R7" s="109">
        <f>IF('Planilha oficial participantes '!P7="Nenhuma no último mês", 0,
 IF('Planilha oficial participantes '!P7="Menos de 1 vez/ semana", 1,
 IF('Planilha oficial participantes '!P7="1 ou 2 vezes/ semana", 2,
 IF('Planilha oficial participantes '!P7="3 ou mais vezes/ semana", 3,
 ""))))
</f>
        <v>3</v>
      </c>
      <c r="S7" s="109">
        <f>IF('Planilha oficial participantes '!Q7="Nenhuma no último mês", 0,
 IF('Planilha oficial participantes '!Q7="Menos de 1 vez/ semana", 1,
 IF('Planilha oficial participantes '!Q7="1 ou 2 vezes/ semana", 2,
 IF('Planilha oficial participantes '!Q7="3 ou mais vezes/ semana", 3,
 ""))))
</f>
        <v>2</v>
      </c>
      <c r="T7" s="109">
        <f>IF('Planilha oficial participantes '!S7="Nenhuma no último mês", 0,
 IF('Planilha oficial participantes '!S7="Não se aplica", 0,
 IF('Planilha oficial participantes '!S7="Menos de 1 vez/ semana", 1,
 IF('Planilha oficial participantes '!S7="1 ou 2 vezes/ semana", 2,
 IF('Planilha oficial participantes '!S7="3 ou mais vezes/ semana", 3,
 ""))))
)</f>
        <v>0</v>
      </c>
      <c r="U7" s="109">
        <f>IF('Planilha oficial participantes '!U7="Nenhuma no último mês", 0,
 IF('Planilha oficial participantes '!U7="Menos de 1 vez/ semana", 1,
 IF('Planilha oficial participantes '!U7="1 ou 2 vezes/ semana", 2,
 IF('Planilha oficial participantes '!U7="3 ou mais vezes/ semana", 3,
 ""))))
</f>
        <v>3</v>
      </c>
      <c r="V7" s="109">
        <f t="shared" si="4"/>
        <v>2</v>
      </c>
      <c r="W7" s="109">
        <f>IF('Planilha oficial participantes '!V7="Nenhuma no último mês", 0,
 IF('Planilha oficial participantes '!V7="Menos de 1 vez/ semana", 1,
 IF('Planilha oficial participantes '!V7="1 ou 2 vezes/ semana", 2,
 IF('Planilha oficial participantes '!V7="3 ou mais vezes/ semana", 3,
 ""))))
</f>
        <v>2</v>
      </c>
      <c r="X7" s="109">
        <f>IF('Planilha oficial participantes '!W7="Nenhuma dificuldade", 0,
 IF('Planilha oficial participantes '!W7="Um problema leve", 1,
 IF('Planilha oficial participantes '!W7="Um problema razoável", 2,
 IF('Planilha oficial participantes '!W7="Um grande problema", 3,
 ""))))
</f>
        <v>1</v>
      </c>
      <c r="Y7" s="114">
        <f t="shared" si="5"/>
        <v>13</v>
      </c>
      <c r="AA7" s="120" t="s">
        <v>1862</v>
      </c>
      <c r="AB7" s="121" t="s">
        <v>1150</v>
      </c>
      <c r="AC7" s="122">
        <v>0.9611111111111111</v>
      </c>
    </row>
    <row r="8">
      <c r="A8" s="108" t="s">
        <v>1147</v>
      </c>
      <c r="B8" s="109">
        <f>IF('Planilha oficial participantes '!T8="Muito boa", 0, IF('Planilha oficial participantes '!T8="Boa", 1, IF('Planilha oficial participantes '!T8="Ruim", 2, IF('Planilha oficial participantes '!T8="Muito ruim", 3, ""))))</f>
        <v>0</v>
      </c>
      <c r="C8" s="109">
        <f>IF(VALUE(MID('Planilha oficial participantes '!F8,1,SEARCH(" ",'Planilha oficial participantes '!F8)-1))&lt;=15, 0,
 IF(VALUE(MID('Planilha oficial participantes '!F8,1,SEARCH(" ",'Planilha oficial participantes '!F8)-1))&lt;=30, 1,
 IF(VALUE(MID('Planilha oficial participantes '!F8,1,SEARCH(" ",'Planilha oficial participantes '!F8)-1))&lt;=60, 2,
 3)))</f>
        <v>0</v>
      </c>
      <c r="D8" s="109">
        <f>IF('Planilha oficial participantes '!I8="Nenhuma no último mês", 0,
 IF('Planilha oficial participantes '!I8="Menos de 1 vez/ semana", 1,
 IF('Planilha oficial participantes '!I8="1 ou 2 vezes/ semana", 2,
 IF('Planilha oficial participantes '!I8="3 ou mais vezes/ semana", 3,
 ""))))
</f>
        <v>0</v>
      </c>
      <c r="E8" s="110">
        <f t="shared" si="1"/>
        <v>0</v>
      </c>
      <c r="F8" s="109">
        <f>IF(VALUE(MID('Planilha oficial participantes '!H8,1,SEARCH(" ",'Planilha oficial participantes '!H8)-1))&gt;=7, 0,
 IF(VALUE(MID('Planilha oficial participantes '!H8,1,SEARCH(" ",'Planilha oficial participantes '!H8)-1))&gt;=6, 1,
 IF(VALUE(MID('Planilha oficial participantes '!H8,1,SEARCH(" ",'Planilha oficial participantes '!H8)-1))&gt;=5, 2,
 3)))
</f>
        <v>0</v>
      </c>
      <c r="G8" s="109">
        <f>IF(
  (((VALUE(MID('Planilha oficial participantes '!H8,1,SEARCH(" ",'Planilha oficial participantes '!H8)-1))) / (TIMEVALUE(MOD('Planilha oficial participantes '!G8 - 'Planilha oficial participantes '!E8, 1))*24))*100) &gt;= 85, 0,
IF(
  (((VALUE(MID('Planilha oficial participantes '!H8,1,SEARCH(" ",'Planilha oficial participantes '!H8)-1))) / (TIMEVALUE(MOD('Planilha oficial participantes '!G8 - 'Planilha oficial participantes '!E8, 1))*24))*100) &gt;= 75, 1,
IF(
  (((VALUE(MID('Planilha oficial participantes '!H8,1,SEARCH(" ",'Planilha oficial participantes '!H8)-1))) / (TIMEVALUE(MOD('Planilha oficial participantes '!G8 - 'Planilha oficial participantes '!E8, 1))*24))*100) &gt;= 65, 2,
3)))
</f>
        <v>0</v>
      </c>
      <c r="H8" s="111">
        <f>((VALUE(MID('Planilha oficial participantes '!H8,1,SEARCH(" ",'Planilha oficial participantes '!H8)-1))) / (TIMEVALUE(MOD('Planilha oficial participantes '!G8 - 'Planilha oficial participantes '!E8, 1))*24))*100</f>
        <v>93.33333333</v>
      </c>
      <c r="I8" s="112">
        <f>MOD('Planilha oficial participantes '!G8 - 'Planilha oficial participantes '!E8, 1)</f>
        <v>0.3125</v>
      </c>
      <c r="J8" s="113">
        <f t="shared" si="2"/>
        <v>7.5</v>
      </c>
      <c r="K8" s="109">
        <f t="shared" si="3"/>
        <v>1</v>
      </c>
      <c r="L8" s="109">
        <f>IF('Planilha oficial participantes '!J8="Nenhuma no último mês", 0,
 IF('Planilha oficial participantes '!J8="Menos de 1 vez/ semana", 1,
 IF('Planilha oficial participantes '!J8="1 ou 2 vezes/ semana", 2,
 IF('Planilha oficial participantes '!J8="3 ou mais vezes/ semana", 3,
 ""))))
</f>
        <v>2</v>
      </c>
      <c r="M8" s="109">
        <f>IF('Planilha oficial participantes '!K8="Nenhuma no último mês", 0,
 IF('Planilha oficial participantes '!K8="Menos de 1 vez/ semana", 1,
 IF('Planilha oficial participantes '!K8="1 ou 2 vezes/ semana", 2,
 IF('Planilha oficial participantes '!K8="3 ou mais vezes/ semana", 3,
 ""))))
</f>
        <v>0</v>
      </c>
      <c r="N8" s="109">
        <f>IF('Planilha oficial participantes '!L8="Nenhuma no último mês", 0,
 IF('Planilha oficial participantes '!L8="Menos de 1 vez/ semana", 1,
 IF('Planilha oficial participantes '!L8="1 ou 2 vezes/ semana", 2,
 IF('Planilha oficial participantes '!L8="3 ou mais vezes/ semana", 3,
 ""))))
</f>
        <v>0</v>
      </c>
      <c r="O8" s="109">
        <f>IF('Planilha oficial participantes '!M8="Nenhuma no último mês", 0,
 IF('Planilha oficial participantes '!M8="Menos de 1 vez/ semana", 1,
 IF('Planilha oficial participantes '!M8="1 ou 2 vezes/ semana", 2,
 IF('Planilha oficial participantes '!M8="3 ou mais vezes/ semana", 3,
 ""))))
</f>
        <v>0</v>
      </c>
      <c r="P8" s="109">
        <f>IF('Planilha oficial participantes '!N8="Nenhuma no último mês", 0,
 IF('Planilha oficial participantes '!N8="Menos de 1 vez/ semana", 1,
 IF('Planilha oficial participantes '!N8="1 ou 2 vezes/ semana", 2,
 IF('Planilha oficial participantes '!N8="3 ou mais vezes/ semana", 3,
 ""))))
</f>
        <v>0</v>
      </c>
      <c r="Q8" s="109">
        <f>IF('Planilha oficial participantes '!O8="Nenhuma no último mês", 0,
 IF('Planilha oficial participantes '!O8="Menos de 1 vez/ semana", 1,
 IF('Planilha oficial participantes '!O8="1 ou 2 vezes/ semana", 2,
 IF('Planilha oficial participantes '!O8="3 ou mais vezes/ semana", 3,
 ""))))
</f>
        <v>1</v>
      </c>
      <c r="R8" s="109">
        <f>IF('Planilha oficial participantes '!P8="Nenhuma no último mês", 0,
 IF('Planilha oficial participantes '!P8="Menos de 1 vez/ semana", 1,
 IF('Planilha oficial participantes '!P8="1 ou 2 vezes/ semana", 2,
 IF('Planilha oficial participantes '!P8="3 ou mais vezes/ semana", 3,
 ""))))
</f>
        <v>0</v>
      </c>
      <c r="S8" s="109">
        <f>IF('Planilha oficial participantes '!Q8="Nenhuma no último mês", 0,
 IF('Planilha oficial participantes '!Q8="Menos de 1 vez/ semana", 1,
 IF('Planilha oficial participantes '!Q8="1 ou 2 vezes/ semana", 2,
 IF('Planilha oficial participantes '!Q8="3 ou mais vezes/ semana", 3,
 ""))))
</f>
        <v>0</v>
      </c>
      <c r="T8" s="109">
        <f>IF('Planilha oficial participantes '!S8="Nenhuma no último mês", 0,
 IF('Planilha oficial participantes '!S8="Não se aplica", 0,
 IF('Planilha oficial participantes '!S8="Menos de 1 vez/ semana", 1,
 IF('Planilha oficial participantes '!S8="1 ou 2 vezes/ semana", 2,
 IF('Planilha oficial participantes '!S8="3 ou mais vezes/ semana", 3,
 ""))))
)</f>
        <v>3</v>
      </c>
      <c r="U8" s="109">
        <f>IF('Planilha oficial participantes '!U8="Nenhuma no último mês", 0,
 IF('Planilha oficial participantes '!U8="Menos de 1 vez/ semana", 1,
 IF('Planilha oficial participantes '!U8="1 ou 2 vezes/ semana", 2,
 IF('Planilha oficial participantes '!U8="3 ou mais vezes/ semana", 3,
 ""))))
</f>
        <v>0</v>
      </c>
      <c r="V8" s="109">
        <f t="shared" si="4"/>
        <v>2</v>
      </c>
      <c r="W8" s="109">
        <f>IF('Planilha oficial participantes '!V8="Nenhuma no último mês", 0,
 IF('Planilha oficial participantes '!V8="Menos de 1 vez/ semana", 1,
 IF('Planilha oficial participantes '!V8="1 ou 2 vezes/ semana", 2,
 IF('Planilha oficial participantes '!V8="3 ou mais vezes/ semana", 3,
 ""))))
</f>
        <v>3</v>
      </c>
      <c r="X8" s="109">
        <f>IF('Planilha oficial participantes '!W8="Nenhuma dificuldade", 0,
 IF('Planilha oficial participantes '!W8="Um problema leve", 1,
 IF('Planilha oficial participantes '!W8="Um problema razoável", 2,
 IF('Planilha oficial participantes '!W8="Um grande problema", 3,
 ""))))
</f>
        <v>1</v>
      </c>
      <c r="Y8" s="114">
        <f t="shared" si="5"/>
        <v>3</v>
      </c>
      <c r="AA8" s="62"/>
      <c r="AB8" s="121" t="s">
        <v>1152</v>
      </c>
      <c r="AC8" s="122">
        <v>0.9583333333333334</v>
      </c>
    </row>
    <row r="9">
      <c r="A9" s="108" t="s">
        <v>1148</v>
      </c>
      <c r="B9" s="109">
        <f>IF('Planilha oficial participantes '!T9="Muito boa", 0, IF('Planilha oficial participantes '!T9="Boa", 1, IF('Planilha oficial participantes '!T9="Ruim", 2, IF('Planilha oficial participantes '!T9="Muito ruim", 3, ""))))</f>
        <v>2</v>
      </c>
      <c r="C9" s="109">
        <f>IF(VALUE(MID('Planilha oficial participantes '!F9,1,SEARCH(" ",'Planilha oficial participantes '!F9)-1))&lt;=15, 0,
 IF(VALUE(MID('Planilha oficial participantes '!F9,1,SEARCH(" ",'Planilha oficial participantes '!F9)-1))&lt;=30, 1,
 IF(VALUE(MID('Planilha oficial participantes '!F9,1,SEARCH(" ",'Planilha oficial participantes '!F9)-1))&lt;=60, 2,
 3)))</f>
        <v>3</v>
      </c>
      <c r="D9" s="109">
        <f>IF('Planilha oficial participantes '!I9="Nenhuma no último mês", 0,
 IF('Planilha oficial participantes '!I9="Menos de 1 vez/ semana", 1,
 IF('Planilha oficial participantes '!I9="1 ou 2 vezes/ semana", 2,
 IF('Planilha oficial participantes '!I9="3 ou mais vezes/ semana", 3,
 ""))))
</f>
        <v>3</v>
      </c>
      <c r="E9" s="110">
        <f t="shared" si="1"/>
        <v>3</v>
      </c>
      <c r="F9" s="109">
        <f>IF(VALUE(MID('Planilha oficial participantes '!H9,1,SEARCH(" ",'Planilha oficial participantes '!H9)-1))&gt;=7, 0,
 IF(VALUE(MID('Planilha oficial participantes '!H9,1,SEARCH(" ",'Planilha oficial participantes '!H9)-1))&gt;=6, 1,
 IF(VALUE(MID('Planilha oficial participantes '!H9,1,SEARCH(" ",'Planilha oficial participantes '!H9)-1))&gt;=5, 2,
 3)))
</f>
        <v>1</v>
      </c>
      <c r="G9" s="109">
        <f>IF(
  (((VALUE(MID('Planilha oficial participantes '!H9,1,SEARCH(" ",'Planilha oficial participantes '!H9)-1))) / (TIMEVALUE(MOD('Planilha oficial participantes '!G9 - 'Planilha oficial participantes '!E9, 1))*24))*100) &gt; 85, 0,
IF(
  (((VALUE(MID('Planilha oficial participantes '!H9,1,SEARCH(" ",'Planilha oficial participantes '!H9)-1))) / (TIMEVALUE(MOD('Planilha oficial participantes '!G9 - 'Planilha oficial participantes '!E9, 1))*24))*100) &gt;= 75, 1,
IF(
  (((VALUE(MID('Planilha oficial participantes '!H9,1,SEARCH(" ",'Planilha oficial participantes '!H9)-1))) / (TIMEVALUE(MOD('Planilha oficial participantes '!G9 - 'Planilha oficial participantes '!E9, 1))*24))*100) &gt;= 65, 2,
3)))
</f>
        <v>0</v>
      </c>
      <c r="H9" s="111">
        <f>((VALUE(MID('Planilha oficial participantes '!H9,1,SEARCH(" ",'Planilha oficial participantes '!H9)-1))) / (TIMEVALUE(MOD('Planilha oficial participantes '!G9 - 'Planilha oficial participantes '!E9, 1))*24))*100</f>
        <v>92.30769231</v>
      </c>
      <c r="I9" s="112">
        <f>MOD('Planilha oficial participantes '!G9 - 'Planilha oficial participantes '!E9, 1)</f>
        <v>0.2708333333</v>
      </c>
      <c r="J9" s="113">
        <f t="shared" si="2"/>
        <v>6.5</v>
      </c>
      <c r="K9" s="109">
        <f t="shared" si="3"/>
        <v>1</v>
      </c>
      <c r="L9" s="109">
        <f>IF('Planilha oficial participantes '!J9="Nenhuma no último mês", 0,
 IF('Planilha oficial participantes '!J9="Menos de 1 vez/ semana", 1,
 IF('Planilha oficial participantes '!J9="1 ou 2 vezes/ semana", 2,
 IF('Planilha oficial participantes '!J9="3 ou mais vezes/ semana", 3,
 ""))))
</f>
        <v>0</v>
      </c>
      <c r="M9" s="109">
        <f>IF('Planilha oficial participantes '!K9="Nenhuma no último mês", 0,
 IF('Planilha oficial participantes '!K9="Menos de 1 vez/ semana", 1,
 IF('Planilha oficial participantes '!K9="1 ou 2 vezes/ semana", 2,
 IF('Planilha oficial participantes '!K9="3 ou mais vezes/ semana", 3,
 ""))))
</f>
        <v>3</v>
      </c>
      <c r="N9" s="109">
        <f>IF('Planilha oficial participantes '!L9="Nenhuma no último mês", 0,
 IF('Planilha oficial participantes '!L9="Menos de 1 vez/ semana", 1,
 IF('Planilha oficial participantes '!L9="1 ou 2 vezes/ semana", 2,
 IF('Planilha oficial participantes '!L9="3 ou mais vezes/ semana", 3,
 ""))))
</f>
        <v>1</v>
      </c>
      <c r="O9" s="109">
        <f>IF('Planilha oficial participantes '!M9="Nenhuma no último mês", 0,
 IF('Planilha oficial participantes '!M9="Menos de 1 vez/ semana", 1,
 IF('Planilha oficial participantes '!M9="1 ou 2 vezes/ semana", 2,
 IF('Planilha oficial participantes '!M9="3 ou mais vezes/ semana", 3,
 ""))))
</f>
        <v>0</v>
      </c>
      <c r="P9" s="109">
        <f>IF('Planilha oficial participantes '!N9="Nenhuma no último mês", 0,
 IF('Planilha oficial participantes '!N9="Menos de 1 vez/ semana", 1,
 IF('Planilha oficial participantes '!N9="1 ou 2 vezes/ semana", 2,
 IF('Planilha oficial participantes '!N9="3 ou mais vezes/ semana", 3,
 ""))))
</f>
        <v>0</v>
      </c>
      <c r="Q9" s="109">
        <f>IF('Planilha oficial participantes '!O9="Nenhuma no último mês", 0,
 IF('Planilha oficial participantes '!O9="Menos de 1 vez/ semana", 1,
 IF('Planilha oficial participantes '!O9="1 ou 2 vezes/ semana", 2,
 IF('Planilha oficial participantes '!O9="3 ou mais vezes/ semana", 3,
 ""))))
</f>
        <v>0</v>
      </c>
      <c r="R9" s="109">
        <f>IF('Planilha oficial participantes '!P9="Nenhuma no último mês", 0,
 IF('Planilha oficial participantes '!P9="Menos de 1 vez/ semana", 1,
 IF('Planilha oficial participantes '!P9="1 ou 2 vezes/ semana", 2,
 IF('Planilha oficial participantes '!P9="3 ou mais vezes/ semana", 3,
 ""))))
</f>
        <v>2</v>
      </c>
      <c r="S9" s="109">
        <f>IF('Planilha oficial participantes '!Q9="Nenhuma no último mês", 0,
 IF('Planilha oficial participantes '!Q9="Menos de 1 vez/ semana", 1,
 IF('Planilha oficial participantes '!Q9="1 ou 2 vezes/ semana", 2,
 IF('Planilha oficial participantes '!Q9="3 ou mais vezes/ semana", 3,
 ""))))
</f>
        <v>1</v>
      </c>
      <c r="T9" s="109">
        <f>IF('Planilha oficial participantes '!S9="Nenhuma no último mês", 0,
 IF('Planilha oficial participantes '!S9="Não se aplica", 0,
 IF('Planilha oficial participantes '!S9="Menos de 1 vez/ semana", 1,
 IF('Planilha oficial participantes '!S9="1 ou 2 vezes/ semana", 2,
 IF('Planilha oficial participantes '!S9="3 ou mais vezes/ semana", 3,
 ""))))
)</f>
        <v>0</v>
      </c>
      <c r="U9" s="109">
        <f>IF('Planilha oficial participantes '!U9="Nenhuma no último mês", 0,
 IF('Planilha oficial participantes '!U9="Menos de 1 vez/ semana", 1,
 IF('Planilha oficial participantes '!U9="1 ou 2 vezes/ semana", 2,
 IF('Planilha oficial participantes '!U9="3 ou mais vezes/ semana", 3,
 ""))))
</f>
        <v>1</v>
      </c>
      <c r="V9" s="109">
        <f t="shared" si="4"/>
        <v>1</v>
      </c>
      <c r="W9" s="109">
        <f>IF('Planilha oficial participantes '!V9="Nenhuma no último mês", 0,
 IF('Planilha oficial participantes '!V9="Menos de 1 vez/ semana", 1,
 IF('Planilha oficial participantes '!V9="1 ou 2 vezes/ semana", 2,
 IF('Planilha oficial participantes '!V9="3 ou mais vezes/ semana", 3,
 ""))))
</f>
        <v>1</v>
      </c>
      <c r="X9" s="109">
        <f>IF('Planilha oficial participantes '!W9="Nenhuma dificuldade", 0,
 IF('Planilha oficial participantes '!W9="Um problema leve", 1,
 IF('Planilha oficial participantes '!W9="Um problema razoável", 2,
 IF('Planilha oficial participantes '!W9="Um grande problema", 3,
 ""))))
</f>
        <v>1</v>
      </c>
      <c r="Y9" s="114">
        <f t="shared" si="5"/>
        <v>9</v>
      </c>
      <c r="AA9" s="62"/>
      <c r="AB9" s="121" t="s">
        <v>1151</v>
      </c>
      <c r="AC9" s="122">
        <v>0.9583333333333334</v>
      </c>
    </row>
    <row r="10">
      <c r="A10" s="108" t="s">
        <v>1153</v>
      </c>
      <c r="B10" s="109">
        <f>IF('Planilha oficial participantes '!T10="Muito boa", 0, IF('Planilha oficial participantes '!T10="Boa", 1, IF('Planilha oficial participantes '!T10="Ruim", 2, IF('Planilha oficial participantes '!T10="Muito ruim", 3, ""))))</f>
        <v>1</v>
      </c>
      <c r="C10" s="109">
        <f>IF(VALUE(MID('Planilha oficial participantes '!F10,1,SEARCH(" ",'Planilha oficial participantes '!F10)-1))&lt;=15, 0,
 IF(VALUE(MID('Planilha oficial participantes '!F10,1,SEARCH(" ",'Planilha oficial participantes '!F10)-1))&lt;=30, 1,
 IF(VALUE(MID('Planilha oficial participantes '!F10,1,SEARCH(" ",'Planilha oficial participantes '!F10)-1))&lt;=60, 2,
 3)))</f>
        <v>1</v>
      </c>
      <c r="D10" s="109">
        <f>IF('Planilha oficial participantes '!I10="Nenhuma no último mês", 0,
 IF('Planilha oficial participantes '!I10="Menos de 1 vez/ semana", 1,
 IF('Planilha oficial participantes '!I10="1 ou 2 vezes/ semana", 2,
 IF('Planilha oficial participantes '!I10="3 ou mais vezes/ semana", 3,
 ""))))
</f>
        <v>1</v>
      </c>
      <c r="E10" s="110">
        <f t="shared" si="1"/>
        <v>1</v>
      </c>
      <c r="F10" s="109">
        <f>IF(VALUE(MID('Planilha oficial participantes '!H10,1,SEARCH(" ",'Planilha oficial participantes '!H10)-1))&gt;=7, 0,
 IF(VALUE(MID('Planilha oficial participantes '!H10,1,SEARCH(" ",'Planilha oficial participantes '!H10)-1))&gt;=6, 1,
 IF(VALUE(MID('Planilha oficial participantes '!H10,1,SEARCH(" ",'Planilha oficial participantes '!H10)-1))&gt;=5, 2,
 3)))
</f>
        <v>1</v>
      </c>
      <c r="G10" s="109">
        <f>IF(
  (((VALUE(MID('Planilha oficial participantes '!H10,1,SEARCH(" ",'Planilha oficial participantes '!H10)-1))) / (TIMEVALUE(MOD('Planilha oficial participantes '!G10 - 'Planilha oficial participantes '!E10, 1))*24))*100) &gt; 85, 0,
IF(
  (((VALUE(MID('Planilha oficial participantes '!H10,1,SEARCH(" ",'Planilha oficial participantes '!H10)-1))) / (TIMEVALUE(MOD('Planilha oficial participantes '!G10 - 'Planilha oficial participantes '!E10, 1))*24))*100) &gt;= 75, 1,
IF(
  (((VALUE(MID('Planilha oficial participantes '!H10,1,SEARCH(" ",'Planilha oficial participantes '!H10)-1))) / (TIMEVALUE(MOD('Planilha oficial participantes '!G10 - 'Planilha oficial participantes '!E10, 1))*24))*100) &gt;= 65, 2,
3)))
</f>
        <v>0</v>
      </c>
      <c r="H10" s="111">
        <f>((VALUE(MID('Planilha oficial participantes '!H10,1,SEARCH(" ",'Planilha oficial participantes '!H10)-1))) / (TIMEVALUE(MOD('Planilha oficial participantes '!G10 - 'Planilha oficial participantes '!E10, 1))*24))*100</f>
        <v>92.85714286</v>
      </c>
      <c r="I10" s="112">
        <f>MOD('Planilha oficial participantes '!G10 - 'Planilha oficial participantes '!E10, 1)</f>
        <v>0.2916666667</v>
      </c>
      <c r="J10" s="113">
        <f t="shared" si="2"/>
        <v>7</v>
      </c>
      <c r="K10" s="109">
        <f t="shared" si="3"/>
        <v>1</v>
      </c>
      <c r="L10" s="109">
        <f>IF('Planilha oficial participantes '!J10="Nenhuma no último mês", 0,
 IF('Planilha oficial participantes '!J10="Menos de 1 vez/ semana", 1,
 IF('Planilha oficial participantes '!J10="1 ou 2 vezes/ semana", 2,
 IF('Planilha oficial participantes '!J10="3 ou mais vezes/ semana", 3,
 ""))))
</f>
        <v>1</v>
      </c>
      <c r="M10" s="109">
        <f>IF('Planilha oficial participantes '!K10="Nenhuma no último mês", 0,
 IF('Planilha oficial participantes '!K10="Menos de 1 vez/ semana", 1,
 IF('Planilha oficial participantes '!K10="1 ou 2 vezes/ semana", 2,
 IF('Planilha oficial participantes '!K10="3 ou mais vezes/ semana", 3,
 ""))))
</f>
        <v>1</v>
      </c>
      <c r="N10" s="109">
        <f>IF('Planilha oficial participantes '!L10="Nenhuma no último mês", 0,
 IF('Planilha oficial participantes '!L10="Menos de 1 vez/ semana", 1,
 IF('Planilha oficial participantes '!L10="1 ou 2 vezes/ semana", 2,
 IF('Planilha oficial participantes '!L10="3 ou mais vezes/ semana", 3,
 ""))))
</f>
        <v>1</v>
      </c>
      <c r="O10" s="109">
        <f>IF('Planilha oficial participantes '!M10="Nenhuma no último mês", 0,
 IF('Planilha oficial participantes '!M10="Menos de 1 vez/ semana", 1,
 IF('Planilha oficial participantes '!M10="1 ou 2 vezes/ semana", 2,
 IF('Planilha oficial participantes '!M10="3 ou mais vezes/ semana", 3,
 ""))))
</f>
        <v>0</v>
      </c>
      <c r="P10" s="109">
        <f>IF('Planilha oficial participantes '!N10="Nenhuma no último mês", 0,
 IF('Planilha oficial participantes '!N10="Menos de 1 vez/ semana", 1,
 IF('Planilha oficial participantes '!N10="1 ou 2 vezes/ semana", 2,
 IF('Planilha oficial participantes '!N10="3 ou mais vezes/ semana", 3,
 ""))))
</f>
        <v>1</v>
      </c>
      <c r="Q10" s="109">
        <f>IF('Planilha oficial participantes '!O10="Nenhuma no último mês", 0,
 IF('Planilha oficial participantes '!O10="Menos de 1 vez/ semana", 1,
 IF('Planilha oficial participantes '!O10="1 ou 2 vezes/ semana", 2,
 IF('Planilha oficial participantes '!O10="3 ou mais vezes/ semana", 3,
 ""))))
</f>
        <v>0</v>
      </c>
      <c r="R10" s="109">
        <f>IF('Planilha oficial participantes '!P10="Nenhuma no último mês", 0,
 IF('Planilha oficial participantes '!P10="Menos de 1 vez/ semana", 1,
 IF('Planilha oficial participantes '!P10="1 ou 2 vezes/ semana", 2,
 IF('Planilha oficial participantes '!P10="3 ou mais vezes/ semana", 3,
 ""))))
</f>
        <v>1</v>
      </c>
      <c r="S10" s="109">
        <f>IF('Planilha oficial participantes '!Q10="Nenhuma no último mês", 0,
 IF('Planilha oficial participantes '!Q10="Menos de 1 vez/ semana", 1,
 IF('Planilha oficial participantes '!Q10="1 ou 2 vezes/ semana", 2,
 IF('Planilha oficial participantes '!Q10="3 ou mais vezes/ semana", 3,
 ""))))
</f>
        <v>0</v>
      </c>
      <c r="T10" s="109">
        <f>IF('Planilha oficial participantes '!S10="Nenhuma no último mês", 0,
 IF('Planilha oficial participantes '!S10="Não se aplica", 0,
 IF('Planilha oficial participantes '!S10="Menos de 1 vez/ semana", 1,
 IF('Planilha oficial participantes '!S10="1 ou 2 vezes/ semana", 2,
 IF('Planilha oficial participantes '!S10="3 ou mais vezes/ semana", 3,
 ""))))
)</f>
        <v>0</v>
      </c>
      <c r="U10" s="109">
        <f>IF('Planilha oficial participantes '!U10="Nenhuma no último mês", 0,
 IF('Planilha oficial participantes '!U10="Menos de 1 vez/ semana", 1,
 IF('Planilha oficial participantes '!U10="1 ou 2 vezes/ semana", 2,
 IF('Planilha oficial participantes '!U10="3 ou mais vezes/ semana", 3,
 ""))))
</f>
        <v>0</v>
      </c>
      <c r="V10" s="109">
        <f t="shared" si="4"/>
        <v>2</v>
      </c>
      <c r="W10" s="109">
        <f>IF('Planilha oficial participantes '!V10="Nenhuma no último mês", 0,
 IF('Planilha oficial participantes '!V10="Menos de 1 vez/ semana", 1,
 IF('Planilha oficial participantes '!V10="1 ou 2 vezes/ semana", 2,
 IF('Planilha oficial participantes '!V10="3 ou mais vezes/ semana", 3,
 ""))))
</f>
        <v>2</v>
      </c>
      <c r="X10" s="109">
        <f>IF('Planilha oficial participantes '!W10="Nenhuma dificuldade", 0,
 IF('Planilha oficial participantes '!W10="Um problema leve", 1,
 IF('Planilha oficial participantes '!W10="Um problema razoável", 2,
 IF('Planilha oficial participantes '!W10="Um grande problema", 3,
 ""))))
</f>
        <v>1</v>
      </c>
      <c r="Y10" s="114">
        <f t="shared" si="5"/>
        <v>6</v>
      </c>
      <c r="AA10" s="45"/>
      <c r="AB10" s="121" t="s">
        <v>1863</v>
      </c>
      <c r="AC10" s="122">
        <v>0.041666666666666664</v>
      </c>
    </row>
    <row r="11">
      <c r="A11" s="108" t="s">
        <v>1155</v>
      </c>
      <c r="B11" s="109">
        <f>IF('Planilha oficial participantes '!T11="Muito boa", 0, IF('Planilha oficial participantes '!T11="Boa", 1, IF('Planilha oficial participantes '!T11="Ruim", 2, IF('Planilha oficial participantes '!T11="Muito ruim", 3, ""))))</f>
        <v>2</v>
      </c>
      <c r="C11" s="109">
        <f>IF(VALUE(MID('Planilha oficial participantes '!F11,1,SEARCH(" ",'Planilha oficial participantes '!F11)-1))&lt;=15, 0,
 IF(VALUE(MID('Planilha oficial participantes '!F11,1,SEARCH(" ",'Planilha oficial participantes '!F11)-1))&lt;=30, 1,
 IF(VALUE(MID('Planilha oficial participantes '!F11,1,SEARCH(" ",'Planilha oficial participantes '!F11)-1))&lt;=60, 2,
 3)))</f>
        <v>1</v>
      </c>
      <c r="D11" s="109">
        <f>IF('Planilha oficial participantes '!I11="Nenhuma no último mês", 0,
 IF('Planilha oficial participantes '!I11="Menos de 1 vez/ semana", 1,
 IF('Planilha oficial participantes '!I11="1 ou 2 vezes/ semana", 2,
 IF('Planilha oficial participantes '!I11="3 ou mais vezes/ semana", 3,
 ""))))
</f>
        <v>2</v>
      </c>
      <c r="E11" s="110">
        <f t="shared" si="1"/>
        <v>2</v>
      </c>
      <c r="F11" s="109">
        <f>IF(VALUE(MID('Planilha oficial participantes '!H11,1,SEARCH(" ",'Planilha oficial participantes '!H11)-1))&gt;=7, 0,
 IF(VALUE(MID('Planilha oficial participantes '!H11,1,SEARCH(" ",'Planilha oficial participantes '!H11)-1))&gt;=6, 1,
 IF(VALUE(MID('Planilha oficial participantes '!H11,1,SEARCH(" ",'Planilha oficial participantes '!H11)-1))&gt;=5, 2,
 3)))
</f>
        <v>1</v>
      </c>
      <c r="G11" s="109">
        <f>IF(
  (((VALUE(MID('Planilha oficial participantes '!H11,1,SEARCH(" ",'Planilha oficial participantes '!H11)-1))) / (TIMEVALUE(MOD('Planilha oficial participantes '!G11 - 'Planilha oficial participantes '!E11, 1))*24))*100) &gt; 85, 0,
IF(
  (((VALUE(MID('Planilha oficial participantes '!H11,1,SEARCH(" ",'Planilha oficial participantes '!H11)-1))) / (TIMEVALUE(MOD('Planilha oficial participantes '!G11 - 'Planilha oficial participantes '!E11, 1))*24))*100) &gt;= 75, 1,
IF(
  (((VALUE(MID('Planilha oficial participantes '!H11,1,SEARCH(" ",'Planilha oficial participantes '!H11)-1))) / (TIMEVALUE(MOD('Planilha oficial participantes '!G11 - 'Planilha oficial participantes '!E11, 1))*24))*100) &gt;= 65, 2,
3)))
</f>
        <v>0</v>
      </c>
      <c r="H11" s="111">
        <f>((VALUE(MID('Planilha oficial participantes '!H11,1,SEARCH(" ",'Planilha oficial participantes '!H11)-1))) / (TIMEVALUE(MOD('Planilha oficial participantes '!G11 - 'Planilha oficial participantes '!E11, 1))*24))*100</f>
        <v>100</v>
      </c>
      <c r="I11" s="112">
        <f>MOD('Planilha oficial participantes '!G11 - 'Planilha oficial participantes '!E11, 1)</f>
        <v>0.25</v>
      </c>
      <c r="J11" s="113">
        <f t="shared" si="2"/>
        <v>6</v>
      </c>
      <c r="K11" s="109">
        <f t="shared" si="3"/>
        <v>1</v>
      </c>
      <c r="L11" s="109">
        <f>IF('Planilha oficial participantes '!J11="Nenhuma no último mês", 0,
 IF('Planilha oficial participantes '!J11="Menos de 1 vez/ semana", 1,
 IF('Planilha oficial participantes '!J11="1 ou 2 vezes/ semana", 2,
 IF('Planilha oficial participantes '!J11="3 ou mais vezes/ semana", 3,
 ""))))
</f>
        <v>0</v>
      </c>
      <c r="M11" s="109">
        <f>IF('Planilha oficial participantes '!K11="Nenhuma no último mês", 0,
 IF('Planilha oficial participantes '!K11="Menos de 1 vez/ semana", 1,
 IF('Planilha oficial participantes '!K11="1 ou 2 vezes/ semana", 2,
 IF('Planilha oficial participantes '!K11="3 ou mais vezes/ semana", 3,
 ""))))
</f>
        <v>1</v>
      </c>
      <c r="N11" s="109">
        <f>IF('Planilha oficial participantes '!L11="Nenhuma no último mês", 0,
 IF('Planilha oficial participantes '!L11="Menos de 1 vez/ semana", 1,
 IF('Planilha oficial participantes '!L11="1 ou 2 vezes/ semana", 2,
 IF('Planilha oficial participantes '!L11="3 ou mais vezes/ semana", 3,
 ""))))
</f>
        <v>1</v>
      </c>
      <c r="O11" s="109">
        <f>IF('Planilha oficial participantes '!M11="Nenhuma no último mês", 0,
 IF('Planilha oficial participantes '!M11="Menos de 1 vez/ semana", 1,
 IF('Planilha oficial participantes '!M11="1 ou 2 vezes/ semana", 2,
 IF('Planilha oficial participantes '!M11="3 ou mais vezes/ semana", 3,
 ""))))
</f>
        <v>0</v>
      </c>
      <c r="P11" s="109">
        <f>IF('Planilha oficial participantes '!N11="Nenhuma no último mês", 0,
 IF('Planilha oficial participantes '!N11="Menos de 1 vez/ semana", 1,
 IF('Planilha oficial participantes '!N11="1 ou 2 vezes/ semana", 2,
 IF('Planilha oficial participantes '!N11="3 ou mais vezes/ semana", 3,
 ""))))
</f>
        <v>0</v>
      </c>
      <c r="Q11" s="109">
        <f>IF('Planilha oficial participantes '!O11="Nenhuma no último mês", 0,
 IF('Planilha oficial participantes '!O11="Menos de 1 vez/ semana", 1,
 IF('Planilha oficial participantes '!O11="1 ou 2 vezes/ semana", 2,
 IF('Planilha oficial participantes '!O11="3 ou mais vezes/ semana", 3,
 ""))))
</f>
        <v>2</v>
      </c>
      <c r="R11" s="109">
        <f>IF('Planilha oficial participantes '!P11="Nenhuma no último mês", 0,
 IF('Planilha oficial participantes '!P11="Menos de 1 vez/ semana", 1,
 IF('Planilha oficial participantes '!P11="1 ou 2 vezes/ semana", 2,
 IF('Planilha oficial participantes '!P11="3 ou mais vezes/ semana", 3,
 ""))))
</f>
        <v>0</v>
      </c>
      <c r="S11" s="109">
        <f>IF('Planilha oficial participantes '!Q11="Nenhuma no último mês", 0,
 IF('Planilha oficial participantes '!Q11="Menos de 1 vez/ semana", 1,
 IF('Planilha oficial participantes '!Q11="1 ou 2 vezes/ semana", 2,
 IF('Planilha oficial participantes '!Q11="3 ou mais vezes/ semana", 3,
 ""))))
</f>
        <v>0</v>
      </c>
      <c r="T11" s="109">
        <f>IF('Planilha oficial participantes '!S11="Nenhuma no último mês", 0,
 IF('Planilha oficial participantes '!S11="Não se aplica", 0,
 IF('Planilha oficial participantes '!S11="Menos de 1 vez/ semana", 1,
 IF('Planilha oficial participantes '!S11="1 ou 2 vezes/ semana", 2,
 IF('Planilha oficial participantes '!S11="3 ou mais vezes/ semana", 3,
 ""))))
)</f>
        <v>1</v>
      </c>
      <c r="U11" s="109">
        <f>IF('Planilha oficial participantes '!U11="Nenhuma no último mês", 0,
 IF('Planilha oficial participantes '!U11="Menos de 1 vez/ semana", 1,
 IF('Planilha oficial participantes '!U11="1 ou 2 vezes/ semana", 2,
 IF('Planilha oficial participantes '!U11="3 ou mais vezes/ semana", 3,
 ""))))
</f>
        <v>0</v>
      </c>
      <c r="V11" s="109">
        <f t="shared" si="4"/>
        <v>1</v>
      </c>
      <c r="W11" s="109">
        <f>IF('Planilha oficial participantes '!V11="Nenhuma no último mês", 0,
 IF('Planilha oficial participantes '!V11="Menos de 1 vez/ semana", 1,
 IF('Planilha oficial participantes '!V11="1 ou 2 vezes/ semana", 2,
 IF('Planilha oficial participantes '!V11="3 ou mais vezes/ semana", 3,
 ""))))
</f>
        <v>1</v>
      </c>
      <c r="X11" s="109">
        <f>IF('Planilha oficial participantes '!W11="Nenhuma dificuldade", 0,
 IF('Planilha oficial participantes '!W11="Um problema leve", 1,
 IF('Planilha oficial participantes '!W11="Um problema razoável", 2,
 IF('Planilha oficial participantes '!W11="Um grande problema", 3,
 ""))))
</f>
        <v>1</v>
      </c>
      <c r="Y11" s="114">
        <f t="shared" si="5"/>
        <v>7</v>
      </c>
      <c r="AA11" s="120" t="s">
        <v>1864</v>
      </c>
      <c r="AB11" s="121" t="s">
        <v>1150</v>
      </c>
      <c r="AC11" s="122">
        <v>0.021527777777777778</v>
      </c>
    </row>
    <row r="12">
      <c r="A12" s="108" t="s">
        <v>1158</v>
      </c>
      <c r="B12" s="109">
        <f>IF('Planilha oficial participantes '!T12="Muito boa", 0, IF('Planilha oficial participantes '!T12="Boa", 1, IF('Planilha oficial participantes '!T12="Ruim", 2, IF('Planilha oficial participantes '!T12="Muito ruim", 3, ""))))</f>
        <v>1</v>
      </c>
      <c r="C12" s="109">
        <f>IF(VALUE(MID('Planilha oficial participantes '!F12,1,SEARCH(" ",'Planilha oficial participantes '!F12)-1))&lt;=15, 0,
 IF(VALUE(MID('Planilha oficial participantes '!F12,1,SEARCH(" ",'Planilha oficial participantes '!F12)-1))&lt;=30, 1,
 IF(VALUE(MID('Planilha oficial participantes '!F12,1,SEARCH(" ",'Planilha oficial participantes '!F12)-1))&lt;=60, 2,
 3)))</f>
        <v>0</v>
      </c>
      <c r="D12" s="109">
        <f>IF('Planilha oficial participantes '!I12="Nenhuma no último mês", 0,
 IF('Planilha oficial participantes '!I12="Menos de 1 vez/ semana", 1,
 IF('Planilha oficial participantes '!I12="1 ou 2 vezes/ semana", 2,
 IF('Planilha oficial participantes '!I12="3 ou mais vezes/ semana", 3,
 ""))))
</f>
        <v>0</v>
      </c>
      <c r="E12" s="110">
        <f t="shared" si="1"/>
        <v>0</v>
      </c>
      <c r="F12" s="109">
        <f>IF(VALUE(MID('Planilha oficial participantes '!H12,1,SEARCH(" ",'Planilha oficial participantes '!H12)-1))&gt;=7, 0,
 IF(VALUE(MID('Planilha oficial participantes '!H12,1,SEARCH(" ",'Planilha oficial participantes '!H12)-1))&gt;=6, 1,
 IF(VALUE(MID('Planilha oficial participantes '!H12,1,SEARCH(" ",'Planilha oficial participantes '!H12)-1))&gt;=5, 2,
 3)))
</f>
        <v>2</v>
      </c>
      <c r="G12" s="109">
        <f>IF(
  (((VALUE(MID('Planilha oficial participantes '!H12,1,SEARCH(" ",'Planilha oficial participantes '!H12)-1))) / (TIMEVALUE(MOD('Planilha oficial participantes '!G12 - 'Planilha oficial participantes '!E12, 1))*24))*100) &gt; 85, 0,
IF(
  (((VALUE(MID('Planilha oficial participantes '!H12,1,SEARCH(" ",'Planilha oficial participantes '!H12)-1))) / (TIMEVALUE(MOD('Planilha oficial participantes '!G12 - 'Planilha oficial participantes '!E12, 1))*24))*100) &gt;= 75, 1,
IF(
  (((VALUE(MID('Planilha oficial participantes '!H12,1,SEARCH(" ",'Planilha oficial participantes '!H12)-1))) / (TIMEVALUE(MOD('Planilha oficial participantes '!G12 - 'Planilha oficial participantes '!E12, 1))*24))*100) &gt;= 65, 2,
3)))
</f>
        <v>2</v>
      </c>
      <c r="H12" s="111">
        <f>((VALUE(MID('Planilha oficial participantes '!H12,1,SEARCH(" ",'Planilha oficial participantes '!H12)-1))) / (TIMEVALUE(MOD('Planilha oficial participantes '!G12 - 'Planilha oficial participantes '!E12, 1))*24))*100</f>
        <v>68.18181818</v>
      </c>
      <c r="I12" s="112">
        <f>MOD('Planilha oficial participantes '!G12 - 'Planilha oficial participantes '!E12, 1)</f>
        <v>0.3055555556</v>
      </c>
      <c r="J12" s="113">
        <f t="shared" si="2"/>
        <v>7.333333333</v>
      </c>
      <c r="K12" s="109">
        <f t="shared" si="3"/>
        <v>1</v>
      </c>
      <c r="L12" s="109">
        <f>IF('Planilha oficial participantes '!J12="Nenhuma no último mês", 0,
 IF('Planilha oficial participantes '!J12="Menos de 1 vez/ semana", 1,
 IF('Planilha oficial participantes '!J12="1 ou 2 vezes/ semana", 2,
 IF('Planilha oficial participantes '!J12="3 ou mais vezes/ semana", 3,
 ""))))
</f>
        <v>0</v>
      </c>
      <c r="M12" s="109">
        <f>IF('Planilha oficial participantes '!K12="Nenhuma no último mês", 0,
 IF('Planilha oficial participantes '!K12="Menos de 1 vez/ semana", 1,
 IF('Planilha oficial participantes '!K12="1 ou 2 vezes/ semana", 2,
 IF('Planilha oficial participantes '!K12="3 ou mais vezes/ semana", 3,
 ""))))
</f>
        <v>0</v>
      </c>
      <c r="N12" s="109">
        <f>IF('Planilha oficial participantes '!L12="Nenhuma no último mês", 0,
 IF('Planilha oficial participantes '!L12="Menos de 1 vez/ semana", 1,
 IF('Planilha oficial participantes '!L12="1 ou 2 vezes/ semana", 2,
 IF('Planilha oficial participantes '!L12="3 ou mais vezes/ semana", 3,
 ""))))
</f>
        <v>0</v>
      </c>
      <c r="O12" s="109">
        <f>IF('Planilha oficial participantes '!M12="Nenhuma no último mês", 0,
 IF('Planilha oficial participantes '!M12="Menos de 1 vez/ semana", 1,
 IF('Planilha oficial participantes '!M12="1 ou 2 vezes/ semana", 2,
 IF('Planilha oficial participantes '!M12="3 ou mais vezes/ semana", 3,
 ""))))
</f>
        <v>0</v>
      </c>
      <c r="P12" s="109">
        <f>IF('Planilha oficial participantes '!N12="Nenhuma no último mês", 0,
 IF('Planilha oficial participantes '!N12="Menos de 1 vez/ semana", 1,
 IF('Planilha oficial participantes '!N12="1 ou 2 vezes/ semana", 2,
 IF('Planilha oficial participantes '!N12="3 ou mais vezes/ semana", 3,
 ""))))
</f>
        <v>1</v>
      </c>
      <c r="Q12" s="109">
        <f>IF('Planilha oficial participantes '!O12="Nenhuma no último mês", 0,
 IF('Planilha oficial participantes '!O12="Menos de 1 vez/ semana", 1,
 IF('Planilha oficial participantes '!O12="1 ou 2 vezes/ semana", 2,
 IF('Planilha oficial participantes '!O12="3 ou mais vezes/ semana", 3,
 ""))))
</f>
        <v>2</v>
      </c>
      <c r="R12" s="109">
        <f>IF('Planilha oficial participantes '!P12="Nenhuma no último mês", 0,
 IF('Planilha oficial participantes '!P12="Menos de 1 vez/ semana", 1,
 IF('Planilha oficial participantes '!P12="1 ou 2 vezes/ semana", 2,
 IF('Planilha oficial participantes '!P12="3 ou mais vezes/ semana", 3,
 ""))))
</f>
        <v>0</v>
      </c>
      <c r="S12" s="109">
        <f>IF('Planilha oficial participantes '!Q12="Nenhuma no último mês", 0,
 IF('Planilha oficial participantes '!Q12="Menos de 1 vez/ semana", 1,
 IF('Planilha oficial participantes '!Q12="1 ou 2 vezes/ semana", 2,
 IF('Planilha oficial participantes '!Q12="3 ou mais vezes/ semana", 3,
 ""))))
</f>
        <v>0</v>
      </c>
      <c r="T12" s="109">
        <f>IF('Planilha oficial participantes '!S12="Nenhuma no último mês", 0,
 IF('Planilha oficial participantes '!S12="Não se aplica", 0,
 IF('Planilha oficial participantes '!S12="Menos de 1 vez/ semana", 1,
 IF('Planilha oficial participantes '!S12="1 ou 2 vezes/ semana", 2,
 IF('Planilha oficial participantes '!S12="3 ou mais vezes/ semana", 3,
 ""))))
)</f>
        <v>0</v>
      </c>
      <c r="U12" s="109">
        <f>IF('Planilha oficial participantes '!U12="Nenhuma no último mês", 0,
 IF('Planilha oficial participantes '!U12="Menos de 1 vez/ semana", 1,
 IF('Planilha oficial participantes '!U12="1 ou 2 vezes/ semana", 2,
 IF('Planilha oficial participantes '!U12="3 ou mais vezes/ semana", 3,
 ""))))
</f>
        <v>0</v>
      </c>
      <c r="V12" s="109">
        <f t="shared" si="4"/>
        <v>3</v>
      </c>
      <c r="W12" s="109">
        <f>IF('Planilha oficial participantes '!V12="Nenhuma no último mês", 0,
 IF('Planilha oficial participantes '!V12="Menos de 1 vez/ semana", 1,
 IF('Planilha oficial participantes '!V12="1 ou 2 vezes/ semana", 2,
 IF('Planilha oficial participantes '!V12="3 ou mais vezes/ semana", 3,
 ""))))
</f>
        <v>3</v>
      </c>
      <c r="X12" s="109">
        <f>IF('Planilha oficial participantes '!W12="Nenhuma dificuldade", 0,
 IF('Planilha oficial participantes '!W12="Um problema leve", 1,
 IF('Planilha oficial participantes '!W12="Um problema razoável", 2,
 IF('Planilha oficial participantes '!W12="Um grande problema", 3,
 ""))))
</f>
        <v>2</v>
      </c>
      <c r="Y12" s="114">
        <f t="shared" si="5"/>
        <v>9</v>
      </c>
      <c r="AA12" s="62"/>
      <c r="AB12" s="121" t="s">
        <v>1152</v>
      </c>
      <c r="AC12" s="122">
        <v>0.013888888888888888</v>
      </c>
    </row>
    <row r="13">
      <c r="A13" s="108" t="s">
        <v>1159</v>
      </c>
      <c r="B13" s="109">
        <f>IF('Planilha oficial participantes '!T13="Muito boa", 0, IF('Planilha oficial participantes '!T13="Boa", 1, IF('Planilha oficial participantes '!T13="Ruim", 2, IF('Planilha oficial participantes '!T13="Muito ruim", 3, ""))))</f>
        <v>3</v>
      </c>
      <c r="C13" s="109">
        <f>IF(VALUE(MID('Planilha oficial participantes '!F13,1,SEARCH(" ",'Planilha oficial participantes '!F13)-1))&lt;=15, 0,
 IF(VALUE(MID('Planilha oficial participantes '!F13,1,SEARCH(" ",'Planilha oficial participantes '!F13)-1))&lt;=30, 1,
 IF(VALUE(MID('Planilha oficial participantes '!F13,1,SEARCH(" ",'Planilha oficial participantes '!F13)-1))&lt;=60, 2,
 3)))</f>
        <v>2</v>
      </c>
      <c r="D13" s="109">
        <f>IF('Planilha oficial participantes '!I13="Nenhuma no último mês", 0,
 IF('Planilha oficial participantes '!I13="Menos de 1 vez/ semana", 1,
 IF('Planilha oficial participantes '!I13="1 ou 2 vezes/ semana", 2,
 IF('Planilha oficial participantes '!I13="3 ou mais vezes/ semana", 3,
 ""))))
</f>
        <v>1</v>
      </c>
      <c r="E13" s="110">
        <f t="shared" si="1"/>
        <v>2</v>
      </c>
      <c r="F13" s="109">
        <f>IF(VALUE(MID('Planilha oficial participantes '!H13,1,SEARCH(" ",'Planilha oficial participantes '!H13)-1))&gt;=7, 0,
 IF(VALUE(MID('Planilha oficial participantes '!H13,1,SEARCH(" ",'Planilha oficial participantes '!H13)-1))&gt;=6, 1,
 IF(VALUE(MID('Planilha oficial participantes '!H13,1,SEARCH(" ",'Planilha oficial participantes '!H13)-1))&gt;=5, 2,
 3)))
</f>
        <v>1</v>
      </c>
      <c r="G13" s="109">
        <f>IF(
  (((VALUE(MID('Planilha oficial participantes '!H13,1,SEARCH(" ",'Planilha oficial participantes '!H13)-1))) / (TIMEVALUE(MOD('Planilha oficial participantes '!G13 - 'Planilha oficial participantes '!E13, 1))*24))*100) &gt; 85, 0,
IF(
  (((VALUE(MID('Planilha oficial participantes '!H13,1,SEARCH(" ",'Planilha oficial participantes '!H13)-1))) / (TIMEVALUE(MOD('Planilha oficial participantes '!G13 - 'Planilha oficial participantes '!E13, 1))*24))*100) &gt;= 75, 1,
IF(
  (((VALUE(MID('Planilha oficial participantes '!H13,1,SEARCH(" ",'Planilha oficial participantes '!H13)-1))) / (TIMEVALUE(MOD('Planilha oficial participantes '!G13 - 'Planilha oficial participantes '!E13, 1))*24))*100) &gt;= 65, 2,
3)))
</f>
        <v>0</v>
      </c>
      <c r="H13" s="111">
        <f>((VALUE(MID('Planilha oficial participantes '!H13,1,SEARCH(" ",'Planilha oficial participantes '!H13)-1))) / (TIMEVALUE(MOD('Planilha oficial participantes '!G13 - 'Planilha oficial participantes '!E13, 1))*24))*100</f>
        <v>94.73684211</v>
      </c>
      <c r="I13" s="112">
        <f>MOD('Planilha oficial participantes '!G13 - 'Planilha oficial participantes '!E13, 1)</f>
        <v>0.2638888889</v>
      </c>
      <c r="J13" s="113">
        <f t="shared" si="2"/>
        <v>6.333333333</v>
      </c>
      <c r="K13" s="109">
        <f t="shared" si="3"/>
        <v>1</v>
      </c>
      <c r="L13" s="109">
        <f>IF('Planilha oficial participantes '!J13="Nenhuma no último mês", 0,
 IF('Planilha oficial participantes '!J13="Menos de 1 vez/ semana", 1,
 IF('Planilha oficial participantes '!J13="1 ou 2 vezes/ semana", 2,
 IF('Planilha oficial participantes '!J13="3 ou mais vezes/ semana", 3,
 ""))))
</f>
        <v>0</v>
      </c>
      <c r="M13" s="109">
        <f>IF('Planilha oficial participantes '!K13="Nenhuma no último mês", 0,
 IF('Planilha oficial participantes '!K13="Menos de 1 vez/ semana", 1,
 IF('Planilha oficial participantes '!K13="1 ou 2 vezes/ semana", 2,
 IF('Planilha oficial participantes '!K13="3 ou mais vezes/ semana", 3,
 ""))))
</f>
        <v>1</v>
      </c>
      <c r="N13" s="109">
        <f>IF('Planilha oficial participantes '!L13="Nenhuma no último mês", 0,
 IF('Planilha oficial participantes '!L13="Menos de 1 vez/ semana", 1,
 IF('Planilha oficial participantes '!L13="1 ou 2 vezes/ semana", 2,
 IF('Planilha oficial participantes '!L13="3 ou mais vezes/ semana", 3,
 ""))))
</f>
        <v>0</v>
      </c>
      <c r="O13" s="109">
        <f>IF('Planilha oficial participantes '!M13="Nenhuma no último mês", 0,
 IF('Planilha oficial participantes '!M13="Menos de 1 vez/ semana", 1,
 IF('Planilha oficial participantes '!M13="1 ou 2 vezes/ semana", 2,
 IF('Planilha oficial participantes '!M13="3 ou mais vezes/ semana", 3,
 ""))))
</f>
        <v>0</v>
      </c>
      <c r="P13" s="109">
        <f>IF('Planilha oficial participantes '!N13="Nenhuma no último mês", 0,
 IF('Planilha oficial participantes '!N13="Menos de 1 vez/ semana", 1,
 IF('Planilha oficial participantes '!N13="1 ou 2 vezes/ semana", 2,
 IF('Planilha oficial participantes '!N13="3 ou mais vezes/ semana", 3,
 ""))))
</f>
        <v>0</v>
      </c>
      <c r="Q13" s="109">
        <f>IF('Planilha oficial participantes '!O13="Nenhuma no último mês", 0,
 IF('Planilha oficial participantes '!O13="Menos de 1 vez/ semana", 1,
 IF('Planilha oficial participantes '!O13="1 ou 2 vezes/ semana", 2,
 IF('Planilha oficial participantes '!O13="3 ou mais vezes/ semana", 3,
 ""))))
</f>
        <v>0</v>
      </c>
      <c r="R13" s="109">
        <f>IF('Planilha oficial participantes '!P13="Nenhuma no último mês", 0,
 IF('Planilha oficial participantes '!P13="Menos de 1 vez/ semana", 1,
 IF('Planilha oficial participantes '!P13="1 ou 2 vezes/ semana", 2,
 IF('Planilha oficial participantes '!P13="3 ou mais vezes/ semana", 3,
 ""))))
</f>
        <v>0</v>
      </c>
      <c r="S13" s="109">
        <f>IF('Planilha oficial participantes '!Q13="Nenhuma no último mês", 0,
 IF('Planilha oficial participantes '!Q13="Menos de 1 vez/ semana", 1,
 IF('Planilha oficial participantes '!Q13="1 ou 2 vezes/ semana", 2,
 IF('Planilha oficial participantes '!Q13="3 ou mais vezes/ semana", 3,
 ""))))
</f>
        <v>1</v>
      </c>
      <c r="T13" s="109">
        <f>IF('Planilha oficial participantes '!S13="Nenhuma no último mês", 0,
 IF('Planilha oficial participantes '!S13="Não se aplica", 0,
 IF('Planilha oficial participantes '!S13="Menos de 1 vez/ semana", 1,
 IF('Planilha oficial participantes '!S13="1 ou 2 vezes/ semana", 2,
 IF('Planilha oficial participantes '!S13="3 ou mais vezes/ semana", 3,
 ""))))
)</f>
        <v>2</v>
      </c>
      <c r="U13" s="109">
        <f>IF('Planilha oficial participantes '!U13="Nenhuma no último mês", 0,
 IF('Planilha oficial participantes '!U13="Menos de 1 vez/ semana", 1,
 IF('Planilha oficial participantes '!U13="1 ou 2 vezes/ semana", 2,
 IF('Planilha oficial participantes '!U13="3 ou mais vezes/ semana", 3,
 ""))))
</f>
        <v>0</v>
      </c>
      <c r="V13" s="109">
        <f t="shared" si="4"/>
        <v>2</v>
      </c>
      <c r="W13" s="109">
        <f>IF('Planilha oficial participantes '!V13="Nenhuma no último mês", 0,
 IF('Planilha oficial participantes '!V13="Menos de 1 vez/ semana", 1,
 IF('Planilha oficial participantes '!V13="1 ou 2 vezes/ semana", 2,
 IF('Planilha oficial participantes '!V13="3 ou mais vezes/ semana", 3,
 ""))))
</f>
        <v>2</v>
      </c>
      <c r="X13" s="109">
        <f>IF('Planilha oficial participantes '!W13="Nenhuma dificuldade", 0,
 IF('Planilha oficial participantes '!W13="Um problema leve", 1,
 IF('Planilha oficial participantes '!W13="Um problema razoável", 2,
 IF('Planilha oficial participantes '!W13="Um grande problema", 3,
 ""))))
</f>
        <v>2</v>
      </c>
      <c r="Y13" s="114">
        <f t="shared" si="5"/>
        <v>9</v>
      </c>
      <c r="AA13" s="62"/>
      <c r="AB13" s="121" t="s">
        <v>1151</v>
      </c>
      <c r="AC13" s="122">
        <v>0.020833333333333332</v>
      </c>
      <c r="AG13" s="123"/>
      <c r="AH13" s="124"/>
      <c r="AI13" s="124"/>
    </row>
    <row r="14">
      <c r="A14" s="108" t="s">
        <v>1161</v>
      </c>
      <c r="B14" s="109">
        <f>IF('Planilha oficial participantes '!T14="Muito boa", 0, IF('Planilha oficial participantes '!T14="Boa", 1, IF('Planilha oficial participantes '!T14="Ruim", 2, IF('Planilha oficial participantes '!T14="Muito ruim", 3, ""))))</f>
        <v>2</v>
      </c>
      <c r="C14" s="109">
        <f>IF(VALUE(MID('Planilha oficial participantes '!F14,1,SEARCH(" ",'Planilha oficial participantes '!F14)-1))&lt;=15, 0,
 IF(VALUE(MID('Planilha oficial participantes '!F14,1,SEARCH(" ",'Planilha oficial participantes '!F14)-1))&lt;=30, 1,
 IF(VALUE(MID('Planilha oficial participantes '!F14,1,SEARCH(" ",'Planilha oficial participantes '!F14)-1))&lt;=60, 2,
 3)))</f>
        <v>1</v>
      </c>
      <c r="D14" s="109">
        <f>IF('Planilha oficial participantes '!I14="Nenhuma no último mês", 0,
 IF('Planilha oficial participantes '!I14="Menos de 1 vez/ semana", 1,
 IF('Planilha oficial participantes '!I14="1 ou 2 vezes/ semana", 2,
 IF('Planilha oficial participantes '!I14="3 ou mais vezes/ semana", 3,
 ""))))
</f>
        <v>3</v>
      </c>
      <c r="E14" s="110">
        <f t="shared" si="1"/>
        <v>2</v>
      </c>
      <c r="F14" s="109">
        <f>IF(VALUE(MID('Planilha oficial participantes '!H14,1,SEARCH(" ",'Planilha oficial participantes '!H14)-1))&gt;=7, 0,
 IF(VALUE(MID('Planilha oficial participantes '!H14,1,SEARCH(" ",'Planilha oficial participantes '!H14)-1))&gt;=6, 1,
 IF(VALUE(MID('Planilha oficial participantes '!H14,1,SEARCH(" ",'Planilha oficial participantes '!H14)-1))&gt;=5, 2,
 3)))
</f>
        <v>0</v>
      </c>
      <c r="G14" s="109">
        <f>IF(
  (((VALUE(MID('Planilha oficial participantes '!H14,1,SEARCH(" ",'Planilha oficial participantes '!H14)-1))) / (TIMEVALUE(MOD('Planilha oficial participantes '!G14 - 'Planilha oficial participantes '!E14, 1))*24))*100) &gt; 85, 0,
IF(
  (((VALUE(MID('Planilha oficial participantes '!H14,1,SEARCH(" ",'Planilha oficial participantes '!H14)-1))) / (TIMEVALUE(MOD('Planilha oficial participantes '!G14 - 'Planilha oficial participantes '!E14, 1))*24))*100) &gt;= 75, 1,
IF(
  (((VALUE(MID('Planilha oficial participantes '!H14,1,SEARCH(" ",'Planilha oficial participantes '!H14)-1))) / (TIMEVALUE(MOD('Planilha oficial participantes '!G14 - 'Planilha oficial participantes '!E14, 1))*24))*100) &gt;= 65, 2,
3)))
</f>
        <v>0</v>
      </c>
      <c r="H14" s="111">
        <f>((VALUE(MID('Planilha oficial participantes '!H14,1,SEARCH(" ",'Planilha oficial participantes '!H14)-1))) / (TIMEVALUE(MOD('Planilha oficial participantes '!G14 - 'Planilha oficial participantes '!E14, 1))*24))*100</f>
        <v>88.88888889</v>
      </c>
      <c r="I14" s="112">
        <f>MOD('Planilha oficial participantes '!G14 - 'Planilha oficial participantes '!E14, 1)</f>
        <v>0.375</v>
      </c>
      <c r="J14" s="113">
        <f t="shared" si="2"/>
        <v>9</v>
      </c>
      <c r="K14" s="109">
        <f t="shared" si="3"/>
        <v>2</v>
      </c>
      <c r="L14" s="109">
        <f>IF('Planilha oficial participantes '!J14="Nenhuma no último mês", 0,
 IF('Planilha oficial participantes '!J14="Menos de 1 vez/ semana", 1,
 IF('Planilha oficial participantes '!J14="1 ou 2 vezes/ semana", 2,
 IF('Planilha oficial participantes '!J14="3 ou mais vezes/ semana", 3,
 ""))))
</f>
        <v>3</v>
      </c>
      <c r="M14" s="109">
        <f>IF('Planilha oficial participantes '!K14="Nenhuma no último mês", 0,
 IF('Planilha oficial participantes '!K14="Menos de 1 vez/ semana", 1,
 IF('Planilha oficial participantes '!K14="1 ou 2 vezes/ semana", 2,
 IF('Planilha oficial participantes '!K14="3 ou mais vezes/ semana", 3,
 ""))))
</f>
        <v>3</v>
      </c>
      <c r="N14" s="109">
        <f>IF('Planilha oficial participantes '!L14="Nenhuma no último mês", 0,
 IF('Planilha oficial participantes '!L14="Menos de 1 vez/ semana", 1,
 IF('Planilha oficial participantes '!L14="1 ou 2 vezes/ semana", 2,
 IF('Planilha oficial participantes '!L14="3 ou mais vezes/ semana", 3,
 ""))))
</f>
        <v>0</v>
      </c>
      <c r="O14" s="109">
        <f>IF('Planilha oficial participantes '!M14="Nenhuma no último mês", 0,
 IF('Planilha oficial participantes '!M14="Menos de 1 vez/ semana", 1,
 IF('Planilha oficial participantes '!M14="1 ou 2 vezes/ semana", 2,
 IF('Planilha oficial participantes '!M14="3 ou mais vezes/ semana", 3,
 ""))))
</f>
        <v>1</v>
      </c>
      <c r="P14" s="109">
        <f>IF('Planilha oficial participantes '!N14="Nenhuma no último mês", 0,
 IF('Planilha oficial participantes '!N14="Menos de 1 vez/ semana", 1,
 IF('Planilha oficial participantes '!N14="1 ou 2 vezes/ semana", 2,
 IF('Planilha oficial participantes '!N14="3 ou mais vezes/ semana", 3,
 ""))))
</f>
        <v>1</v>
      </c>
      <c r="Q14" s="109">
        <f>IF('Planilha oficial participantes '!O14="Nenhuma no último mês", 0,
 IF('Planilha oficial participantes '!O14="Menos de 1 vez/ semana", 1,
 IF('Planilha oficial participantes '!O14="1 ou 2 vezes/ semana", 2,
 IF('Planilha oficial participantes '!O14="3 ou mais vezes/ semana", 3,
 ""))))
</f>
        <v>2</v>
      </c>
      <c r="R14" s="109">
        <f>IF('Planilha oficial participantes '!P14="Nenhuma no último mês", 0,
 IF('Planilha oficial participantes '!P14="Menos de 1 vez/ semana", 1,
 IF('Planilha oficial participantes '!P14="1 ou 2 vezes/ semana", 2,
 IF('Planilha oficial participantes '!P14="3 ou mais vezes/ semana", 3,
 ""))))
</f>
        <v>1</v>
      </c>
      <c r="S14" s="109">
        <f>IF('Planilha oficial participantes '!Q14="Nenhuma no último mês", 0,
 IF('Planilha oficial participantes '!Q14="Menos de 1 vez/ semana", 1,
 IF('Planilha oficial participantes '!Q14="1 ou 2 vezes/ semana", 2,
 IF('Planilha oficial participantes '!Q14="3 ou mais vezes/ semana", 3,
 ""))))
</f>
        <v>0</v>
      </c>
      <c r="T14" s="109">
        <f>IF('Planilha oficial participantes '!S14="Nenhuma no último mês", 0,
 IF('Planilha oficial participantes '!S14="Não se aplica", 0,
 IF('Planilha oficial participantes '!S14="Menos de 1 vez/ semana", 1,
 IF('Planilha oficial participantes '!S14="1 ou 2 vezes/ semana", 2,
 IF('Planilha oficial participantes '!S14="3 ou mais vezes/ semana", 3,
 ""))))
)</f>
        <v>1</v>
      </c>
      <c r="U14" s="109">
        <f>IF('Planilha oficial participantes '!U14="Nenhuma no último mês", 0,
 IF('Planilha oficial participantes '!U14="Menos de 1 vez/ semana", 1,
 IF('Planilha oficial participantes '!U14="1 ou 2 vezes/ semana", 2,
 IF('Planilha oficial participantes '!U14="3 ou mais vezes/ semana", 3,
 ""))))
</f>
        <v>0</v>
      </c>
      <c r="V14" s="109">
        <f t="shared" si="4"/>
        <v>1</v>
      </c>
      <c r="W14" s="109">
        <f>IF('Planilha oficial participantes '!V14="Nenhuma no último mês", 0,
 IF('Planilha oficial participantes '!V14="Menos de 1 vez/ semana", 1,
 IF('Planilha oficial participantes '!V14="1 ou 2 vezes/ semana", 2,
 IF('Planilha oficial participantes '!V14="3 ou mais vezes/ semana", 3,
 ""))))
</f>
        <v>0</v>
      </c>
      <c r="X14" s="109">
        <f>IF('Planilha oficial participantes '!W14="Nenhuma dificuldade", 0,
 IF('Planilha oficial participantes '!W14="Um problema leve", 1,
 IF('Planilha oficial participantes '!W14="Um problema razoável", 2,
 IF('Planilha oficial participantes '!W14="Um grande problema", 3,
 ""))))
</f>
        <v>2</v>
      </c>
      <c r="Y14" s="114">
        <f t="shared" si="5"/>
        <v>7</v>
      </c>
      <c r="AA14" s="45"/>
      <c r="AB14" s="121" t="s">
        <v>1863</v>
      </c>
      <c r="AC14" s="122">
        <v>0.025694444444444443</v>
      </c>
    </row>
    <row r="15">
      <c r="A15" s="108" t="s">
        <v>1163</v>
      </c>
      <c r="B15" s="109">
        <f>IF('Planilha oficial participantes '!T15="Muito boa", 0, IF('Planilha oficial participantes '!T15="Boa", 1, IF('Planilha oficial participantes '!T15="Ruim", 2, IF('Planilha oficial participantes '!T15="Muito ruim", 3, ""))))</f>
        <v>2</v>
      </c>
      <c r="C15" s="109">
        <f>IF(VALUE(MID('Planilha oficial participantes '!F15,1,SEARCH(" ",'Planilha oficial participantes '!F15)-1))&lt;=15, 0,
 IF(VALUE(MID('Planilha oficial participantes '!F15,1,SEARCH(" ",'Planilha oficial participantes '!F15)-1))&lt;=30, 1,
 IF(VALUE(MID('Planilha oficial participantes '!F15,1,SEARCH(" ",'Planilha oficial participantes '!F15)-1))&lt;=60, 2,
 3)))</f>
        <v>0</v>
      </c>
      <c r="D15" s="109">
        <f>IF('Planilha oficial participantes '!I15="Nenhuma no último mês", 0,
 IF('Planilha oficial participantes '!I15="Menos de 1 vez/ semana", 1,
 IF('Planilha oficial participantes '!I15="1 ou 2 vezes/ semana", 2,
 IF('Planilha oficial participantes '!I15="3 ou mais vezes/ semana", 3,
 ""))))
</f>
        <v>0</v>
      </c>
      <c r="E15" s="110">
        <f t="shared" si="1"/>
        <v>0</v>
      </c>
      <c r="F15" s="109">
        <f>IF(VALUE(MID('Planilha oficial participantes '!H15,1,SEARCH(" ",'Planilha oficial participantes '!H15)-1))&gt;=7, 0,
 IF(VALUE(MID('Planilha oficial participantes '!H15,1,SEARCH(" ",'Planilha oficial participantes '!H15)-1))&gt;=6, 1,
 IF(VALUE(MID('Planilha oficial participantes '!H15,1,SEARCH(" ",'Planilha oficial participantes '!H15)-1))&gt;=5, 2,
 3)))
</f>
        <v>1</v>
      </c>
      <c r="G15" s="109">
        <f>IF(
  (((VALUE(MID('Planilha oficial participantes '!H15,1,SEARCH(" ",'Planilha oficial participantes '!H15)-1))) / (TIMEVALUE(MOD('Planilha oficial participantes '!G15 - 'Planilha oficial participantes '!E15, 1))*24))*100) &gt; 85, 0,
IF(
  (((VALUE(MID('Planilha oficial participantes '!H15,1,SEARCH(" ",'Planilha oficial participantes '!H15)-1))) / (TIMEVALUE(MOD('Planilha oficial participantes '!G15 - 'Planilha oficial participantes '!E15, 1))*24))*100) &gt;= 75, 1,
IF(
  (((VALUE(MID('Planilha oficial participantes '!H15,1,SEARCH(" ",'Planilha oficial participantes '!H15)-1))) / (TIMEVALUE(MOD('Planilha oficial participantes '!G15 - 'Planilha oficial participantes '!E15, 1))*24))*100) &gt;= 65, 2,
3)))
</f>
        <v>0</v>
      </c>
      <c r="H15" s="111">
        <f>((VALUE(MID('Planilha oficial participantes '!H15,1,SEARCH(" ",'Planilha oficial participantes '!H15)-1))) / (TIMEVALUE(MOD('Planilha oficial participantes '!G15 - 'Planilha oficial participantes '!E15, 1))*24))*100</f>
        <v>109.0909091</v>
      </c>
      <c r="I15" s="112">
        <f>MOD('Planilha oficial participantes '!G15 - 'Planilha oficial participantes '!E15, 1)</f>
        <v>0.2291666667</v>
      </c>
      <c r="J15" s="113">
        <f t="shared" si="2"/>
        <v>5.5</v>
      </c>
      <c r="K15" s="109">
        <f t="shared" si="3"/>
        <v>1</v>
      </c>
      <c r="L15" s="109">
        <f>IF('Planilha oficial participantes '!J15="Nenhuma no último mês", 0,
 IF('Planilha oficial participantes '!J15="Menos de 1 vez/ semana", 1,
 IF('Planilha oficial participantes '!J15="1 ou 2 vezes/ semana", 2,
 IF('Planilha oficial participantes '!J15="3 ou mais vezes/ semana", 3,
 ""))))
</f>
        <v>2</v>
      </c>
      <c r="M15" s="109">
        <f>IF('Planilha oficial participantes '!K15="Nenhuma no último mês", 0,
 IF('Planilha oficial participantes '!K15="Menos de 1 vez/ semana", 1,
 IF('Planilha oficial participantes '!K15="1 ou 2 vezes/ semana", 2,
 IF('Planilha oficial participantes '!K15="3 ou mais vezes/ semana", 3,
 ""))))
</f>
        <v>1</v>
      </c>
      <c r="N15" s="109">
        <f>IF('Planilha oficial participantes '!L15="Nenhuma no último mês", 0,
 IF('Planilha oficial participantes '!L15="Menos de 1 vez/ semana", 1,
 IF('Planilha oficial participantes '!L15="1 ou 2 vezes/ semana", 2,
 IF('Planilha oficial participantes '!L15="3 ou mais vezes/ semana", 3,
 ""))))
</f>
        <v>0</v>
      </c>
      <c r="O15" s="109">
        <f>IF('Planilha oficial participantes '!M15="Nenhuma no último mês", 0,
 IF('Planilha oficial participantes '!M15="Menos de 1 vez/ semana", 1,
 IF('Planilha oficial participantes '!M15="1 ou 2 vezes/ semana", 2,
 IF('Planilha oficial participantes '!M15="3 ou mais vezes/ semana", 3,
 ""))))
</f>
        <v>0</v>
      </c>
      <c r="P15" s="109">
        <f>IF('Planilha oficial participantes '!N15="Nenhuma no último mês", 0,
 IF('Planilha oficial participantes '!N15="Menos de 1 vez/ semana", 1,
 IF('Planilha oficial participantes '!N15="1 ou 2 vezes/ semana", 2,
 IF('Planilha oficial participantes '!N15="3 ou mais vezes/ semana", 3,
 ""))))
</f>
        <v>1</v>
      </c>
      <c r="Q15" s="109">
        <f>IF('Planilha oficial participantes '!O15="Nenhuma no último mês", 0,
 IF('Planilha oficial participantes '!O15="Menos de 1 vez/ semana", 1,
 IF('Planilha oficial participantes '!O15="1 ou 2 vezes/ semana", 2,
 IF('Planilha oficial participantes '!O15="3 ou mais vezes/ semana", 3,
 ""))))
</f>
        <v>1</v>
      </c>
      <c r="R15" s="109">
        <f>IF('Planilha oficial participantes '!P15="Nenhuma no último mês", 0,
 IF('Planilha oficial participantes '!P15="Menos de 1 vez/ semana", 1,
 IF('Planilha oficial participantes '!P15="1 ou 2 vezes/ semana", 2,
 IF('Planilha oficial participantes '!P15="3 ou mais vezes/ semana", 3,
 ""))))
</f>
        <v>0</v>
      </c>
      <c r="S15" s="109">
        <f>IF('Planilha oficial participantes '!Q15="Nenhuma no último mês", 0,
 IF('Planilha oficial participantes '!Q15="Menos de 1 vez/ semana", 1,
 IF('Planilha oficial participantes '!Q15="1 ou 2 vezes/ semana", 2,
 IF('Planilha oficial participantes '!Q15="3 ou mais vezes/ semana", 3,
 ""))))
</f>
        <v>0</v>
      </c>
      <c r="T15" s="109">
        <f>IF('Planilha oficial participantes '!S15="Nenhuma no último mês", 0,
 IF('Planilha oficial participantes '!S15="Não se aplica", 0,
 IF('Planilha oficial participantes '!S15="Menos de 1 vez/ semana", 1,
 IF('Planilha oficial participantes '!S15="1 ou 2 vezes/ semana", 2,
 IF('Planilha oficial participantes '!S15="3 ou mais vezes/ semana", 3,
 ""))))
)</f>
        <v>0</v>
      </c>
      <c r="U15" s="109">
        <f>IF('Planilha oficial participantes '!U15="Nenhuma no último mês", 0,
 IF('Planilha oficial participantes '!U15="Menos de 1 vez/ semana", 1,
 IF('Planilha oficial participantes '!U15="1 ou 2 vezes/ semana", 2,
 IF('Planilha oficial participantes '!U15="3 ou mais vezes/ semana", 3,
 ""))))
</f>
        <v>1</v>
      </c>
      <c r="V15" s="109">
        <f t="shared" si="4"/>
        <v>2</v>
      </c>
      <c r="W15" s="109">
        <f>IF('Planilha oficial participantes '!V15="Nenhuma no último mês", 0,
 IF('Planilha oficial participantes '!V15="Menos de 1 vez/ semana", 1,
 IF('Planilha oficial participantes '!V15="1 ou 2 vezes/ semana", 2,
 IF('Planilha oficial participantes '!V15="3 ou mais vezes/ semana", 3,
 ""))))
</f>
        <v>0</v>
      </c>
      <c r="X15" s="109">
        <f>IF('Planilha oficial participantes '!W15="Nenhuma dificuldade", 0,
 IF('Planilha oficial participantes '!W15="Um problema leve", 1,
 IF('Planilha oficial participantes '!W15="Um problema razoável", 2,
 IF('Planilha oficial participantes '!W15="Um grande problema", 3,
 ""))))
</f>
        <v>3</v>
      </c>
      <c r="Y15" s="114">
        <f t="shared" si="5"/>
        <v>7</v>
      </c>
      <c r="AA15" s="120" t="s">
        <v>1865</v>
      </c>
      <c r="AB15" s="121" t="s">
        <v>1150</v>
      </c>
      <c r="AC15" s="122">
        <v>0.2604166666666667</v>
      </c>
    </row>
    <row r="16">
      <c r="A16" s="108" t="s">
        <v>1165</v>
      </c>
      <c r="B16" s="109">
        <f>IF('Planilha oficial participantes '!T16="Muito boa", 0, IF('Planilha oficial participantes '!T16="Boa", 1, IF('Planilha oficial participantes '!T16="Ruim", 2, IF('Planilha oficial participantes '!T16="Muito ruim", 3, ""))))</f>
        <v>1</v>
      </c>
      <c r="C16" s="109">
        <f>IF(VALUE(MID('Planilha oficial participantes '!F16,1,SEARCH(" ",'Planilha oficial participantes '!F16)-1))&lt;=15, 0,
 IF(VALUE(MID('Planilha oficial participantes '!F16,1,SEARCH(" ",'Planilha oficial participantes '!F16)-1))&lt;=30, 1,
 IF(VALUE(MID('Planilha oficial participantes '!F16,1,SEARCH(" ",'Planilha oficial participantes '!F16)-1))&lt;=60, 2,
 3)))</f>
        <v>1</v>
      </c>
      <c r="D16" s="109">
        <f>IF('Planilha oficial participantes '!I16="Nenhuma no último mês", 0,
 IF('Planilha oficial participantes '!I16="Menos de 1 vez/ semana", 1,
 IF('Planilha oficial participantes '!I16="1 ou 2 vezes/ semana", 2,
 IF('Planilha oficial participantes '!I16="3 ou mais vezes/ semana", 3,
 ""))))
</f>
        <v>1</v>
      </c>
      <c r="E16" s="110">
        <f t="shared" si="1"/>
        <v>1</v>
      </c>
      <c r="F16" s="109">
        <f>IF(VALUE(MID('Planilha oficial participantes '!H16,1,SEARCH(" ",'Planilha oficial participantes '!H16)-1))&gt;=7, 0,
 IF(VALUE(MID('Planilha oficial participantes '!H16,1,SEARCH(" ",'Planilha oficial participantes '!H16)-1))&gt;=6, 1,
 IF(VALUE(MID('Planilha oficial participantes '!H16,1,SEARCH(" ",'Planilha oficial participantes '!H16)-1))&gt;=5, 2,
 3)))
</f>
        <v>1</v>
      </c>
      <c r="G16" s="109">
        <f>IF(
  (((VALUE(MID('Planilha oficial participantes '!H16,1,SEARCH(" ",'Planilha oficial participantes '!H16)-1))) / (TIMEVALUE(MOD('Planilha oficial participantes '!G16 - 'Planilha oficial participantes '!E16, 1))*24))*100) &gt; 85, 0,
IF(
  (((VALUE(MID('Planilha oficial participantes '!H16,1,SEARCH(" ",'Planilha oficial participantes '!H16)-1))) / (TIMEVALUE(MOD('Planilha oficial participantes '!G16 - 'Planilha oficial participantes '!E16, 1))*24))*100) &gt;= 75, 1,
IF(
  (((VALUE(MID('Planilha oficial participantes '!H16,1,SEARCH(" ",'Planilha oficial participantes '!H16)-1))) / (TIMEVALUE(MOD('Planilha oficial participantes '!G16 - 'Planilha oficial participantes '!E16, 1))*24))*100) &gt;= 65, 2,
3)))
</f>
        <v>1</v>
      </c>
      <c r="H16" s="111">
        <f>((VALUE(MID('Planilha oficial participantes '!H16,1,SEARCH(" ",'Planilha oficial participantes '!H16)-1))) / (TIMEVALUE(MOD('Planilha oficial participantes '!G16 - 'Planilha oficial participantes '!E16, 1))*24))*100</f>
        <v>81.81818182</v>
      </c>
      <c r="I16" s="112">
        <f>MOD('Planilha oficial participantes '!G16 - 'Planilha oficial participantes '!E16, 1)</f>
        <v>0.3055555556</v>
      </c>
      <c r="J16" s="113">
        <f t="shared" si="2"/>
        <v>7.333333333</v>
      </c>
      <c r="K16" s="109">
        <f t="shared" si="3"/>
        <v>1</v>
      </c>
      <c r="L16" s="109">
        <f>IF('Planilha oficial participantes '!J16="Nenhuma no último mês", 0,
 IF('Planilha oficial participantes '!J16="Menos de 1 vez/ semana", 1,
 IF('Planilha oficial participantes '!J16="1 ou 2 vezes/ semana", 2,
 IF('Planilha oficial participantes '!J16="3 ou mais vezes/ semana", 3,
 ""))))
</f>
        <v>1</v>
      </c>
      <c r="M16" s="109">
        <f>IF('Planilha oficial participantes '!K16="Nenhuma no último mês", 0,
 IF('Planilha oficial participantes '!K16="Menos de 1 vez/ semana", 1,
 IF('Planilha oficial participantes '!K16="1 ou 2 vezes/ semana", 2,
 IF('Planilha oficial participantes '!K16="3 ou mais vezes/ semana", 3,
 ""))))
</f>
        <v>1</v>
      </c>
      <c r="N16" s="109">
        <f>IF('Planilha oficial participantes '!L16="Nenhuma no último mês", 0,
 IF('Planilha oficial participantes '!L16="Menos de 1 vez/ semana", 1,
 IF('Planilha oficial participantes '!L16="1 ou 2 vezes/ semana", 2,
 IF('Planilha oficial participantes '!L16="3 ou mais vezes/ semana", 3,
 ""))))
</f>
        <v>1</v>
      </c>
      <c r="O16" s="109">
        <f>IF('Planilha oficial participantes '!M16="Nenhuma no último mês", 0,
 IF('Planilha oficial participantes '!M16="Menos de 1 vez/ semana", 1,
 IF('Planilha oficial participantes '!M16="1 ou 2 vezes/ semana", 2,
 IF('Planilha oficial participantes '!M16="3 ou mais vezes/ semana", 3,
 ""))))
</f>
        <v>1</v>
      </c>
      <c r="P16" s="109">
        <f>IF('Planilha oficial participantes '!N16="Nenhuma no último mês", 0,
 IF('Planilha oficial participantes '!N16="Menos de 1 vez/ semana", 1,
 IF('Planilha oficial participantes '!N16="1 ou 2 vezes/ semana", 2,
 IF('Planilha oficial participantes '!N16="3 ou mais vezes/ semana", 3,
 ""))))
</f>
        <v>2</v>
      </c>
      <c r="Q16" s="109">
        <f>IF('Planilha oficial participantes '!O16="Nenhuma no último mês", 0,
 IF('Planilha oficial participantes '!O16="Menos de 1 vez/ semana", 1,
 IF('Planilha oficial participantes '!O16="1 ou 2 vezes/ semana", 2,
 IF('Planilha oficial participantes '!O16="3 ou mais vezes/ semana", 3,
 ""))))
</f>
        <v>1</v>
      </c>
      <c r="R16" s="109">
        <f>IF('Planilha oficial participantes '!P16="Nenhuma no último mês", 0,
 IF('Planilha oficial participantes '!P16="Menos de 1 vez/ semana", 1,
 IF('Planilha oficial participantes '!P16="1 ou 2 vezes/ semana", 2,
 IF('Planilha oficial participantes '!P16="3 ou mais vezes/ semana", 3,
 ""))))
</f>
        <v>1</v>
      </c>
      <c r="S16" s="109">
        <f>IF('Planilha oficial participantes '!Q16="Nenhuma no último mês", 0,
 IF('Planilha oficial participantes '!Q16="Menos de 1 vez/ semana", 1,
 IF('Planilha oficial participantes '!Q16="1 ou 2 vezes/ semana", 2,
 IF('Planilha oficial participantes '!Q16="3 ou mais vezes/ semana", 3,
 ""))))
</f>
        <v>1</v>
      </c>
      <c r="T16" s="109">
        <f>IF('Planilha oficial participantes '!S16="Nenhuma no último mês", 0,
 IF('Planilha oficial participantes '!S16="Não se aplica", 0,
 IF('Planilha oficial participantes '!S16="Menos de 1 vez/ semana", 1,
 IF('Planilha oficial participantes '!S16="1 ou 2 vezes/ semana", 2,
 IF('Planilha oficial participantes '!S16="3 ou mais vezes/ semana", 3,
 ""))))
)</f>
        <v>0</v>
      </c>
      <c r="U16" s="109">
        <f>IF('Planilha oficial participantes '!U16="Nenhuma no último mês", 0,
 IF('Planilha oficial participantes '!U16="Menos de 1 vez/ semana", 1,
 IF('Planilha oficial participantes '!U16="1 ou 2 vezes/ semana", 2,
 IF('Planilha oficial participantes '!U16="3 ou mais vezes/ semana", 3,
 ""))))
</f>
        <v>0</v>
      </c>
      <c r="V16" s="109">
        <f t="shared" si="4"/>
        <v>1</v>
      </c>
      <c r="W16" s="109">
        <f>IF('Planilha oficial participantes '!V16="Nenhuma no último mês", 0,
 IF('Planilha oficial participantes '!V16="Menos de 1 vez/ semana", 1,
 IF('Planilha oficial participantes '!V16="1 ou 2 vezes/ semana", 2,
 IF('Planilha oficial participantes '!V16="3 ou mais vezes/ semana", 3,
 ""))))
</f>
        <v>1</v>
      </c>
      <c r="X16" s="109">
        <f>IF('Planilha oficial participantes '!W16="Nenhuma dificuldade", 0,
 IF('Planilha oficial participantes '!W16="Um problema leve", 1,
 IF('Planilha oficial participantes '!W16="Um problema razoável", 2,
 IF('Planilha oficial participantes '!W16="Um grande problema", 3,
 ""))))
</f>
        <v>1</v>
      </c>
      <c r="Y16" s="114">
        <f t="shared" si="5"/>
        <v>6</v>
      </c>
      <c r="AA16" s="62"/>
      <c r="AB16" s="121" t="s">
        <v>1152</v>
      </c>
      <c r="AC16" s="122">
        <v>0.25</v>
      </c>
    </row>
    <row r="17">
      <c r="A17" s="108" t="s">
        <v>1167</v>
      </c>
      <c r="B17" s="109">
        <f>IF('Planilha oficial participantes '!T17="Muito boa", 0, IF('Planilha oficial participantes '!T17="Boa", 1, IF('Planilha oficial participantes '!T17="Ruim", 2, IF('Planilha oficial participantes '!T17="Muito ruim", 3, ""))))</f>
        <v>1</v>
      </c>
      <c r="C17" s="109">
        <f>IF(VALUE(MID('Planilha oficial participantes '!F17,1,SEARCH(" ",'Planilha oficial participantes '!F17)-1))&lt;=15, 0,
 IF(VALUE(MID('Planilha oficial participantes '!F17,1,SEARCH(" ",'Planilha oficial participantes '!F17)-1))&lt;=30, 1,
 IF(VALUE(MID('Planilha oficial participantes '!F17,1,SEARCH(" ",'Planilha oficial participantes '!F17)-1))&lt;=60, 2,
 3)))</f>
        <v>1</v>
      </c>
      <c r="D17" s="109">
        <f>IF('Planilha oficial participantes '!I17="Nenhuma no último mês", 0,
 IF('Planilha oficial participantes '!I17="Menos de 1 vez/ semana", 1,
 IF('Planilha oficial participantes '!I17="1 ou 2 vezes/ semana", 2,
 IF('Planilha oficial participantes '!I17="3 ou mais vezes/ semana", 3,
 ""))))
</f>
        <v>3</v>
      </c>
      <c r="E17" s="110">
        <f t="shared" si="1"/>
        <v>2</v>
      </c>
      <c r="F17" s="109">
        <f>IF(VALUE(MID('Planilha oficial participantes '!H17,1,SEARCH(" ",'Planilha oficial participantes '!H17)-1))&gt;=7, 0,
 IF(VALUE(MID('Planilha oficial participantes '!H17,1,SEARCH(" ",'Planilha oficial participantes '!H17)-1))&gt;=6, 1,
 IF(VALUE(MID('Planilha oficial participantes '!H17,1,SEARCH(" ",'Planilha oficial participantes '!H17)-1))&gt;=5, 2,
 3)))
</f>
        <v>1</v>
      </c>
      <c r="G17" s="109">
        <f>IF(
  (((VALUE(MID('Planilha oficial participantes '!H17,1,SEARCH(" ",'Planilha oficial participantes '!H17)-1))) / (TIMEVALUE(MOD('Planilha oficial participantes '!G17 - 'Planilha oficial participantes '!E17, 1))*24))*100) &gt; 85, 0,
IF(
  (((VALUE(MID('Planilha oficial participantes '!H17,1,SEARCH(" ",'Planilha oficial participantes '!H17)-1))) / (TIMEVALUE(MOD('Planilha oficial participantes '!G17 - 'Planilha oficial participantes '!E17, 1))*24))*100) &gt;= 75, 1,
IF(
  (((VALUE(MID('Planilha oficial participantes '!H17,1,SEARCH(" ",'Planilha oficial participantes '!H17)-1))) / (TIMEVALUE(MOD('Planilha oficial participantes '!G17 - 'Planilha oficial participantes '!E17, 1))*24))*100) &gt;= 65, 2,
3)))
</f>
        <v>0</v>
      </c>
      <c r="H17" s="111">
        <f>((VALUE(MID('Planilha oficial participantes '!H17,1,SEARCH(" ",'Planilha oficial participantes '!H17)-1))) / (TIMEVALUE(MOD('Planilha oficial participantes '!G17 - 'Planilha oficial participantes '!E17, 1))*24))*100</f>
        <v>100</v>
      </c>
      <c r="I17" s="112">
        <f>MOD('Planilha oficial participantes '!G17 - 'Planilha oficial participantes '!E17, 1)</f>
        <v>0.25</v>
      </c>
      <c r="J17" s="113">
        <f t="shared" si="2"/>
        <v>6</v>
      </c>
      <c r="K17" s="109">
        <f t="shared" si="3"/>
        <v>1</v>
      </c>
      <c r="L17" s="109">
        <f>IF('Planilha oficial participantes '!J17="Nenhuma no último mês", 0,
 IF('Planilha oficial participantes '!J17="Menos de 1 vez/ semana", 1,
 IF('Planilha oficial participantes '!J17="1 ou 2 vezes/ semana", 2,
 IF('Planilha oficial participantes '!J17="3 ou mais vezes/ semana", 3,
 ""))))
</f>
        <v>0</v>
      </c>
      <c r="M17" s="109">
        <f>IF('Planilha oficial participantes '!K17="Nenhuma no último mês", 0,
 IF('Planilha oficial participantes '!K17="Menos de 1 vez/ semana", 1,
 IF('Planilha oficial participantes '!K17="1 ou 2 vezes/ semana", 2,
 IF('Planilha oficial participantes '!K17="3 ou mais vezes/ semana", 3,
 ""))))
</f>
        <v>0</v>
      </c>
      <c r="N17" s="109">
        <f>IF('Planilha oficial participantes '!L17="Nenhuma no último mês", 0,
 IF('Planilha oficial participantes '!L17="Menos de 1 vez/ semana", 1,
 IF('Planilha oficial participantes '!L17="1 ou 2 vezes/ semana", 2,
 IF('Planilha oficial participantes '!L17="3 ou mais vezes/ semana", 3,
 ""))))
</f>
        <v>0</v>
      </c>
      <c r="O17" s="109">
        <f>IF('Planilha oficial participantes '!M17="Nenhuma no último mês", 0,
 IF('Planilha oficial participantes '!M17="Menos de 1 vez/ semana", 1,
 IF('Planilha oficial participantes '!M17="1 ou 2 vezes/ semana", 2,
 IF('Planilha oficial participantes '!M17="3 ou mais vezes/ semana", 3,
 ""))))
</f>
        <v>0</v>
      </c>
      <c r="P17" s="109">
        <f>IF('Planilha oficial participantes '!N17="Nenhuma no último mês", 0,
 IF('Planilha oficial participantes '!N17="Menos de 1 vez/ semana", 1,
 IF('Planilha oficial participantes '!N17="1 ou 2 vezes/ semana", 2,
 IF('Planilha oficial participantes '!N17="3 ou mais vezes/ semana", 3,
 ""))))
</f>
        <v>1</v>
      </c>
      <c r="Q17" s="109">
        <f>IF('Planilha oficial participantes '!O17="Nenhuma no último mês", 0,
 IF('Planilha oficial participantes '!O17="Menos de 1 vez/ semana", 1,
 IF('Planilha oficial participantes '!O17="1 ou 2 vezes/ semana", 2,
 IF('Planilha oficial participantes '!O17="3 ou mais vezes/ semana", 3,
 ""))))
</f>
        <v>2</v>
      </c>
      <c r="R17" s="109">
        <f>IF('Planilha oficial participantes '!P17="Nenhuma no último mês", 0,
 IF('Planilha oficial participantes '!P17="Menos de 1 vez/ semana", 1,
 IF('Planilha oficial participantes '!P17="1 ou 2 vezes/ semana", 2,
 IF('Planilha oficial participantes '!P17="3 ou mais vezes/ semana", 3,
 ""))))
</f>
        <v>1</v>
      </c>
      <c r="S17" s="109">
        <f>IF('Planilha oficial participantes '!Q17="Nenhuma no último mês", 0,
 IF('Planilha oficial participantes '!Q17="Menos de 1 vez/ semana", 1,
 IF('Planilha oficial participantes '!Q17="1 ou 2 vezes/ semana", 2,
 IF('Planilha oficial participantes '!Q17="3 ou mais vezes/ semana", 3,
 ""))))
</f>
        <v>0</v>
      </c>
      <c r="T17" s="109">
        <f>IF('Planilha oficial participantes '!S17="Nenhuma no último mês", 0,
 IF('Planilha oficial participantes '!S17="Não se aplica", 0,
 IF('Planilha oficial participantes '!S17="Menos de 1 vez/ semana", 1,
 IF('Planilha oficial participantes '!S17="1 ou 2 vezes/ semana", 2,
 IF('Planilha oficial participantes '!S17="3 ou mais vezes/ semana", 3,
 ""))))
)</f>
        <v>0</v>
      </c>
      <c r="U17" s="109">
        <f>IF('Planilha oficial participantes '!U17="Nenhuma no último mês", 0,
 IF('Planilha oficial participantes '!U17="Menos de 1 vez/ semana", 1,
 IF('Planilha oficial participantes '!U17="1 ou 2 vezes/ semana", 2,
 IF('Planilha oficial participantes '!U17="3 ou mais vezes/ semana", 3,
 ""))))
</f>
        <v>0</v>
      </c>
      <c r="V17" s="109">
        <f t="shared" si="4"/>
        <v>1</v>
      </c>
      <c r="W17" s="109">
        <f>IF('Planilha oficial participantes '!V17="Nenhuma no último mês", 0,
 IF('Planilha oficial participantes '!V17="Menos de 1 vez/ semana", 1,
 IF('Planilha oficial participantes '!V17="1 ou 2 vezes/ semana", 2,
 IF('Planilha oficial participantes '!V17="3 ou mais vezes/ semana", 3,
 ""))))
</f>
        <v>1</v>
      </c>
      <c r="X17" s="109">
        <f>IF('Planilha oficial participantes '!W17="Nenhuma dificuldade", 0,
 IF('Planilha oficial participantes '!W17="Um problema leve", 1,
 IF('Planilha oficial participantes '!W17="Um problema razoável", 2,
 IF('Planilha oficial participantes '!W17="Um grande problema", 3,
 ""))))
</f>
        <v>1</v>
      </c>
      <c r="Y17" s="114">
        <f t="shared" si="5"/>
        <v>6</v>
      </c>
      <c r="AA17" s="62"/>
      <c r="AB17" s="121" t="s">
        <v>1151</v>
      </c>
      <c r="AC17" s="122">
        <v>0.25</v>
      </c>
    </row>
    <row r="18">
      <c r="A18" s="108" t="s">
        <v>1168</v>
      </c>
      <c r="B18" s="109">
        <f>IF('Planilha oficial participantes '!T18="Muito boa", 0, IF('Planilha oficial participantes '!T18="Boa", 1, IF('Planilha oficial participantes '!T18="Ruim", 2, IF('Planilha oficial participantes '!T18="Muito ruim", 3, ""))))</f>
        <v>2</v>
      </c>
      <c r="C18" s="109">
        <f>IF(VALUE(MID('Planilha oficial participantes '!F18,1,SEARCH(" ",'Planilha oficial participantes '!F18)-1))&lt;=15, 0,
 IF(VALUE(MID('Planilha oficial participantes '!F18,1,SEARCH(" ",'Planilha oficial participantes '!F18)-1))&lt;=30, 1,
 IF(VALUE(MID('Planilha oficial participantes '!F18,1,SEARCH(" ",'Planilha oficial participantes '!F18)-1))&lt;=60, 2,
 3)))</f>
        <v>0</v>
      </c>
      <c r="D18" s="109">
        <f>IF('Planilha oficial participantes '!I18="Nenhuma no último mês", 0,
 IF('Planilha oficial participantes '!I18="Menos de 1 vez/ semana", 1,
 IF('Planilha oficial participantes '!I18="1 ou 2 vezes/ semana", 2,
 IF('Planilha oficial participantes '!I18="3 ou mais vezes/ semana", 3,
 ""))))
</f>
        <v>0</v>
      </c>
      <c r="E18" s="110">
        <f t="shared" si="1"/>
        <v>0</v>
      </c>
      <c r="F18" s="109">
        <f>IF(VALUE(MID('Planilha oficial participantes '!H18,1,SEARCH(" ",'Planilha oficial participantes '!H18)-1))&gt;=7, 0,
 IF(VALUE(MID('Planilha oficial participantes '!H18,1,SEARCH(" ",'Planilha oficial participantes '!H18)-1))&gt;=6, 1,
 IF(VALUE(MID('Planilha oficial participantes '!H18,1,SEARCH(" ",'Planilha oficial participantes '!H18)-1))&gt;=5, 2,
 3)))
</f>
        <v>1</v>
      </c>
      <c r="G18" s="109">
        <f>IF(
  (((VALUE(MID('Planilha oficial participantes '!H18,1,SEARCH(" ",'Planilha oficial participantes '!H18)-1))) / (TIMEVALUE(MOD('Planilha oficial participantes '!G18 - 'Planilha oficial participantes '!E18, 1))*24))*100) &gt; 85, 0,
IF(
  (((VALUE(MID('Planilha oficial participantes '!H18,1,SEARCH(" ",'Planilha oficial participantes '!H18)-1))) / (TIMEVALUE(MOD('Planilha oficial participantes '!G18 - 'Planilha oficial participantes '!E18, 1))*24))*100) &gt;= 75, 1,
IF(
  (((VALUE(MID('Planilha oficial participantes '!H18,1,SEARCH(" ",'Planilha oficial participantes '!H18)-1))) / (TIMEVALUE(MOD('Planilha oficial participantes '!G18 - 'Planilha oficial participantes '!E18, 1))*24))*100) &gt;= 65, 2,
3)))
</f>
        <v>0</v>
      </c>
      <c r="H18" s="111">
        <f>((VALUE(MID('Planilha oficial participantes '!H18,1,SEARCH(" ",'Planilha oficial participantes '!H18)-1))) / (TIMEVALUE(MOD('Planilha oficial participantes '!G18 - 'Planilha oficial participantes '!E18, 1))*24))*100</f>
        <v>85.71428571</v>
      </c>
      <c r="I18" s="112">
        <f>MOD('Planilha oficial participantes '!G18 - 'Planilha oficial participantes '!E18, 1)</f>
        <v>0.2916666667</v>
      </c>
      <c r="J18" s="113">
        <f t="shared" si="2"/>
        <v>7</v>
      </c>
      <c r="K18" s="109">
        <f t="shared" si="3"/>
        <v>1</v>
      </c>
      <c r="L18" s="109">
        <f>IF('Planilha oficial participantes '!J18="Nenhuma no último mês", 0,
 IF('Planilha oficial participantes '!J18="Menos de 1 vez/ semana", 1,
 IF('Planilha oficial participantes '!J18="1 ou 2 vezes/ semana", 2,
 IF('Planilha oficial participantes '!J18="3 ou mais vezes/ semana", 3,
 ""))))
</f>
        <v>2</v>
      </c>
      <c r="M18" s="109">
        <f>IF('Planilha oficial participantes '!K18="Nenhuma no último mês", 0,
 IF('Planilha oficial participantes '!K18="Menos de 1 vez/ semana", 1,
 IF('Planilha oficial participantes '!K18="1 ou 2 vezes/ semana", 2,
 IF('Planilha oficial participantes '!K18="3 ou mais vezes/ semana", 3,
 ""))))
</f>
        <v>0</v>
      </c>
      <c r="N18" s="109">
        <f>IF('Planilha oficial participantes '!L18="Nenhuma no último mês", 0,
 IF('Planilha oficial participantes '!L18="Menos de 1 vez/ semana", 1,
 IF('Planilha oficial participantes '!L18="1 ou 2 vezes/ semana", 2,
 IF('Planilha oficial participantes '!L18="3 ou mais vezes/ semana", 3,
 ""))))
</f>
        <v>0</v>
      </c>
      <c r="O18" s="109">
        <f>IF('Planilha oficial participantes '!M18="Nenhuma no último mês", 0,
 IF('Planilha oficial participantes '!M18="Menos de 1 vez/ semana", 1,
 IF('Planilha oficial participantes '!M18="1 ou 2 vezes/ semana", 2,
 IF('Planilha oficial participantes '!M18="3 ou mais vezes/ semana", 3,
 ""))))
</f>
        <v>0</v>
      </c>
      <c r="P18" s="109">
        <f>IF('Planilha oficial participantes '!N18="Nenhuma no último mês", 0,
 IF('Planilha oficial participantes '!N18="Menos de 1 vez/ semana", 1,
 IF('Planilha oficial participantes '!N18="1 ou 2 vezes/ semana", 2,
 IF('Planilha oficial participantes '!N18="3 ou mais vezes/ semana", 3,
 ""))))
</f>
        <v>1</v>
      </c>
      <c r="Q18" s="109">
        <f>IF('Planilha oficial participantes '!O18="Nenhuma no último mês", 0,
 IF('Planilha oficial participantes '!O18="Menos de 1 vez/ semana", 1,
 IF('Planilha oficial participantes '!O18="1 ou 2 vezes/ semana", 2,
 IF('Planilha oficial participantes '!O18="3 ou mais vezes/ semana", 3,
 ""))))
</f>
        <v>1</v>
      </c>
      <c r="R18" s="109">
        <f>IF('Planilha oficial participantes '!P18="Nenhuma no último mês", 0,
 IF('Planilha oficial participantes '!P18="Menos de 1 vez/ semana", 1,
 IF('Planilha oficial participantes '!P18="1 ou 2 vezes/ semana", 2,
 IF('Planilha oficial participantes '!P18="3 ou mais vezes/ semana", 3,
 ""))))
</f>
        <v>1</v>
      </c>
      <c r="S18" s="109">
        <f>IF('Planilha oficial participantes '!Q18="Nenhuma no último mês", 0,
 IF('Planilha oficial participantes '!Q18="Menos de 1 vez/ semana", 1,
 IF('Planilha oficial participantes '!Q18="1 ou 2 vezes/ semana", 2,
 IF('Planilha oficial participantes '!Q18="3 ou mais vezes/ semana", 3,
 ""))))
</f>
        <v>0</v>
      </c>
      <c r="T18" s="109">
        <f>IF('Planilha oficial participantes '!S18="Nenhuma no último mês", 0,
 IF('Planilha oficial participantes '!S18="Não se aplica", 0,
 IF('Planilha oficial participantes '!S18="Menos de 1 vez/ semana", 1,
 IF('Planilha oficial participantes '!S18="1 ou 2 vezes/ semana", 2,
 IF('Planilha oficial participantes '!S18="3 ou mais vezes/ semana", 3,
 ""))))
)</f>
        <v>0</v>
      </c>
      <c r="U18" s="109">
        <f>IF('Planilha oficial participantes '!U18="Nenhuma no último mês", 0,
 IF('Planilha oficial participantes '!U18="Menos de 1 vez/ semana", 1,
 IF('Planilha oficial participantes '!U18="1 ou 2 vezes/ semana", 2,
 IF('Planilha oficial participantes '!U18="3 ou mais vezes/ semana", 3,
 ""))))
</f>
        <v>2</v>
      </c>
      <c r="V18" s="109">
        <f t="shared" si="4"/>
        <v>2</v>
      </c>
      <c r="W18" s="109">
        <f>IF('Planilha oficial participantes '!V18="Nenhuma no último mês", 0,
 IF('Planilha oficial participantes '!V18="Menos de 1 vez/ semana", 1,
 IF('Planilha oficial participantes '!V18="1 ou 2 vezes/ semana", 2,
 IF('Planilha oficial participantes '!V18="3 ou mais vezes/ semana", 3,
 ""))))
</f>
        <v>3</v>
      </c>
      <c r="X18" s="109">
        <f>IF('Planilha oficial participantes '!W18="Nenhuma dificuldade", 0,
 IF('Planilha oficial participantes '!W18="Um problema leve", 1,
 IF('Planilha oficial participantes '!W18="Um problema razoável", 2,
 IF('Planilha oficial participantes '!W18="Um grande problema", 3,
 ""))))
</f>
        <v>1</v>
      </c>
      <c r="Y18" s="114">
        <f t="shared" si="5"/>
        <v>8</v>
      </c>
      <c r="AA18" s="45"/>
      <c r="AB18" s="121" t="s">
        <v>1863</v>
      </c>
      <c r="AC18" s="122">
        <v>0.034722222222222224</v>
      </c>
    </row>
    <row r="19">
      <c r="A19" s="108" t="s">
        <v>1171</v>
      </c>
      <c r="B19" s="109">
        <f>IF('Planilha oficial participantes '!T19="Muito boa", 0, IF('Planilha oficial participantes '!T19="Boa", 1, IF('Planilha oficial participantes '!T19="Ruim", 2, IF('Planilha oficial participantes '!T19="Muito ruim", 3, ""))))</f>
        <v>1</v>
      </c>
      <c r="C19" s="109">
        <f>IF(VALUE(MID('Planilha oficial participantes '!F19,1,SEARCH(" ",'Planilha oficial participantes '!F19)-1))&lt;=15, 0,
 IF(VALUE(MID('Planilha oficial participantes '!F19,1,SEARCH(" ",'Planilha oficial participantes '!F19)-1))&lt;=30, 1,
 IF(VALUE(MID('Planilha oficial participantes '!F19,1,SEARCH(" ",'Planilha oficial participantes '!F19)-1))&lt;=60, 2,
 3)))</f>
        <v>1</v>
      </c>
      <c r="D19" s="109">
        <f>IF('Planilha oficial participantes '!I19="Nenhuma no último mês", 0,
 IF('Planilha oficial participantes '!I19="Menos de 1 vez/ semana", 1,
 IF('Planilha oficial participantes '!I19="1 ou 2 vezes/ semana", 2,
 IF('Planilha oficial participantes '!I19="3 ou mais vezes/ semana", 3,
 ""))))
</f>
        <v>2</v>
      </c>
      <c r="E19" s="110">
        <f t="shared" si="1"/>
        <v>2</v>
      </c>
      <c r="F19" s="109">
        <f>IF(VALUE(MID('Planilha oficial participantes '!H19,1,SEARCH(" ",'Planilha oficial participantes '!H19)-1))&gt;=7, 0,
 IF(VALUE(MID('Planilha oficial participantes '!H19,1,SEARCH(" ",'Planilha oficial participantes '!H19)-1))&gt;=6, 1,
 IF(VALUE(MID('Planilha oficial participantes '!H19,1,SEARCH(" ",'Planilha oficial participantes '!H19)-1))&gt;=5, 2,
 3)))
</f>
        <v>1</v>
      </c>
      <c r="G19" s="109">
        <f>IF(
  (((VALUE(MID('Planilha oficial participantes '!H19,1,SEARCH(" ",'Planilha oficial participantes '!H19)-1))) / (TIMEVALUE(MOD('Planilha oficial participantes '!G19 - 'Planilha oficial participantes '!E19, 1))*24))*100) &gt; 85, 0,
IF(
  (((VALUE(MID('Planilha oficial participantes '!H19,1,SEARCH(" ",'Planilha oficial participantes '!H19)-1))) / (TIMEVALUE(MOD('Planilha oficial participantes '!G19 - 'Planilha oficial participantes '!E19, 1))*24))*100) &gt;= 75, 1,
IF(
  (((VALUE(MID('Planilha oficial participantes '!H19,1,SEARCH(" ",'Planilha oficial participantes '!H19)-1))) / (TIMEVALUE(MOD('Planilha oficial participantes '!G19 - 'Planilha oficial participantes '!E19, 1))*24))*100) &gt;= 65, 2,
3)))
</f>
        <v>0</v>
      </c>
      <c r="H19" s="111">
        <f>((VALUE(MID('Planilha oficial participantes '!H19,1,SEARCH(" ",'Planilha oficial participantes '!H19)-1))) / (TIMEVALUE(MOD('Planilha oficial participantes '!G19 - 'Planilha oficial participantes '!E19, 1))*24))*100</f>
        <v>85.71428571</v>
      </c>
      <c r="I19" s="112">
        <f>MOD('Planilha oficial participantes '!G19 - 'Planilha oficial participantes '!E19, 1)</f>
        <v>0.2916666667</v>
      </c>
      <c r="J19" s="113">
        <f t="shared" si="2"/>
        <v>7</v>
      </c>
      <c r="K19" s="109">
        <f t="shared" si="3"/>
        <v>1</v>
      </c>
      <c r="L19" s="109">
        <f>IF('Planilha oficial participantes '!J19="Nenhuma no último mês", 0,
 IF('Planilha oficial participantes '!J19="Menos de 1 vez/ semana", 1,
 IF('Planilha oficial participantes '!J19="1 ou 2 vezes/ semana", 2,
 IF('Planilha oficial participantes '!J19="3 ou mais vezes/ semana", 3,
 ""))))
</f>
        <v>1</v>
      </c>
      <c r="M19" s="109">
        <f>IF('Planilha oficial participantes '!K19="Nenhuma no último mês", 0,
 IF('Planilha oficial participantes '!K19="Menos de 1 vez/ semana", 1,
 IF('Planilha oficial participantes '!K19="1 ou 2 vezes/ semana", 2,
 IF('Planilha oficial participantes '!K19="3 ou mais vezes/ semana", 3,
 ""))))
</f>
        <v>0</v>
      </c>
      <c r="N19" s="109">
        <f>IF('Planilha oficial participantes '!L19="Nenhuma no último mês", 0,
 IF('Planilha oficial participantes '!L19="Menos de 1 vez/ semana", 1,
 IF('Planilha oficial participantes '!L19="1 ou 2 vezes/ semana", 2,
 IF('Planilha oficial participantes '!L19="3 ou mais vezes/ semana", 3,
 ""))))
</f>
        <v>0</v>
      </c>
      <c r="O19" s="109">
        <f>IF('Planilha oficial participantes '!M19="Nenhuma no último mês", 0,
 IF('Planilha oficial participantes '!M19="Menos de 1 vez/ semana", 1,
 IF('Planilha oficial participantes '!M19="1 ou 2 vezes/ semana", 2,
 IF('Planilha oficial participantes '!M19="3 ou mais vezes/ semana", 3,
 ""))))
</f>
        <v>0</v>
      </c>
      <c r="P19" s="109">
        <f>IF('Planilha oficial participantes '!N19="Nenhuma no último mês", 0,
 IF('Planilha oficial participantes '!N19="Menos de 1 vez/ semana", 1,
 IF('Planilha oficial participantes '!N19="1 ou 2 vezes/ semana", 2,
 IF('Planilha oficial participantes '!N19="3 ou mais vezes/ semana", 3,
 ""))))
</f>
        <v>0</v>
      </c>
      <c r="Q19" s="109">
        <f>IF('Planilha oficial participantes '!O19="Nenhuma no último mês", 0,
 IF('Planilha oficial participantes '!O19="Menos de 1 vez/ semana", 1,
 IF('Planilha oficial participantes '!O19="1 ou 2 vezes/ semana", 2,
 IF('Planilha oficial participantes '!O19="3 ou mais vezes/ semana", 3,
 ""))))
</f>
        <v>0</v>
      </c>
      <c r="R19" s="109">
        <f>IF('Planilha oficial participantes '!P19="Nenhuma no último mês", 0,
 IF('Planilha oficial participantes '!P19="Menos de 1 vez/ semana", 1,
 IF('Planilha oficial participantes '!P19="1 ou 2 vezes/ semana", 2,
 IF('Planilha oficial participantes '!P19="3 ou mais vezes/ semana", 3,
 ""))))
</f>
        <v>0</v>
      </c>
      <c r="S19" s="109">
        <f>IF('Planilha oficial participantes '!Q19="Nenhuma no último mês", 0,
 IF('Planilha oficial participantes '!Q19="Menos de 1 vez/ semana", 1,
 IF('Planilha oficial participantes '!Q19="1 ou 2 vezes/ semana", 2,
 IF('Planilha oficial participantes '!Q19="3 ou mais vezes/ semana", 3,
 ""))))
</f>
        <v>1</v>
      </c>
      <c r="T19" s="109">
        <f>IF('Planilha oficial participantes '!S19="Nenhuma no último mês", 0,
 IF('Planilha oficial participantes '!S19="Não se aplica", 0,
 IF('Planilha oficial participantes '!S19="Menos de 1 vez/ semana", 1,
 IF('Planilha oficial participantes '!S19="1 ou 2 vezes/ semana", 2,
 IF('Planilha oficial participantes '!S19="3 ou mais vezes/ semana", 3,
 ""))))
)</f>
        <v>0</v>
      </c>
      <c r="U19" s="109">
        <f>IF('Planilha oficial participantes '!U19="Nenhuma no último mês", 0,
 IF('Planilha oficial participantes '!U19="Menos de 1 vez/ semana", 1,
 IF('Planilha oficial participantes '!U19="1 ou 2 vezes/ semana", 2,
 IF('Planilha oficial participantes '!U19="3 ou mais vezes/ semana", 3,
 ""))))
</f>
        <v>1</v>
      </c>
      <c r="V19" s="109">
        <f t="shared" si="4"/>
        <v>1</v>
      </c>
      <c r="W19" s="109">
        <f>IF('Planilha oficial participantes '!V19="Nenhuma no último mês", 0,
 IF('Planilha oficial participantes '!V19="Menos de 1 vez/ semana", 1,
 IF('Planilha oficial participantes '!V19="1 ou 2 vezes/ semana", 2,
 IF('Planilha oficial participantes '!V19="3 ou mais vezes/ semana", 3,
 ""))))
</f>
        <v>0</v>
      </c>
      <c r="X19" s="109">
        <f>IF('Planilha oficial participantes '!W19="Nenhuma dificuldade", 0,
 IF('Planilha oficial participantes '!W19="Um problema leve", 1,
 IF('Planilha oficial participantes '!W19="Um problema razoável", 2,
 IF('Planilha oficial participantes '!W19="Um grande problema", 3,
 ""))))
</f>
        <v>1</v>
      </c>
      <c r="Y19" s="114">
        <f t="shared" si="5"/>
        <v>7</v>
      </c>
      <c r="AA19" s="120" t="s">
        <v>1866</v>
      </c>
      <c r="AB19" s="121" t="s">
        <v>1150</v>
      </c>
      <c r="AC19" s="122">
        <v>0.26875</v>
      </c>
    </row>
    <row r="20">
      <c r="A20" s="108" t="s">
        <v>1173</v>
      </c>
      <c r="B20" s="109">
        <f>IF('Planilha oficial participantes '!T20="Muito boa", 0, IF('Planilha oficial participantes '!T20="Boa", 1, IF('Planilha oficial participantes '!T20="Ruim", 2, IF('Planilha oficial participantes '!T20="Muito ruim", 3, ""))))</f>
        <v>2</v>
      </c>
      <c r="C20" s="109">
        <f>IF(VALUE(MID('Planilha oficial participantes '!F20,1,SEARCH(" ",'Planilha oficial participantes '!F20)-1))&lt;=15, 0,
 IF(VALUE(MID('Planilha oficial participantes '!F20,1,SEARCH(" ",'Planilha oficial participantes '!F20)-1))&lt;=30, 1,
 IF(VALUE(MID('Planilha oficial participantes '!F20,1,SEARCH(" ",'Planilha oficial participantes '!F20)-1))&lt;=60, 2,
 3)))</f>
        <v>1</v>
      </c>
      <c r="D20" s="109">
        <f>IF('Planilha oficial participantes '!I20="Nenhuma no último mês", 0,
 IF('Planilha oficial participantes '!I20="Menos de 1 vez/ semana", 1,
 IF('Planilha oficial participantes '!I20="1 ou 2 vezes/ semana", 2,
 IF('Planilha oficial participantes '!I20="3 ou mais vezes/ semana", 3,
 ""))))
</f>
        <v>0</v>
      </c>
      <c r="E20" s="110">
        <f t="shared" si="1"/>
        <v>1</v>
      </c>
      <c r="F20" s="109">
        <f>IF(VALUE(MID('Planilha oficial participantes '!H20,1,SEARCH(" ",'Planilha oficial participantes '!H20)-1))&gt;=7, 0,
 IF(VALUE(MID('Planilha oficial participantes '!H20,1,SEARCH(" ",'Planilha oficial participantes '!H20)-1))&gt;=6, 1,
 IF(VALUE(MID('Planilha oficial participantes '!H20,1,SEARCH(" ",'Planilha oficial participantes '!H20)-1))&gt;=5, 2,
 3)))
</f>
        <v>2</v>
      </c>
      <c r="G20" s="109">
        <f>IF(
  (((VALUE(MID('Planilha oficial participantes '!H20,1,SEARCH(" ",'Planilha oficial participantes '!H20)-1))) / (TIMEVALUE(MOD('Planilha oficial participantes '!G20 - 'Planilha oficial participantes '!E20, 1))*24))*100) &gt; 85, 0,
IF(
  (((VALUE(MID('Planilha oficial participantes '!H20,1,SEARCH(" ",'Planilha oficial participantes '!H20)-1))) / (TIMEVALUE(MOD('Planilha oficial participantes '!G20 - 'Planilha oficial participantes '!E20, 1))*24))*100) &gt;= 75, 1,
IF(
  (((VALUE(MID('Planilha oficial participantes '!H20,1,SEARCH(" ",'Planilha oficial participantes '!H20)-1))) / (TIMEVALUE(MOD('Planilha oficial participantes '!G20 - 'Planilha oficial participantes '!E20, 1))*24))*100) &gt;= 65, 2,
3)))
</f>
        <v>1</v>
      </c>
      <c r="H20" s="111">
        <f>((VALUE(MID('Planilha oficial participantes '!H20,1,SEARCH(" ",'Planilha oficial participantes '!H20)-1))) / (TIMEVALUE(MOD('Planilha oficial participantes '!G20 - 'Planilha oficial participantes '!E20, 1))*24))*100</f>
        <v>84.61538462</v>
      </c>
      <c r="I20" s="112">
        <f>MOD('Planilha oficial participantes '!G20 - 'Planilha oficial participantes '!E20, 1)</f>
        <v>0.2708333333</v>
      </c>
      <c r="J20" s="113">
        <f t="shared" si="2"/>
        <v>6.5</v>
      </c>
      <c r="K20" s="109">
        <f t="shared" si="3"/>
        <v>2</v>
      </c>
      <c r="L20" s="109">
        <f>IF('Planilha oficial participantes '!J20="Nenhuma no último mês", 0,
 IF('Planilha oficial participantes '!J20="Menos de 1 vez/ semana", 1,
 IF('Planilha oficial participantes '!J20="1 ou 2 vezes/ semana", 2,
 IF('Planilha oficial participantes '!J20="3 ou mais vezes/ semana", 3,
 ""))))
</f>
        <v>3</v>
      </c>
      <c r="M20" s="109">
        <f>IF('Planilha oficial participantes '!K20="Nenhuma no último mês", 0,
 IF('Planilha oficial participantes '!K20="Menos de 1 vez/ semana", 1,
 IF('Planilha oficial participantes '!K20="1 ou 2 vezes/ semana", 2,
 IF('Planilha oficial participantes '!K20="3 ou mais vezes/ semana", 3,
 ""))))
</f>
        <v>0</v>
      </c>
      <c r="N20" s="109">
        <f>IF('Planilha oficial participantes '!L20="Nenhuma no último mês", 0,
 IF('Planilha oficial participantes '!L20="Menos de 1 vez/ semana", 1,
 IF('Planilha oficial participantes '!L20="1 ou 2 vezes/ semana", 2,
 IF('Planilha oficial participantes '!L20="3 ou mais vezes/ semana", 3,
 ""))))
</f>
        <v>0</v>
      </c>
      <c r="O20" s="109">
        <f>IF('Planilha oficial participantes '!M20="Nenhuma no último mês", 0,
 IF('Planilha oficial participantes '!M20="Menos de 1 vez/ semana", 1,
 IF('Planilha oficial participantes '!M20="1 ou 2 vezes/ semana", 2,
 IF('Planilha oficial participantes '!M20="3 ou mais vezes/ semana", 3,
 ""))))
</f>
        <v>0</v>
      </c>
      <c r="P20" s="109">
        <f>IF('Planilha oficial participantes '!N20="Nenhuma no último mês", 0,
 IF('Planilha oficial participantes '!N20="Menos de 1 vez/ semana", 1,
 IF('Planilha oficial participantes '!N20="1 ou 2 vezes/ semana", 2,
 IF('Planilha oficial participantes '!N20="3 ou mais vezes/ semana", 3,
 ""))))
</f>
        <v>0</v>
      </c>
      <c r="Q20" s="109">
        <f>IF('Planilha oficial participantes '!O20="Nenhuma no último mês", 0,
 IF('Planilha oficial participantes '!O20="Menos de 1 vez/ semana", 1,
 IF('Planilha oficial participantes '!O20="1 ou 2 vezes/ semana", 2,
 IF('Planilha oficial participantes '!O20="3 ou mais vezes/ semana", 3,
 ""))))
</f>
        <v>2</v>
      </c>
      <c r="R20" s="109">
        <f>IF('Planilha oficial participantes '!P20="Nenhuma no último mês", 0,
 IF('Planilha oficial participantes '!P20="Menos de 1 vez/ semana", 1,
 IF('Planilha oficial participantes '!P20="1 ou 2 vezes/ semana", 2,
 IF('Planilha oficial participantes '!P20="3 ou mais vezes/ semana", 3,
 ""))))
</f>
        <v>3</v>
      </c>
      <c r="S20" s="109">
        <f>IF('Planilha oficial participantes '!Q20="Nenhuma no último mês", 0,
 IF('Planilha oficial participantes '!Q20="Menos de 1 vez/ semana", 1,
 IF('Planilha oficial participantes '!Q20="1 ou 2 vezes/ semana", 2,
 IF('Planilha oficial participantes '!Q20="3 ou mais vezes/ semana", 3,
 ""))))
</f>
        <v>2</v>
      </c>
      <c r="T20" s="109">
        <f>IF('Planilha oficial participantes '!S20="Nenhuma no último mês", 0,
 IF('Planilha oficial participantes '!S20="Não se aplica", 0,
 IF('Planilha oficial participantes '!S20="Menos de 1 vez/ semana", 1,
 IF('Planilha oficial participantes '!S20="1 ou 2 vezes/ semana", 2,
 IF('Planilha oficial participantes '!S20="3 ou mais vezes/ semana", 3,
 ""))))
)</f>
        <v>0</v>
      </c>
      <c r="U20" s="109">
        <f>IF('Planilha oficial participantes '!U20="Nenhuma no último mês", 0,
 IF('Planilha oficial participantes '!U20="Menos de 1 vez/ semana", 1,
 IF('Planilha oficial participantes '!U20="1 ou 2 vezes/ semana", 2,
 IF('Planilha oficial participantes '!U20="3 ou mais vezes/ semana", 3,
 ""))))
</f>
        <v>0</v>
      </c>
      <c r="V20" s="109">
        <f t="shared" si="4"/>
        <v>2</v>
      </c>
      <c r="W20" s="109">
        <f>IF('Planilha oficial participantes '!V20="Nenhuma no último mês", 0,
 IF('Planilha oficial participantes '!V20="Menos de 1 vez/ semana", 1,
 IF('Planilha oficial participantes '!V20="1 ou 2 vezes/ semana", 2,
 IF('Planilha oficial participantes '!V20="3 ou mais vezes/ semana", 3,
 ""))))
</f>
        <v>2</v>
      </c>
      <c r="X20" s="109">
        <f>IF('Planilha oficial participantes '!W20="Nenhuma dificuldade", 0,
 IF('Planilha oficial participantes '!W20="Um problema leve", 1,
 IF('Planilha oficial participantes '!W20="Um problema razoável", 2,
 IF('Planilha oficial participantes '!W20="Um grande problema", 3,
 ""))))
</f>
        <v>2</v>
      </c>
      <c r="Y20" s="114">
        <f t="shared" si="5"/>
        <v>10</v>
      </c>
      <c r="AA20" s="62"/>
      <c r="AB20" s="121" t="s">
        <v>1152</v>
      </c>
      <c r="AC20" s="122">
        <v>0.2708333333333333</v>
      </c>
    </row>
    <row r="21">
      <c r="A21" s="108" t="s">
        <v>1175</v>
      </c>
      <c r="B21" s="109">
        <f>IF('Planilha oficial participantes '!T21="Muito boa", 0, IF('Planilha oficial participantes '!T21="Boa", 1, IF('Planilha oficial participantes '!T21="Ruim", 2, IF('Planilha oficial participantes '!T21="Muito ruim", 3, ""))))</f>
        <v>1</v>
      </c>
      <c r="C21" s="109">
        <f>IF(VALUE(MID('Planilha oficial participantes '!F21,1,SEARCH(" ",'Planilha oficial participantes '!F21)-1))&lt;=15, 0,
 IF(VALUE(MID('Planilha oficial participantes '!F21,1,SEARCH(" ",'Planilha oficial participantes '!F21)-1))&lt;=30, 1,
 IF(VALUE(MID('Planilha oficial participantes '!F21,1,SEARCH(" ",'Planilha oficial participantes '!F21)-1))&lt;=60, 2,
 3)))</f>
        <v>0</v>
      </c>
      <c r="D21" s="109">
        <f>IF('Planilha oficial participantes '!I21="Nenhuma no último mês", 0,
 IF('Planilha oficial participantes '!I21="Menos de 1 vez/ semana", 1,
 IF('Planilha oficial participantes '!I21="1 ou 2 vezes/ semana", 2,
 IF('Planilha oficial participantes '!I21="3 ou mais vezes/ semana", 3,
 ""))))
</f>
        <v>0</v>
      </c>
      <c r="E21" s="110">
        <f t="shared" si="1"/>
        <v>0</v>
      </c>
      <c r="F21" s="109">
        <f>IF(VALUE(MID('Planilha oficial participantes '!H21,1,SEARCH(" ",'Planilha oficial participantes '!H21)-1))&gt;=7, 0,
 IF(VALUE(MID('Planilha oficial participantes '!H21,1,SEARCH(" ",'Planilha oficial participantes '!H21)-1))&gt;=6, 1,
 IF(VALUE(MID('Planilha oficial participantes '!H21,1,SEARCH(" ",'Planilha oficial participantes '!H21)-1))&gt;=5, 2,
 3)))
</f>
        <v>1</v>
      </c>
      <c r="G21" s="109">
        <f>IF(
  (((VALUE(MID('Planilha oficial participantes '!H21,1,SEARCH(" ",'Planilha oficial participantes '!H21)-1))) / (TIMEVALUE(MOD('Planilha oficial participantes '!G21 - 'Planilha oficial participantes '!E21, 1))*24))*100) &gt; 85, 0,
IF(
  (((VALUE(MID('Planilha oficial participantes '!H21,1,SEARCH(" ",'Planilha oficial participantes '!H21)-1))) / (TIMEVALUE(MOD('Planilha oficial participantes '!G21 - 'Planilha oficial participantes '!E21, 1))*24))*100) &gt;= 75, 1,
IF(
  (((VALUE(MID('Planilha oficial participantes '!H21,1,SEARCH(" ",'Planilha oficial participantes '!H21)-1))) / (TIMEVALUE(MOD('Planilha oficial participantes '!G21 - 'Planilha oficial participantes '!E21, 1))*24))*100) &gt;= 65, 2,
3)))
</f>
        <v>0</v>
      </c>
      <c r="H21" s="111">
        <f>((VALUE(MID('Planilha oficial participantes '!H21,1,SEARCH(" ",'Planilha oficial participantes '!H21)-1))) / (TIMEVALUE(MOD('Planilha oficial participantes '!G21 - 'Planilha oficial participantes '!E21, 1))*24))*100</f>
        <v>100</v>
      </c>
      <c r="I21" s="112">
        <f>MOD('Planilha oficial participantes '!G21 - 'Planilha oficial participantes '!E21, 1)</f>
        <v>0.25</v>
      </c>
      <c r="J21" s="113">
        <f t="shared" si="2"/>
        <v>6</v>
      </c>
      <c r="K21" s="109">
        <f t="shared" si="3"/>
        <v>1</v>
      </c>
      <c r="L21" s="109">
        <f>IF('Planilha oficial participantes '!J21="Nenhuma no último mês", 0,
 IF('Planilha oficial participantes '!J21="Menos de 1 vez/ semana", 1,
 IF('Planilha oficial participantes '!J21="1 ou 2 vezes/ semana", 2,
 IF('Planilha oficial participantes '!J21="3 ou mais vezes/ semana", 3,
 ""))))
</f>
        <v>0</v>
      </c>
      <c r="M21" s="109">
        <f>IF('Planilha oficial participantes '!K21="Nenhuma no último mês", 0,
 IF('Planilha oficial participantes '!K21="Menos de 1 vez/ semana", 1,
 IF('Planilha oficial participantes '!K21="1 ou 2 vezes/ semana", 2,
 IF('Planilha oficial participantes '!K21="3 ou mais vezes/ semana", 3,
 ""))))
</f>
        <v>0</v>
      </c>
      <c r="N21" s="109">
        <f>IF('Planilha oficial participantes '!L21="Nenhuma no último mês", 0,
 IF('Planilha oficial participantes '!L21="Menos de 1 vez/ semana", 1,
 IF('Planilha oficial participantes '!L21="1 ou 2 vezes/ semana", 2,
 IF('Planilha oficial participantes '!L21="3 ou mais vezes/ semana", 3,
 ""))))
</f>
        <v>0</v>
      </c>
      <c r="O21" s="109">
        <f>IF('Planilha oficial participantes '!M21="Nenhuma no último mês", 0,
 IF('Planilha oficial participantes '!M21="Menos de 1 vez/ semana", 1,
 IF('Planilha oficial participantes '!M21="1 ou 2 vezes/ semana", 2,
 IF('Planilha oficial participantes '!M21="3 ou mais vezes/ semana", 3,
 ""))))
</f>
        <v>0</v>
      </c>
      <c r="P21" s="109">
        <f>IF('Planilha oficial participantes '!N21="Nenhuma no último mês", 0,
 IF('Planilha oficial participantes '!N21="Menos de 1 vez/ semana", 1,
 IF('Planilha oficial participantes '!N21="1 ou 2 vezes/ semana", 2,
 IF('Planilha oficial participantes '!N21="3 ou mais vezes/ semana", 3,
 ""))))
</f>
        <v>0</v>
      </c>
      <c r="Q21" s="109">
        <f>IF('Planilha oficial participantes '!O21="Nenhuma no último mês", 0,
 IF('Planilha oficial participantes '!O21="Menos de 1 vez/ semana", 1,
 IF('Planilha oficial participantes '!O21="1 ou 2 vezes/ semana", 2,
 IF('Planilha oficial participantes '!O21="3 ou mais vezes/ semana", 3,
 ""))))
</f>
        <v>0</v>
      </c>
      <c r="R21" s="109">
        <f>IF('Planilha oficial participantes '!P21="Nenhuma no último mês", 0,
 IF('Planilha oficial participantes '!P21="Menos de 1 vez/ semana", 1,
 IF('Planilha oficial participantes '!P21="1 ou 2 vezes/ semana", 2,
 IF('Planilha oficial participantes '!P21="3 ou mais vezes/ semana", 3,
 ""))))
</f>
        <v>1</v>
      </c>
      <c r="S21" s="109">
        <f>IF('Planilha oficial participantes '!Q21="Nenhuma no último mês", 0,
 IF('Planilha oficial participantes '!Q21="Menos de 1 vez/ semana", 1,
 IF('Planilha oficial participantes '!Q21="1 ou 2 vezes/ semana", 2,
 IF('Planilha oficial participantes '!Q21="3 ou mais vezes/ semana", 3,
 ""))))
</f>
        <v>0</v>
      </c>
      <c r="T21" s="109">
        <f>IF('Planilha oficial participantes '!S21="Nenhuma no último mês", 0,
 IF('Planilha oficial participantes '!S21="Não se aplica", 0,
 IF('Planilha oficial participantes '!S21="Menos de 1 vez/ semana", 1,
 IF('Planilha oficial participantes '!S21="1 ou 2 vezes/ semana", 2,
 IF('Planilha oficial participantes '!S21="3 ou mais vezes/ semana", 3,
 ""))))
)</f>
        <v>0</v>
      </c>
      <c r="U21" s="109">
        <f>IF('Planilha oficial participantes '!U21="Nenhuma no último mês", 0,
 IF('Planilha oficial participantes '!U21="Menos de 1 vez/ semana", 1,
 IF('Planilha oficial participantes '!U21="1 ou 2 vezes/ semana", 2,
 IF('Planilha oficial participantes '!U21="3 ou mais vezes/ semana", 3,
 ""))))
</f>
        <v>0</v>
      </c>
      <c r="V21" s="109">
        <f t="shared" si="4"/>
        <v>1</v>
      </c>
      <c r="W21" s="109">
        <f>IF('Planilha oficial participantes '!V21="Nenhuma no último mês", 0,
 IF('Planilha oficial participantes '!V21="Menos de 1 vez/ semana", 1,
 IF('Planilha oficial participantes '!V21="1 ou 2 vezes/ semana", 2,
 IF('Planilha oficial participantes '!V21="3 ou mais vezes/ semana", 3,
 ""))))
</f>
        <v>0</v>
      </c>
      <c r="X21" s="109">
        <f>IF('Planilha oficial participantes '!W21="Nenhuma dificuldade", 0,
 IF('Planilha oficial participantes '!W21="Um problema leve", 1,
 IF('Planilha oficial participantes '!W21="Um problema razoável", 2,
 IF('Planilha oficial participantes '!W21="Um grande problema", 3,
 ""))))
</f>
        <v>1</v>
      </c>
      <c r="Y21" s="114">
        <f t="shared" si="5"/>
        <v>4</v>
      </c>
      <c r="AA21" s="62"/>
      <c r="AB21" s="121" t="s">
        <v>1151</v>
      </c>
      <c r="AC21" s="122">
        <v>0.25</v>
      </c>
    </row>
    <row r="22">
      <c r="A22" s="108" t="s">
        <v>1177</v>
      </c>
      <c r="B22" s="109">
        <f>IF('Planilha oficial participantes '!T22="Muito boa", 0, IF('Planilha oficial participantes '!T22="Boa", 1, IF('Planilha oficial participantes '!T22="Ruim", 2, IF('Planilha oficial participantes '!T22="Muito ruim", 3, ""))))</f>
        <v>1</v>
      </c>
      <c r="C22" s="109">
        <f>IF(VALUE(MID('Planilha oficial participantes '!F22,1,SEARCH(" ",'Planilha oficial participantes '!F22)-1))&lt;=15, 0,
 IF(VALUE(MID('Planilha oficial participantes '!F22,1,SEARCH(" ",'Planilha oficial participantes '!F22)-1))&lt;=30, 1,
 IF(VALUE(MID('Planilha oficial participantes '!F22,1,SEARCH(" ",'Planilha oficial participantes '!F22)-1))&lt;=60, 2,
 3)))</f>
        <v>0</v>
      </c>
      <c r="D22" s="109">
        <f>IF('Planilha oficial participantes '!I22="Nenhuma no último mês", 0,
 IF('Planilha oficial participantes '!I22="Menos de 1 vez/ semana", 1,
 IF('Planilha oficial participantes '!I22="1 ou 2 vezes/ semana", 2,
 IF('Planilha oficial participantes '!I22="3 ou mais vezes/ semana", 3,
 ""))))
</f>
        <v>1</v>
      </c>
      <c r="E22" s="110">
        <f t="shared" si="1"/>
        <v>1</v>
      </c>
      <c r="F22" s="109">
        <f>IF(VALUE(MID('Planilha oficial participantes '!H22,1,SEARCH(" ",'Planilha oficial participantes '!H22)-1))&gt;=7, 0,
 IF(VALUE(MID('Planilha oficial participantes '!H22,1,SEARCH(" ",'Planilha oficial participantes '!H22)-1))&gt;=6, 1,
 IF(VALUE(MID('Planilha oficial participantes '!H22,1,SEARCH(" ",'Planilha oficial participantes '!H22)-1))&gt;=5, 2,
 3)))
</f>
        <v>1</v>
      </c>
      <c r="G22" s="109">
        <f>IF(
  (((VALUE(MID('Planilha oficial participantes '!H22,1,SEARCH(" ",'Planilha oficial participantes '!H22)-1))) / (TIMEVALUE(MOD('Planilha oficial participantes '!G22 - 'Planilha oficial participantes '!E22, 1))*24))*100) &gt; 85, 0,
IF(
  (((VALUE(MID('Planilha oficial participantes '!H22,1,SEARCH(" ",'Planilha oficial participantes '!H22)-1))) / (TIMEVALUE(MOD('Planilha oficial participantes '!G22 - 'Planilha oficial participantes '!E22, 1))*24))*100) &gt;= 75, 1,
IF(
  (((VALUE(MID('Planilha oficial participantes '!H22,1,SEARCH(" ",'Planilha oficial participantes '!H22)-1))) / (TIMEVALUE(MOD('Planilha oficial participantes '!G22 - 'Planilha oficial participantes '!E22, 1))*24))*100) &gt;= 65, 2,
3)))
</f>
        <v>0</v>
      </c>
      <c r="H22" s="111">
        <f>((VALUE(MID('Planilha oficial participantes '!H22,1,SEARCH(" ",'Planilha oficial participantes '!H22)-1))) / (TIMEVALUE(MOD('Planilha oficial participantes '!G22 - 'Planilha oficial participantes '!E22, 1))*24))*100</f>
        <v>92.85714286</v>
      </c>
      <c r="I22" s="112">
        <f>MOD('Planilha oficial participantes '!G22 - 'Planilha oficial participantes '!E22, 1)</f>
        <v>0.2916666667</v>
      </c>
      <c r="J22" s="113">
        <f t="shared" si="2"/>
        <v>7</v>
      </c>
      <c r="K22" s="109">
        <f t="shared" si="3"/>
        <v>1</v>
      </c>
      <c r="L22" s="109">
        <f>IF('Planilha oficial participantes '!J22="Nenhuma no último mês", 0,
 IF('Planilha oficial participantes '!J22="Menos de 1 vez/ semana", 1,
 IF('Planilha oficial participantes '!J22="1 ou 2 vezes/ semana", 2,
 IF('Planilha oficial participantes '!J22="3 ou mais vezes/ semana", 3,
 ""))))
</f>
        <v>2</v>
      </c>
      <c r="M22" s="109">
        <f>IF('Planilha oficial participantes '!K22="Nenhuma no último mês", 0,
 IF('Planilha oficial participantes '!K22="Menos de 1 vez/ semana", 1,
 IF('Planilha oficial participantes '!K22="1 ou 2 vezes/ semana", 2,
 IF('Planilha oficial participantes '!K22="3 ou mais vezes/ semana", 3,
 ""))))
</f>
        <v>2</v>
      </c>
      <c r="N22" s="109">
        <f>IF('Planilha oficial participantes '!L22="Nenhuma no último mês", 0,
 IF('Planilha oficial participantes '!L22="Menos de 1 vez/ semana", 1,
 IF('Planilha oficial participantes '!L22="1 ou 2 vezes/ semana", 2,
 IF('Planilha oficial participantes '!L22="3 ou mais vezes/ semana", 3,
 ""))))
</f>
        <v>0</v>
      </c>
      <c r="O22" s="109">
        <f>IF('Planilha oficial participantes '!M22="Nenhuma no último mês", 0,
 IF('Planilha oficial participantes '!M22="Menos de 1 vez/ semana", 1,
 IF('Planilha oficial participantes '!M22="1 ou 2 vezes/ semana", 2,
 IF('Planilha oficial participantes '!M22="3 ou mais vezes/ semana", 3,
 ""))))
</f>
        <v>0</v>
      </c>
      <c r="P22" s="109">
        <f>IF('Planilha oficial participantes '!N22="Nenhuma no último mês", 0,
 IF('Planilha oficial participantes '!N22="Menos de 1 vez/ semana", 1,
 IF('Planilha oficial participantes '!N22="1 ou 2 vezes/ semana", 2,
 IF('Planilha oficial participantes '!N22="3 ou mais vezes/ semana", 3,
 ""))))
</f>
        <v>0</v>
      </c>
      <c r="Q22" s="109">
        <f>IF('Planilha oficial participantes '!O22="Nenhuma no último mês", 0,
 IF('Planilha oficial participantes '!O22="Menos de 1 vez/ semana", 1,
 IF('Planilha oficial participantes '!O22="1 ou 2 vezes/ semana", 2,
 IF('Planilha oficial participantes '!O22="3 ou mais vezes/ semana", 3,
 ""))))
</f>
        <v>1</v>
      </c>
      <c r="R22" s="109">
        <f>IF('Planilha oficial participantes '!P22="Nenhuma no último mês", 0,
 IF('Planilha oficial participantes '!P22="Menos de 1 vez/ semana", 1,
 IF('Planilha oficial participantes '!P22="1 ou 2 vezes/ semana", 2,
 IF('Planilha oficial participantes '!P22="3 ou mais vezes/ semana", 3,
 ""))))
</f>
        <v>2</v>
      </c>
      <c r="S22" s="109">
        <f>IF('Planilha oficial participantes '!Q22="Nenhuma no último mês", 0,
 IF('Planilha oficial participantes '!Q22="Menos de 1 vez/ semana", 1,
 IF('Planilha oficial participantes '!Q22="1 ou 2 vezes/ semana", 2,
 IF('Planilha oficial participantes '!Q22="3 ou mais vezes/ semana", 3,
 ""))))
</f>
        <v>0</v>
      </c>
      <c r="T22" s="109">
        <f>IF('Planilha oficial participantes '!S22="Nenhuma no último mês", 0,
 IF('Planilha oficial participantes '!S22="Não se aplica", 0,
 IF('Planilha oficial participantes '!S22="Menos de 1 vez/ semana", 1,
 IF('Planilha oficial participantes '!S22="1 ou 2 vezes/ semana", 2,
 IF('Planilha oficial participantes '!S22="3 ou mais vezes/ semana", 3,
 ""))))
)</f>
        <v>0</v>
      </c>
      <c r="U22" s="109">
        <f>IF('Planilha oficial participantes '!U22="Nenhuma no último mês", 0,
 IF('Planilha oficial participantes '!U22="Menos de 1 vez/ semana", 1,
 IF('Planilha oficial participantes '!U22="1 ou 2 vezes/ semana", 2,
 IF('Planilha oficial participantes '!U22="3 ou mais vezes/ semana", 3,
 ""))))
</f>
        <v>0</v>
      </c>
      <c r="V22" s="109">
        <f t="shared" si="4"/>
        <v>1</v>
      </c>
      <c r="W22" s="109">
        <f>IF('Planilha oficial participantes '!V22="Nenhuma no último mês", 0,
 IF('Planilha oficial participantes '!V22="Menos de 1 vez/ semana", 1,
 IF('Planilha oficial participantes '!V22="1 ou 2 vezes/ semana", 2,
 IF('Planilha oficial participantes '!V22="3 ou mais vezes/ semana", 3,
 ""))))
</f>
        <v>0</v>
      </c>
      <c r="X22" s="109">
        <f>IF('Planilha oficial participantes '!W22="Nenhuma dificuldade", 0,
 IF('Planilha oficial participantes '!W22="Um problema leve", 1,
 IF('Planilha oficial participantes '!W22="Um problema razoável", 2,
 IF('Planilha oficial participantes '!W22="Um grande problema", 3,
 ""))))
</f>
        <v>2</v>
      </c>
      <c r="Y22" s="114">
        <f t="shared" si="5"/>
        <v>5</v>
      </c>
      <c r="AA22" s="45"/>
      <c r="AB22" s="121" t="s">
        <v>1863</v>
      </c>
      <c r="AC22" s="122">
        <v>0.04236111111111111</v>
      </c>
    </row>
    <row r="23">
      <c r="A23" s="108" t="s">
        <v>1179</v>
      </c>
      <c r="B23" s="109">
        <f>IF('Planilha oficial participantes '!T23="Muito boa", 0, IF('Planilha oficial participantes '!T23="Boa", 1, IF('Planilha oficial participantes '!T23="Ruim", 2, IF('Planilha oficial participantes '!T23="Muito ruim", 3, ""))))</f>
        <v>1</v>
      </c>
      <c r="C23" s="109">
        <f>IF(VALUE(MID('Planilha oficial participantes '!F23,1,SEARCH(" ",'Planilha oficial participantes '!F23)-1))&lt;=15, 0,
 IF(VALUE(MID('Planilha oficial participantes '!F23,1,SEARCH(" ",'Planilha oficial participantes '!F23)-1))&lt;=30, 1,
 IF(VALUE(MID('Planilha oficial participantes '!F23,1,SEARCH(" ",'Planilha oficial participantes '!F23)-1))&lt;=60, 2,
 3)))</f>
        <v>2</v>
      </c>
      <c r="D23" s="109">
        <f>IF('Planilha oficial participantes '!I23="Nenhuma no último mês", 0,
 IF('Planilha oficial participantes '!I23="Menos de 1 vez/ semana", 1,
 IF('Planilha oficial participantes '!I23="1 ou 2 vezes/ semana", 2,
 IF('Planilha oficial participantes '!I23="3 ou mais vezes/ semana", 3,
 ""))))
</f>
        <v>2</v>
      </c>
      <c r="E23" s="110">
        <f t="shared" si="1"/>
        <v>2</v>
      </c>
      <c r="F23" s="109">
        <f>IF(VALUE(MID('Planilha oficial participantes '!H23,1,SEARCH(" ",'Planilha oficial participantes '!H23)-1))&gt;=7, 0,
 IF(VALUE(MID('Planilha oficial participantes '!H23,1,SEARCH(" ",'Planilha oficial participantes '!H23)-1))&gt;=6, 1,
 IF(VALUE(MID('Planilha oficial participantes '!H23,1,SEARCH(" ",'Planilha oficial participantes '!H23)-1))&gt;=5, 2,
 3)))
</f>
        <v>1</v>
      </c>
      <c r="G23" s="109">
        <f>IF(
  (((VALUE(MID('Planilha oficial participantes '!H23,1,SEARCH(" ",'Planilha oficial participantes '!H23)-1))) / (TIMEVALUE(MOD('Planilha oficial participantes '!G23 - 'Planilha oficial participantes '!E23, 1))*24))*100) &gt; 85, 0,
IF(
  (((VALUE(MID('Planilha oficial participantes '!H23,1,SEARCH(" ",'Planilha oficial participantes '!H23)-1))) / (TIMEVALUE(MOD('Planilha oficial participantes '!G23 - 'Planilha oficial participantes '!E23, 1))*24))*100) &gt;= 75, 1,
IF(
  (((VALUE(MID('Planilha oficial participantes '!H23,1,SEARCH(" ",'Planilha oficial participantes '!H23)-1))) / (TIMEVALUE(MOD('Planilha oficial participantes '!G23 - 'Planilha oficial participantes '!E23, 1))*24))*100) &gt;= 65, 2,
3)))
</f>
        <v>0</v>
      </c>
      <c r="H23" s="111">
        <f>((VALUE(MID('Planilha oficial participantes '!H23,1,SEARCH(" ",'Planilha oficial participantes '!H23)-1))) / (TIMEVALUE(MOD('Planilha oficial participantes '!G23 - 'Planilha oficial participantes '!E23, 1))*24))*100</f>
        <v>109.0909091</v>
      </c>
      <c r="I23" s="112">
        <f>MOD('Planilha oficial participantes '!G23 - 'Planilha oficial participantes '!E23, 1)</f>
        <v>0.2291666667</v>
      </c>
      <c r="J23" s="113">
        <f t="shared" si="2"/>
        <v>5.5</v>
      </c>
      <c r="K23" s="109">
        <f t="shared" si="3"/>
        <v>2</v>
      </c>
      <c r="L23" s="109">
        <f>IF('Planilha oficial participantes '!J23="Nenhuma no último mês", 0,
 IF('Planilha oficial participantes '!J23="Menos de 1 vez/ semana", 1,
 IF('Planilha oficial participantes '!J23="1 ou 2 vezes/ semana", 2,
 IF('Planilha oficial participantes '!J23="3 ou mais vezes/ semana", 3,
 ""))))
</f>
        <v>0</v>
      </c>
      <c r="M23" s="109">
        <f>IF('Planilha oficial participantes '!K23="Nenhuma no último mês", 0,
 IF('Planilha oficial participantes '!K23="Menos de 1 vez/ semana", 1,
 IF('Planilha oficial participantes '!K23="1 ou 2 vezes/ semana", 2,
 IF('Planilha oficial participantes '!K23="3 ou mais vezes/ semana", 3,
 ""))))
</f>
        <v>1</v>
      </c>
      <c r="N23" s="109">
        <f>IF('Planilha oficial participantes '!L23="Nenhuma no último mês", 0,
 IF('Planilha oficial participantes '!L23="Menos de 1 vez/ semana", 1,
 IF('Planilha oficial participantes '!L23="1 ou 2 vezes/ semana", 2,
 IF('Planilha oficial participantes '!L23="3 ou mais vezes/ semana", 3,
 ""))))
</f>
        <v>0</v>
      </c>
      <c r="O23" s="109">
        <f>IF('Planilha oficial participantes '!M23="Nenhuma no último mês", 0,
 IF('Planilha oficial participantes '!M23="Menos de 1 vez/ semana", 1,
 IF('Planilha oficial participantes '!M23="1 ou 2 vezes/ semana", 2,
 IF('Planilha oficial participantes '!M23="3 ou mais vezes/ semana", 3,
 ""))))
</f>
        <v>3</v>
      </c>
      <c r="P23" s="109">
        <f>IF('Planilha oficial participantes '!N23="Nenhuma no último mês", 0,
 IF('Planilha oficial participantes '!N23="Menos de 1 vez/ semana", 1,
 IF('Planilha oficial participantes '!N23="1 ou 2 vezes/ semana", 2,
 IF('Planilha oficial participantes '!N23="3 ou mais vezes/ semana", 3,
 ""))))
</f>
        <v>2</v>
      </c>
      <c r="Q23" s="109">
        <f>IF('Planilha oficial participantes '!O23="Nenhuma no último mês", 0,
 IF('Planilha oficial participantes '!O23="Menos de 1 vez/ semana", 1,
 IF('Planilha oficial participantes '!O23="1 ou 2 vezes/ semana", 2,
 IF('Planilha oficial participantes '!O23="3 ou mais vezes/ semana", 3,
 ""))))
</f>
        <v>1</v>
      </c>
      <c r="R23" s="109">
        <f>IF('Planilha oficial participantes '!P23="Nenhuma no último mês", 0,
 IF('Planilha oficial participantes '!P23="Menos de 1 vez/ semana", 1,
 IF('Planilha oficial participantes '!P23="1 ou 2 vezes/ semana", 2,
 IF('Planilha oficial participantes '!P23="3 ou mais vezes/ semana", 3,
 ""))))
</f>
        <v>2</v>
      </c>
      <c r="S23" s="109">
        <f>IF('Planilha oficial participantes '!Q23="Nenhuma no último mês", 0,
 IF('Planilha oficial participantes '!Q23="Menos de 1 vez/ semana", 1,
 IF('Planilha oficial participantes '!Q23="1 ou 2 vezes/ semana", 2,
 IF('Planilha oficial participantes '!Q23="3 ou mais vezes/ semana", 3,
 ""))))
</f>
        <v>1</v>
      </c>
      <c r="T23" s="109">
        <f>IF('Planilha oficial participantes '!S23="Nenhuma no último mês", 0,
 IF('Planilha oficial participantes '!S23="Não se aplica", 0,
 IF('Planilha oficial participantes '!S23="Menos de 1 vez/ semana", 1,
 IF('Planilha oficial participantes '!S23="1 ou 2 vezes/ semana", 2,
 IF('Planilha oficial participantes '!S23="3 ou mais vezes/ semana", 3,
 ""))))
)</f>
        <v>0</v>
      </c>
      <c r="U23" s="109">
        <f>IF('Planilha oficial participantes '!U23="Nenhuma no último mês", 0,
 IF('Planilha oficial participantes '!U23="Menos de 1 vez/ semana", 1,
 IF('Planilha oficial participantes '!U23="1 ou 2 vezes/ semana", 2,
 IF('Planilha oficial participantes '!U23="3 ou mais vezes/ semana", 3,
 ""))))
</f>
        <v>0</v>
      </c>
      <c r="V23" s="109">
        <f t="shared" si="4"/>
        <v>2</v>
      </c>
      <c r="W23" s="109">
        <f>IF('Planilha oficial participantes '!V23="Nenhuma no último mês", 0,
 IF('Planilha oficial participantes '!V23="Menos de 1 vez/ semana", 1,
 IF('Planilha oficial participantes '!V23="1 ou 2 vezes/ semana", 2,
 IF('Planilha oficial participantes '!V23="3 ou mais vezes/ semana", 3,
 ""))))
</f>
        <v>1</v>
      </c>
      <c r="X23" s="109">
        <f>IF('Planilha oficial participantes '!W23="Nenhuma dificuldade", 0,
 IF('Planilha oficial participantes '!W23="Um problema leve", 1,
 IF('Planilha oficial participantes '!W23="Um problema razoável", 2,
 IF('Planilha oficial participantes '!W23="Um grande problema", 3,
 ""))))
</f>
        <v>3</v>
      </c>
      <c r="Y23" s="114">
        <f t="shared" si="5"/>
        <v>8</v>
      </c>
      <c r="AA23" s="107"/>
      <c r="AB23" s="107"/>
    </row>
    <row r="24">
      <c r="A24" s="108" t="s">
        <v>1181</v>
      </c>
      <c r="B24" s="109">
        <f>IF('Planilha oficial participantes '!T24="Muito boa", 0, IF('Planilha oficial participantes '!T24="Boa", 1, IF('Planilha oficial participantes '!T24="Ruim", 2, IF('Planilha oficial participantes '!T24="Muito ruim", 3, ""))))</f>
        <v>2</v>
      </c>
      <c r="C24" s="109">
        <f>IF(VALUE(MID('Planilha oficial participantes '!F24,1,SEARCH(" ",'Planilha oficial participantes '!F24)-1))&lt;=15, 0,
 IF(VALUE(MID('Planilha oficial participantes '!F24,1,SEARCH(" ",'Planilha oficial participantes '!F24)-1))&lt;=30, 1,
 IF(VALUE(MID('Planilha oficial participantes '!F24,1,SEARCH(" ",'Planilha oficial participantes '!F24)-1))&lt;=60, 2,
 3)))</f>
        <v>0</v>
      </c>
      <c r="D24" s="109">
        <f>IF('Planilha oficial participantes '!I24="Nenhuma no último mês", 0,
 IF('Planilha oficial participantes '!I24="Menos de 1 vez/ semana", 1,
 IF('Planilha oficial participantes '!I24="1 ou 2 vezes/ semana", 2,
 IF('Planilha oficial participantes '!I24="3 ou mais vezes/ semana", 3,
 ""))))
</f>
        <v>2</v>
      </c>
      <c r="E24" s="110">
        <f t="shared" si="1"/>
        <v>1</v>
      </c>
      <c r="F24" s="109">
        <f>IF(VALUE(MID('Planilha oficial participantes '!H24,1,SEARCH(" ",'Planilha oficial participantes '!H24)-1))&gt;=7, 0,
 IF(VALUE(MID('Planilha oficial participantes '!H24,1,SEARCH(" ",'Planilha oficial participantes '!H24)-1))&gt;=6, 1,
 IF(VALUE(MID('Planilha oficial participantes '!H24,1,SEARCH(" ",'Planilha oficial participantes '!H24)-1))&gt;=5, 2,
 3)))
</f>
        <v>0</v>
      </c>
      <c r="G24" s="109">
        <f>IF(
  (((VALUE(MID('Planilha oficial participantes '!H24,1,SEARCH(" ",'Planilha oficial participantes '!H24)-1))) / (TIMEVALUE(MOD('Planilha oficial participantes '!G24 - 'Planilha oficial participantes '!E24, 1))*24))*100) &gt; 85, 0,
IF(
  (((VALUE(MID('Planilha oficial participantes '!H24,1,SEARCH(" ",'Planilha oficial participantes '!H24)-1))) / (TIMEVALUE(MOD('Planilha oficial participantes '!G24 - 'Planilha oficial participantes '!E24, 1))*24))*100) &gt;= 75, 1,
IF(
  (((VALUE(MID('Planilha oficial participantes '!H24,1,SEARCH(" ",'Planilha oficial participantes '!H24)-1))) / (TIMEVALUE(MOD('Planilha oficial participantes '!G24 - 'Planilha oficial participantes '!E24, 1))*24))*100) &gt;= 65, 2,
3)))
</f>
        <v>0</v>
      </c>
      <c r="H24" s="111">
        <f>((VALUE(MID('Planilha oficial participantes '!H24,1,SEARCH(" ",'Planilha oficial participantes '!H24)-1))) / (TIMEVALUE(MOD('Planilha oficial participantes '!G24 - 'Planilha oficial participantes '!E24, 1))*24))*100</f>
        <v>107.6923077</v>
      </c>
      <c r="I24" s="112">
        <f>MOD('Planilha oficial participantes '!G24 - 'Planilha oficial participantes '!E24, 1)</f>
        <v>0.2708333333</v>
      </c>
      <c r="J24" s="113">
        <f t="shared" si="2"/>
        <v>6.5</v>
      </c>
      <c r="K24" s="109">
        <f t="shared" si="3"/>
        <v>1</v>
      </c>
      <c r="L24" s="109">
        <f>IF('Planilha oficial participantes '!J24="Nenhuma no último mês", 0,
 IF('Planilha oficial participantes '!J24="Menos de 1 vez/ semana", 1,
 IF('Planilha oficial participantes '!J24="1 ou 2 vezes/ semana", 2,
 IF('Planilha oficial participantes '!J24="3 ou mais vezes/ semana", 3,
 ""))))
</f>
        <v>2</v>
      </c>
      <c r="M24" s="109">
        <f>IF('Planilha oficial participantes '!K24="Nenhuma no último mês", 0,
 IF('Planilha oficial participantes '!K24="Menos de 1 vez/ semana", 1,
 IF('Planilha oficial participantes '!K24="1 ou 2 vezes/ semana", 2,
 IF('Planilha oficial participantes '!K24="3 ou mais vezes/ semana", 3,
 ""))))
</f>
        <v>3</v>
      </c>
      <c r="N24" s="109">
        <f>IF('Planilha oficial participantes '!L24="Nenhuma no último mês", 0,
 IF('Planilha oficial participantes '!L24="Menos de 1 vez/ semana", 1,
 IF('Planilha oficial participantes '!L24="1 ou 2 vezes/ semana", 2,
 IF('Planilha oficial participantes '!L24="3 ou mais vezes/ semana", 3,
 ""))))
</f>
        <v>0</v>
      </c>
      <c r="O24" s="109">
        <f>IF('Planilha oficial participantes '!M24="Nenhuma no último mês", 0,
 IF('Planilha oficial participantes '!M24="Menos de 1 vez/ semana", 1,
 IF('Planilha oficial participantes '!M24="1 ou 2 vezes/ semana", 2,
 IF('Planilha oficial participantes '!M24="3 ou mais vezes/ semana", 3,
 ""))))
</f>
        <v>0</v>
      </c>
      <c r="P24" s="109">
        <f>IF('Planilha oficial participantes '!N24="Nenhuma no último mês", 0,
 IF('Planilha oficial participantes '!N24="Menos de 1 vez/ semana", 1,
 IF('Planilha oficial participantes '!N24="1 ou 2 vezes/ semana", 2,
 IF('Planilha oficial participantes '!N24="3 ou mais vezes/ semana", 3,
 ""))))
</f>
        <v>0</v>
      </c>
      <c r="Q24" s="109">
        <f>IF('Planilha oficial participantes '!O24="Nenhuma no último mês", 0,
 IF('Planilha oficial participantes '!O24="Menos de 1 vez/ semana", 1,
 IF('Planilha oficial participantes '!O24="1 ou 2 vezes/ semana", 2,
 IF('Planilha oficial participantes '!O24="3 ou mais vezes/ semana", 3,
 ""))))
</f>
        <v>3</v>
      </c>
      <c r="R24" s="109">
        <f>IF('Planilha oficial participantes '!P24="Nenhuma no último mês", 0,
 IF('Planilha oficial participantes '!P24="Menos de 1 vez/ semana", 1,
 IF('Planilha oficial participantes '!P24="1 ou 2 vezes/ semana", 2,
 IF('Planilha oficial participantes '!P24="3 ou mais vezes/ semana", 3,
 ""))))
</f>
        <v>1</v>
      </c>
      <c r="S24" s="109">
        <f>IF('Planilha oficial participantes '!Q24="Nenhuma no último mês", 0,
 IF('Planilha oficial participantes '!Q24="Menos de 1 vez/ semana", 1,
 IF('Planilha oficial participantes '!Q24="1 ou 2 vezes/ semana", 2,
 IF('Planilha oficial participantes '!Q24="3 ou mais vezes/ semana", 3,
 ""))))
</f>
        <v>0</v>
      </c>
      <c r="T24" s="109">
        <f>IF('Planilha oficial participantes '!S24="Nenhuma no último mês", 0,
 IF('Planilha oficial participantes '!S24="Não se aplica", 0,
 IF('Planilha oficial participantes '!S24="Menos de 1 vez/ semana", 1,
 IF('Planilha oficial participantes '!S24="1 ou 2 vezes/ semana", 2,
 IF('Planilha oficial participantes '!S24="3 ou mais vezes/ semana", 3,
 ""))))
)</f>
        <v>0</v>
      </c>
      <c r="U24" s="109">
        <f>IF('Planilha oficial participantes '!U24="Nenhuma no último mês", 0,
 IF('Planilha oficial participantes '!U24="Menos de 1 vez/ semana", 1,
 IF('Planilha oficial participantes '!U24="1 ou 2 vezes/ semana", 2,
 IF('Planilha oficial participantes '!U24="3 ou mais vezes/ semana", 3,
 ""))))
</f>
        <v>0</v>
      </c>
      <c r="V24" s="109">
        <f t="shared" si="4"/>
        <v>2</v>
      </c>
      <c r="W24" s="109">
        <f>IF('Planilha oficial participantes '!V24="Nenhuma no último mês", 0,
 IF('Planilha oficial participantes '!V24="Menos de 1 vez/ semana", 1,
 IF('Planilha oficial participantes '!V24="1 ou 2 vezes/ semana", 2,
 IF('Planilha oficial participantes '!V24="3 ou mais vezes/ semana", 3,
 ""))))
</f>
        <v>2</v>
      </c>
      <c r="X24" s="109">
        <f>IF('Planilha oficial participantes '!W24="Nenhuma dificuldade", 0,
 IF('Planilha oficial participantes '!W24="Um problema leve", 1,
 IF('Planilha oficial participantes '!W24="Um problema razoável", 2,
 IF('Planilha oficial participantes '!W24="Um grande problema", 3,
 ""))))
</f>
        <v>2</v>
      </c>
      <c r="Y24" s="114">
        <f t="shared" si="5"/>
        <v>6</v>
      </c>
      <c r="AA24" s="106" t="s">
        <v>1867</v>
      </c>
      <c r="AB24" s="43"/>
      <c r="AC24" s="44"/>
      <c r="AD24" s="105"/>
    </row>
    <row r="25">
      <c r="A25" s="108" t="s">
        <v>1182</v>
      </c>
      <c r="B25" s="109">
        <f>IF('Planilha oficial participantes '!T25="Muito boa", 0, IF('Planilha oficial participantes '!T25="Boa", 1, IF('Planilha oficial participantes '!T25="Ruim", 2, IF('Planilha oficial participantes '!T25="Muito ruim", 3, ""))))</f>
        <v>3</v>
      </c>
      <c r="C25" s="109">
        <f>IF(VALUE(MID('Planilha oficial participantes '!F25,1,SEARCH(" ",'Planilha oficial participantes '!F25)-1))&lt;=15, 0,
 IF(VALUE(MID('Planilha oficial participantes '!F25,1,SEARCH(" ",'Planilha oficial participantes '!F25)-1))&lt;=30, 1,
 IF(VALUE(MID('Planilha oficial participantes '!F25,1,SEARCH(" ",'Planilha oficial participantes '!F25)-1))&lt;=60, 2,
 3)))</f>
        <v>0</v>
      </c>
      <c r="D25" s="109">
        <f>IF('Planilha oficial participantes '!I25="Nenhuma no último mês", 0,
 IF('Planilha oficial participantes '!I25="Menos de 1 vez/ semana", 1,
 IF('Planilha oficial participantes '!I25="1 ou 2 vezes/ semana", 2,
 IF('Planilha oficial participantes '!I25="3 ou mais vezes/ semana", 3,
 ""))))
</f>
        <v>1</v>
      </c>
      <c r="E25" s="110">
        <f t="shared" si="1"/>
        <v>1</v>
      </c>
      <c r="F25" s="109">
        <f>IF(VALUE(MID('Planilha oficial participantes '!H25,1,SEARCH(" ",'Planilha oficial participantes '!H25)-1))&gt;=7, 0,
 IF(VALUE(MID('Planilha oficial participantes '!H25,1,SEARCH(" ",'Planilha oficial participantes '!H25)-1))&gt;=6, 1,
 IF(VALUE(MID('Planilha oficial participantes '!H25,1,SEARCH(" ",'Planilha oficial participantes '!H25)-1))&gt;=5, 2,
 3)))
</f>
        <v>0</v>
      </c>
      <c r="G25" s="109">
        <f>IF(
  (((VALUE(MID('Planilha oficial participantes '!H25,1,SEARCH(" ",'Planilha oficial participantes '!H25)-1))) / (TIMEVALUE(MOD('Planilha oficial participantes '!G25 - 'Planilha oficial participantes '!E25, 1))*24))*100) &gt; 85, 0,
IF(
  (((VALUE(MID('Planilha oficial participantes '!H25,1,SEARCH(" ",'Planilha oficial participantes '!H25)-1))) / (TIMEVALUE(MOD('Planilha oficial participantes '!G25 - 'Planilha oficial participantes '!E25, 1))*24))*100) &gt;= 75, 1,
IF(
  (((VALUE(MID('Planilha oficial participantes '!H25,1,SEARCH(" ",'Planilha oficial participantes '!H25)-1))) / (TIMEVALUE(MOD('Planilha oficial participantes '!G25 - 'Planilha oficial participantes '!E25, 1))*24))*100) &gt;= 65, 2,
3)))
</f>
        <v>0</v>
      </c>
      <c r="H25" s="111">
        <f>((VALUE(MID('Planilha oficial participantes '!H25,1,SEARCH(" ",'Planilha oficial participantes '!H25)-1))) / (TIMEVALUE(MOD('Planilha oficial participantes '!G25 - 'Planilha oficial participantes '!E25, 1))*24))*100</f>
        <v>97.6744186</v>
      </c>
      <c r="I25" s="112">
        <f>MOD('Planilha oficial participantes '!G25 - 'Planilha oficial participantes '!E25, 1)</f>
        <v>0.2986111111</v>
      </c>
      <c r="J25" s="113">
        <f t="shared" si="2"/>
        <v>7.166666667</v>
      </c>
      <c r="K25" s="109">
        <f t="shared" si="3"/>
        <v>1</v>
      </c>
      <c r="L25" s="109">
        <f>IF('Planilha oficial participantes '!J25="Nenhuma no último mês", 0,
 IF('Planilha oficial participantes '!J25="Menos de 1 vez/ semana", 1,
 IF('Planilha oficial participantes '!J25="1 ou 2 vezes/ semana", 2,
 IF('Planilha oficial participantes '!J25="3 ou mais vezes/ semana", 3,
 ""))))
</f>
        <v>2</v>
      </c>
      <c r="M25" s="109">
        <f>IF('Planilha oficial participantes '!K25="Nenhuma no último mês", 0,
 IF('Planilha oficial participantes '!K25="Menos de 1 vez/ semana", 1,
 IF('Planilha oficial participantes '!K25="1 ou 2 vezes/ semana", 2,
 IF('Planilha oficial participantes '!K25="3 ou mais vezes/ semana", 3,
 ""))))
</f>
        <v>3</v>
      </c>
      <c r="N25" s="109">
        <f>IF('Planilha oficial participantes '!L25="Nenhuma no último mês", 0,
 IF('Planilha oficial participantes '!L25="Menos de 1 vez/ semana", 1,
 IF('Planilha oficial participantes '!L25="1 ou 2 vezes/ semana", 2,
 IF('Planilha oficial participantes '!L25="3 ou mais vezes/ semana", 3,
 ""))))
</f>
        <v>0</v>
      </c>
      <c r="O25" s="109">
        <f>IF('Planilha oficial participantes '!M25="Nenhuma no último mês", 0,
 IF('Planilha oficial participantes '!M25="Menos de 1 vez/ semana", 1,
 IF('Planilha oficial participantes '!M25="1 ou 2 vezes/ semana", 2,
 IF('Planilha oficial participantes '!M25="3 ou mais vezes/ semana", 3,
 ""))))
</f>
        <v>0</v>
      </c>
      <c r="P25" s="109">
        <f>IF('Planilha oficial participantes '!N25="Nenhuma no último mês", 0,
 IF('Planilha oficial participantes '!N25="Menos de 1 vez/ semana", 1,
 IF('Planilha oficial participantes '!N25="1 ou 2 vezes/ semana", 2,
 IF('Planilha oficial participantes '!N25="3 ou mais vezes/ semana", 3,
 ""))))
</f>
        <v>0</v>
      </c>
      <c r="Q25" s="109">
        <f>IF('Planilha oficial participantes '!O25="Nenhuma no último mês", 0,
 IF('Planilha oficial participantes '!O25="Menos de 1 vez/ semana", 1,
 IF('Planilha oficial participantes '!O25="1 ou 2 vezes/ semana", 2,
 IF('Planilha oficial participantes '!O25="3 ou mais vezes/ semana", 3,
 ""))))
</f>
        <v>0</v>
      </c>
      <c r="R25" s="109">
        <f>IF('Planilha oficial participantes '!P25="Nenhuma no último mês", 0,
 IF('Planilha oficial participantes '!P25="Menos de 1 vez/ semana", 1,
 IF('Planilha oficial participantes '!P25="1 ou 2 vezes/ semana", 2,
 IF('Planilha oficial participantes '!P25="3 ou mais vezes/ semana", 3,
 ""))))
</f>
        <v>2</v>
      </c>
      <c r="S25" s="109">
        <f>IF('Planilha oficial participantes '!Q25="Nenhuma no último mês", 0,
 IF('Planilha oficial participantes '!Q25="Menos de 1 vez/ semana", 1,
 IF('Planilha oficial participantes '!Q25="1 ou 2 vezes/ semana", 2,
 IF('Planilha oficial participantes '!Q25="3 ou mais vezes/ semana", 3,
 ""))))
</f>
        <v>0</v>
      </c>
      <c r="T25" s="109">
        <f>IF('Planilha oficial participantes '!S25="Nenhuma no último mês", 0,
 IF('Planilha oficial participantes '!S25="Não se aplica", 0,
 IF('Planilha oficial participantes '!S25="Menos de 1 vez/ semana", 1,
 IF('Planilha oficial participantes '!S25="1 ou 2 vezes/ semana", 2,
 IF('Planilha oficial participantes '!S25="3 ou mais vezes/ semana", 3,
 ""))))
)</f>
        <v>0</v>
      </c>
      <c r="U25" s="109">
        <f>IF('Planilha oficial participantes '!U25="Nenhuma no último mês", 0,
 IF('Planilha oficial participantes '!U25="Menos de 1 vez/ semana", 1,
 IF('Planilha oficial participantes '!U25="1 ou 2 vezes/ semana", 2,
 IF('Planilha oficial participantes '!U25="3 ou mais vezes/ semana", 3,
 ""))))
</f>
        <v>2</v>
      </c>
      <c r="V25" s="109">
        <f t="shared" si="4"/>
        <v>3</v>
      </c>
      <c r="W25" s="109">
        <f>IF('Planilha oficial participantes '!V25="Nenhuma no último mês", 0,
 IF('Planilha oficial participantes '!V25="Menos de 1 vez/ semana", 1,
 IF('Planilha oficial participantes '!V25="1 ou 2 vezes/ semana", 2,
 IF('Planilha oficial participantes '!V25="3 ou mais vezes/ semana", 3,
 ""))))
</f>
        <v>3</v>
      </c>
      <c r="X25" s="109">
        <f>IF('Planilha oficial participantes '!W25="Nenhuma dificuldade", 0,
 IF('Planilha oficial participantes '!W25="Um problema leve", 1,
 IF('Planilha oficial participantes '!W25="Um problema razoável", 2,
 IF('Planilha oficial participantes '!W25="Um grande problema", 3,
 ""))))
</f>
        <v>3</v>
      </c>
      <c r="Y25" s="114">
        <f t="shared" si="5"/>
        <v>10</v>
      </c>
      <c r="AA25" s="125" t="s">
        <v>1868</v>
      </c>
      <c r="AB25" s="126">
        <v>175.0</v>
      </c>
      <c r="AC25" s="127">
        <v>0.6579</v>
      </c>
    </row>
    <row r="26">
      <c r="A26" s="108" t="s">
        <v>1184</v>
      </c>
      <c r="B26" s="109">
        <f>IF('Planilha oficial participantes '!T26="Muito boa", 0, IF('Planilha oficial participantes '!T26="Boa", 1, IF('Planilha oficial participantes '!T26="Ruim", 2, IF('Planilha oficial participantes '!T26="Muito ruim", 3, ""))))</f>
        <v>0</v>
      </c>
      <c r="C26" s="109">
        <f>IF(VALUE(MID('Planilha oficial participantes '!F26,1,SEARCH(" ",'Planilha oficial participantes '!F26)-1))&lt;=15, 0,
 IF(VALUE(MID('Planilha oficial participantes '!F26,1,SEARCH(" ",'Planilha oficial participantes '!F26)-1))&lt;=30, 1,
 IF(VALUE(MID('Planilha oficial participantes '!F26,1,SEARCH(" ",'Planilha oficial participantes '!F26)-1))&lt;=60, 2,
 3)))</f>
        <v>0</v>
      </c>
      <c r="D26" s="109">
        <f>IF('Planilha oficial participantes '!I26="Nenhuma no último mês", 0,
 IF('Planilha oficial participantes '!I26="Menos de 1 vez/ semana", 1,
 IF('Planilha oficial participantes '!I26="1 ou 2 vezes/ semana", 2,
 IF('Planilha oficial participantes '!I26="3 ou mais vezes/ semana", 3,
 ""))))
</f>
        <v>0</v>
      </c>
      <c r="E26" s="110">
        <f t="shared" si="1"/>
        <v>0</v>
      </c>
      <c r="F26" s="109">
        <f>IF(VALUE(MID('Planilha oficial participantes '!H26,1,SEARCH(" ",'Planilha oficial participantes '!H26)-1))&gt;=7, 0,
 IF(VALUE(MID('Planilha oficial participantes '!H26,1,SEARCH(" ",'Planilha oficial participantes '!H26)-1))&gt;=6, 1,
 IF(VALUE(MID('Planilha oficial participantes '!H26,1,SEARCH(" ",'Planilha oficial participantes '!H26)-1))&gt;=5, 2,
 3)))
</f>
        <v>1</v>
      </c>
      <c r="G26" s="109">
        <f>IF(
  (((VALUE(MID('Planilha oficial participantes '!H26,1,SEARCH(" ",'Planilha oficial participantes '!H26)-1))) / (TIMEVALUE(MOD('Planilha oficial participantes '!G26 - 'Planilha oficial participantes '!E26, 1))*24))*100) &gt; 85, 0,
IF(
  (((VALUE(MID('Planilha oficial participantes '!H26,1,SEARCH(" ",'Planilha oficial participantes '!H26)-1))) / (TIMEVALUE(MOD('Planilha oficial participantes '!G26 - 'Planilha oficial participantes '!E26, 1))*24))*100) &gt;= 75, 1,
IF(
  (((VALUE(MID('Planilha oficial participantes '!H26,1,SEARCH(" ",'Planilha oficial participantes '!H26)-1))) / (TIMEVALUE(MOD('Planilha oficial participantes '!G26 - 'Planilha oficial participantes '!E26, 1))*24))*100) &gt;= 65, 2,
3)))
</f>
        <v>0</v>
      </c>
      <c r="H26" s="111">
        <f>((VALUE(MID('Planilha oficial participantes '!H26,1,SEARCH(" ",'Planilha oficial participantes '!H26)-1))) / (TIMEVALUE(MOD('Planilha oficial participantes '!G26 - 'Planilha oficial participantes '!E26, 1))*24))*100</f>
        <v>92.85714286</v>
      </c>
      <c r="I26" s="112">
        <f>MOD('Planilha oficial participantes '!G26 - 'Planilha oficial participantes '!E26, 1)</f>
        <v>0.2916666667</v>
      </c>
      <c r="J26" s="113">
        <f t="shared" si="2"/>
        <v>7</v>
      </c>
      <c r="K26" s="109">
        <f t="shared" si="3"/>
        <v>1</v>
      </c>
      <c r="L26" s="109">
        <f>IF('Planilha oficial participantes '!J26="Nenhuma no último mês", 0,
 IF('Planilha oficial participantes '!J26="Menos de 1 vez/ semana", 1,
 IF('Planilha oficial participantes '!J26="1 ou 2 vezes/ semana", 2,
 IF('Planilha oficial participantes '!J26="3 ou mais vezes/ semana", 3,
 ""))))
</f>
        <v>0</v>
      </c>
      <c r="M26" s="109">
        <f>IF('Planilha oficial participantes '!K26="Nenhuma no último mês", 0,
 IF('Planilha oficial participantes '!K26="Menos de 1 vez/ semana", 1,
 IF('Planilha oficial participantes '!K26="1 ou 2 vezes/ semana", 2,
 IF('Planilha oficial participantes '!K26="3 ou mais vezes/ semana", 3,
 ""))))
</f>
        <v>0</v>
      </c>
      <c r="N26" s="109">
        <f>IF('Planilha oficial participantes '!L26="Nenhuma no último mês", 0,
 IF('Planilha oficial participantes '!L26="Menos de 1 vez/ semana", 1,
 IF('Planilha oficial participantes '!L26="1 ou 2 vezes/ semana", 2,
 IF('Planilha oficial participantes '!L26="3 ou mais vezes/ semana", 3,
 ""))))
</f>
        <v>0</v>
      </c>
      <c r="O26" s="109">
        <f>IF('Planilha oficial participantes '!M26="Nenhuma no último mês", 0,
 IF('Planilha oficial participantes '!M26="Menos de 1 vez/ semana", 1,
 IF('Planilha oficial participantes '!M26="1 ou 2 vezes/ semana", 2,
 IF('Planilha oficial participantes '!M26="3 ou mais vezes/ semana", 3,
 ""))))
</f>
        <v>0</v>
      </c>
      <c r="P26" s="109">
        <f>IF('Planilha oficial participantes '!N26="Nenhuma no último mês", 0,
 IF('Planilha oficial participantes '!N26="Menos de 1 vez/ semana", 1,
 IF('Planilha oficial participantes '!N26="1 ou 2 vezes/ semana", 2,
 IF('Planilha oficial participantes '!N26="3 ou mais vezes/ semana", 3,
 ""))))
</f>
        <v>0</v>
      </c>
      <c r="Q26" s="109">
        <f>IF('Planilha oficial participantes '!O26="Nenhuma no último mês", 0,
 IF('Planilha oficial participantes '!O26="Menos de 1 vez/ semana", 1,
 IF('Planilha oficial participantes '!O26="1 ou 2 vezes/ semana", 2,
 IF('Planilha oficial participantes '!O26="3 ou mais vezes/ semana", 3,
 ""))))
</f>
        <v>0</v>
      </c>
      <c r="R26" s="109">
        <f>IF('Planilha oficial participantes '!P26="Nenhuma no último mês", 0,
 IF('Planilha oficial participantes '!P26="Menos de 1 vez/ semana", 1,
 IF('Planilha oficial participantes '!P26="1 ou 2 vezes/ semana", 2,
 IF('Planilha oficial participantes '!P26="3 ou mais vezes/ semana", 3,
 ""))))
</f>
        <v>1</v>
      </c>
      <c r="S26" s="109">
        <f>IF('Planilha oficial participantes '!Q26="Nenhuma no último mês", 0,
 IF('Planilha oficial participantes '!Q26="Menos de 1 vez/ semana", 1,
 IF('Planilha oficial participantes '!Q26="1 ou 2 vezes/ semana", 2,
 IF('Planilha oficial participantes '!Q26="3 ou mais vezes/ semana", 3,
 ""))))
</f>
        <v>0</v>
      </c>
      <c r="T26" s="109">
        <f>IF('Planilha oficial participantes '!S26="Nenhuma no último mês", 0,
 IF('Planilha oficial participantes '!S26="Não se aplica", 0,
 IF('Planilha oficial participantes '!S26="Menos de 1 vez/ semana", 1,
 IF('Planilha oficial participantes '!S26="1 ou 2 vezes/ semana", 2,
 IF('Planilha oficial participantes '!S26="3 ou mais vezes/ semana", 3,
 ""))))
)</f>
        <v>0</v>
      </c>
      <c r="U26" s="109">
        <f>IF('Planilha oficial participantes '!U26="Nenhuma no último mês", 0,
 IF('Planilha oficial participantes '!U26="Menos de 1 vez/ semana", 1,
 IF('Planilha oficial participantes '!U26="1 ou 2 vezes/ semana", 2,
 IF('Planilha oficial participantes '!U26="3 ou mais vezes/ semana", 3,
 ""))))
</f>
        <v>0</v>
      </c>
      <c r="V26" s="109">
        <f t="shared" si="4"/>
        <v>1</v>
      </c>
      <c r="W26" s="109">
        <f>IF('Planilha oficial participantes '!V26="Nenhuma no último mês", 0,
 IF('Planilha oficial participantes '!V26="Menos de 1 vez/ semana", 1,
 IF('Planilha oficial participantes '!V26="1 ou 2 vezes/ semana", 2,
 IF('Planilha oficial participantes '!V26="3 ou mais vezes/ semana", 3,
 ""))))
</f>
        <v>0</v>
      </c>
      <c r="X26" s="109">
        <f>IF('Planilha oficial participantes '!W26="Nenhuma dificuldade", 0,
 IF('Planilha oficial participantes '!W26="Um problema leve", 1,
 IF('Planilha oficial participantes '!W26="Um problema razoável", 2,
 IF('Planilha oficial participantes '!W26="Um grande problema", 3,
 ""))))
</f>
        <v>1</v>
      </c>
      <c r="Y26" s="114">
        <f t="shared" si="5"/>
        <v>3</v>
      </c>
      <c r="AA26" s="128" t="s">
        <v>1869</v>
      </c>
      <c r="AB26" s="129">
        <v>61.0</v>
      </c>
      <c r="AC26" s="130">
        <v>0.2293</v>
      </c>
    </row>
    <row r="27">
      <c r="A27" s="108" t="s">
        <v>1187</v>
      </c>
      <c r="B27" s="109">
        <f>IF('Planilha oficial participantes '!T27="Muito boa", 0, IF('Planilha oficial participantes '!T27="Boa", 1, IF('Planilha oficial participantes '!T27="Ruim", 2, IF('Planilha oficial participantes '!T27="Muito ruim", 3, ""))))</f>
        <v>1</v>
      </c>
      <c r="C27" s="109">
        <f>IF(VALUE(MID('Planilha oficial participantes '!F27,1,SEARCH(" ",'Planilha oficial participantes '!F27)-1))&lt;=15, 0,
 IF(VALUE(MID('Planilha oficial participantes '!F27,1,SEARCH(" ",'Planilha oficial participantes '!F27)-1))&lt;=30, 1,
 IF(VALUE(MID('Planilha oficial participantes '!F27,1,SEARCH(" ",'Planilha oficial participantes '!F27)-1))&lt;=60, 2,
 3)))</f>
        <v>0</v>
      </c>
      <c r="D27" s="109">
        <f>IF('Planilha oficial participantes '!I27="Nenhuma no último mês", 0,
 IF('Planilha oficial participantes '!I27="Menos de 1 vez/ semana", 1,
 IF('Planilha oficial participantes '!I27="1 ou 2 vezes/ semana", 2,
 IF('Planilha oficial participantes '!I27="3 ou mais vezes/ semana", 3,
 ""))))
</f>
        <v>2</v>
      </c>
      <c r="E27" s="110">
        <f t="shared" si="1"/>
        <v>1</v>
      </c>
      <c r="F27" s="109">
        <f>IF(VALUE(MID('Planilha oficial participantes '!H27,1,SEARCH(" ",'Planilha oficial participantes '!H27)-1))&gt;=7, 0,
 IF(VALUE(MID('Planilha oficial participantes '!H27,1,SEARCH(" ",'Planilha oficial participantes '!H27)-1))&gt;=6, 1,
 IF(VALUE(MID('Planilha oficial participantes '!H27,1,SEARCH(" ",'Planilha oficial participantes '!H27)-1))&gt;=5, 2,
 3)))
</f>
        <v>0</v>
      </c>
      <c r="G27" s="109">
        <f>IF(
  (((VALUE(MID('Planilha oficial participantes '!H27,1,SEARCH(" ",'Planilha oficial participantes '!H27)-1))) / (TIMEVALUE(MOD('Planilha oficial participantes '!G27 - 'Planilha oficial participantes '!E27, 1))*24))*100) &gt; 85, 0,
IF(
  (((VALUE(MID('Planilha oficial participantes '!H27,1,SEARCH(" ",'Planilha oficial participantes '!H27)-1))) / (TIMEVALUE(MOD('Planilha oficial participantes '!G27 - 'Planilha oficial participantes '!E27, 1))*24))*100) &gt;= 75, 1,
IF(
  (((VALUE(MID('Planilha oficial participantes '!H27,1,SEARCH(" ",'Planilha oficial participantes '!H27)-1))) / (TIMEVALUE(MOD('Planilha oficial participantes '!G27 - 'Planilha oficial participantes '!E27, 1))*24))*100) &gt;= 65, 2,
3)))
</f>
        <v>0</v>
      </c>
      <c r="H27" s="111">
        <f>((VALUE(MID('Planilha oficial participantes '!H27,1,SEARCH(" ",'Planilha oficial participantes '!H27)-1))) / (TIMEVALUE(MOD('Planilha oficial participantes '!G27 - 'Planilha oficial participantes '!E27, 1))*24))*100</f>
        <v>100</v>
      </c>
      <c r="I27" s="112">
        <f>MOD('Planilha oficial participantes '!G27 - 'Planilha oficial participantes '!E27, 1)</f>
        <v>0.2916666667</v>
      </c>
      <c r="J27" s="113">
        <f t="shared" si="2"/>
        <v>7</v>
      </c>
      <c r="K27" s="109">
        <f t="shared" si="3"/>
        <v>1</v>
      </c>
      <c r="L27" s="109">
        <f>IF('Planilha oficial participantes '!J27="Nenhuma no último mês", 0,
 IF('Planilha oficial participantes '!J27="Menos de 1 vez/ semana", 1,
 IF('Planilha oficial participantes '!J27="1 ou 2 vezes/ semana", 2,
 IF('Planilha oficial participantes '!J27="3 ou mais vezes/ semana", 3,
 ""))))
</f>
        <v>2</v>
      </c>
      <c r="M27" s="109">
        <f>IF('Planilha oficial participantes '!K27="Nenhuma no último mês", 0,
 IF('Planilha oficial participantes '!K27="Menos de 1 vez/ semana", 1,
 IF('Planilha oficial participantes '!K27="1 ou 2 vezes/ semana", 2,
 IF('Planilha oficial participantes '!K27="3 ou mais vezes/ semana", 3,
 ""))))
</f>
        <v>2</v>
      </c>
      <c r="N27" s="109">
        <f>IF('Planilha oficial participantes '!L27="Nenhuma no último mês", 0,
 IF('Planilha oficial participantes '!L27="Menos de 1 vez/ semana", 1,
 IF('Planilha oficial participantes '!L27="1 ou 2 vezes/ semana", 2,
 IF('Planilha oficial participantes '!L27="3 ou mais vezes/ semana", 3,
 ""))))
</f>
        <v>0</v>
      </c>
      <c r="O27" s="109">
        <f>IF('Planilha oficial participantes '!M27="Nenhuma no último mês", 0,
 IF('Planilha oficial participantes '!M27="Menos de 1 vez/ semana", 1,
 IF('Planilha oficial participantes '!M27="1 ou 2 vezes/ semana", 2,
 IF('Planilha oficial participantes '!M27="3 ou mais vezes/ semana", 3,
 ""))))
</f>
        <v>0</v>
      </c>
      <c r="P27" s="109">
        <f>IF('Planilha oficial participantes '!N27="Nenhuma no último mês", 0,
 IF('Planilha oficial participantes '!N27="Menos de 1 vez/ semana", 1,
 IF('Planilha oficial participantes '!N27="1 ou 2 vezes/ semana", 2,
 IF('Planilha oficial participantes '!N27="3 ou mais vezes/ semana", 3,
 ""))))
</f>
        <v>0</v>
      </c>
      <c r="Q27" s="109">
        <f>IF('Planilha oficial participantes '!O27="Nenhuma no último mês", 0,
 IF('Planilha oficial participantes '!O27="Menos de 1 vez/ semana", 1,
 IF('Planilha oficial participantes '!O27="1 ou 2 vezes/ semana", 2,
 IF('Planilha oficial participantes '!O27="3 ou mais vezes/ semana", 3,
 ""))))
</f>
        <v>1</v>
      </c>
      <c r="R27" s="109">
        <f>IF('Planilha oficial participantes '!P27="Nenhuma no último mês", 0,
 IF('Planilha oficial participantes '!P27="Menos de 1 vez/ semana", 1,
 IF('Planilha oficial participantes '!P27="1 ou 2 vezes/ semana", 2,
 IF('Planilha oficial participantes '!P27="3 ou mais vezes/ semana", 3,
 ""))))
</f>
        <v>1</v>
      </c>
      <c r="S27" s="109">
        <f>IF('Planilha oficial participantes '!Q27="Nenhuma no último mês", 0,
 IF('Planilha oficial participantes '!Q27="Menos de 1 vez/ semana", 1,
 IF('Planilha oficial participantes '!Q27="1 ou 2 vezes/ semana", 2,
 IF('Planilha oficial participantes '!Q27="3 ou mais vezes/ semana", 3,
 ""))))
</f>
        <v>0</v>
      </c>
      <c r="T27" s="109">
        <f>IF('Planilha oficial participantes '!S27="Nenhuma no último mês", 0,
 IF('Planilha oficial participantes '!S27="Não se aplica", 0,
 IF('Planilha oficial participantes '!S27="Menos de 1 vez/ semana", 1,
 IF('Planilha oficial participantes '!S27="1 ou 2 vezes/ semana", 2,
 IF('Planilha oficial participantes '!S27="3 ou mais vezes/ semana", 3,
 ""))))
)</f>
        <v>2</v>
      </c>
      <c r="U27" s="109">
        <f>IF('Planilha oficial participantes '!U27="Nenhuma no último mês", 0,
 IF('Planilha oficial participantes '!U27="Menos de 1 vez/ semana", 1,
 IF('Planilha oficial participantes '!U27="1 ou 2 vezes/ semana", 2,
 IF('Planilha oficial participantes '!U27="3 ou mais vezes/ semana", 3,
 ""))))
</f>
        <v>0</v>
      </c>
      <c r="V27" s="109">
        <f t="shared" si="4"/>
        <v>2</v>
      </c>
      <c r="W27" s="109">
        <f>IF('Planilha oficial participantes '!V27="Nenhuma no último mês", 0,
 IF('Planilha oficial participantes '!V27="Menos de 1 vez/ semana", 1,
 IF('Planilha oficial participantes '!V27="1 ou 2 vezes/ semana", 2,
 IF('Planilha oficial participantes '!V27="3 ou mais vezes/ semana", 3,
 ""))))
</f>
        <v>1</v>
      </c>
      <c r="X27" s="109">
        <f>IF('Planilha oficial participantes '!W27="Nenhuma dificuldade", 0,
 IF('Planilha oficial participantes '!W27="Um problema leve", 1,
 IF('Planilha oficial participantes '!W27="Um problema razoável", 2,
 IF('Planilha oficial participantes '!W27="Um grande problema", 3,
 ""))))
</f>
        <v>2</v>
      </c>
      <c r="Y27" s="114">
        <f t="shared" si="5"/>
        <v>5</v>
      </c>
      <c r="AA27" s="131" t="s">
        <v>1870</v>
      </c>
      <c r="AB27" s="132">
        <v>9.0</v>
      </c>
      <c r="AC27" s="133">
        <v>0.0338</v>
      </c>
    </row>
    <row r="28">
      <c r="A28" s="108" t="s">
        <v>1188</v>
      </c>
      <c r="B28" s="109">
        <f>IF('Planilha oficial participantes '!T28="Muito boa", 0, IF('Planilha oficial participantes '!T28="Boa", 1, IF('Planilha oficial participantes '!T28="Ruim", 2, IF('Planilha oficial participantes '!T28="Muito ruim", 3, ""))))</f>
        <v>1</v>
      </c>
      <c r="C28" s="109">
        <f>IF(VALUE(MID('Planilha oficial participantes '!F28,1,SEARCH(" ",'Planilha oficial participantes '!F28)-1))&lt;=15, 0,
 IF(VALUE(MID('Planilha oficial participantes '!F28,1,SEARCH(" ",'Planilha oficial participantes '!F28)-1))&lt;=30, 1,
 IF(VALUE(MID('Planilha oficial participantes '!F28,1,SEARCH(" ",'Planilha oficial participantes '!F28)-1))&lt;=60, 2,
 3)))</f>
        <v>1</v>
      </c>
      <c r="D28" s="109">
        <f>IF('Planilha oficial participantes '!I28="Nenhuma no último mês", 0,
 IF('Planilha oficial participantes '!I28="Menos de 1 vez/ semana", 1,
 IF('Planilha oficial participantes '!I28="1 ou 2 vezes/ semana", 2,
 IF('Planilha oficial participantes '!I28="3 ou mais vezes/ semana", 3,
 ""))))
</f>
        <v>2</v>
      </c>
      <c r="E28" s="110">
        <f t="shared" si="1"/>
        <v>2</v>
      </c>
      <c r="F28" s="109">
        <f>IF(VALUE(MID('Planilha oficial participantes '!H28,1,SEARCH(" ",'Planilha oficial participantes '!H28)-1))&gt;=7, 0,
 IF(VALUE(MID('Planilha oficial participantes '!H28,1,SEARCH(" ",'Planilha oficial participantes '!H28)-1))&gt;=6, 1,
 IF(VALUE(MID('Planilha oficial participantes '!H28,1,SEARCH(" ",'Planilha oficial participantes '!H28)-1))&gt;=5, 2,
 3)))
</f>
        <v>1</v>
      </c>
      <c r="G28" s="109">
        <f>IF(
  (((VALUE(MID('Planilha oficial participantes '!H28,1,SEARCH(" ",'Planilha oficial participantes '!H28)-1))) / (TIMEVALUE(MOD('Planilha oficial participantes '!G28 - 'Planilha oficial participantes '!E28, 1))*24))*100) &gt; 85, 0,
IF(
  (((VALUE(MID('Planilha oficial participantes '!H28,1,SEARCH(" ",'Planilha oficial participantes '!H28)-1))) / (TIMEVALUE(MOD('Planilha oficial participantes '!G28 - 'Planilha oficial participantes '!E28, 1))*24))*100) &gt;= 75, 1,
IF(
  (((VALUE(MID('Planilha oficial participantes '!H28,1,SEARCH(" ",'Planilha oficial participantes '!H28)-1))) / (TIMEVALUE(MOD('Planilha oficial participantes '!G28 - 'Planilha oficial participantes '!E28, 1))*24))*100) &gt;= 65, 2,
3)))
</f>
        <v>1</v>
      </c>
      <c r="H28" s="111">
        <f>((VALUE(MID('Planilha oficial participantes '!H28,1,SEARCH(" ",'Planilha oficial participantes '!H28)-1))) / (TIMEVALUE(MOD('Planilha oficial participantes '!G28 - 'Planilha oficial participantes '!E28, 1))*24))*100</f>
        <v>80</v>
      </c>
      <c r="I28" s="112">
        <f>MOD('Planilha oficial participantes '!G28 - 'Planilha oficial participantes '!E28, 1)</f>
        <v>0.3125</v>
      </c>
      <c r="J28" s="113">
        <f t="shared" si="2"/>
        <v>7.5</v>
      </c>
      <c r="K28" s="109">
        <f t="shared" si="3"/>
        <v>1</v>
      </c>
      <c r="L28" s="109">
        <f>IF('Planilha oficial participantes '!J28="Nenhuma no último mês", 0,
 IF('Planilha oficial participantes '!J28="Menos de 1 vez/ semana", 1,
 IF('Planilha oficial participantes '!J28="1 ou 2 vezes/ semana", 2,
 IF('Planilha oficial participantes '!J28="3 ou mais vezes/ semana", 3,
 ""))))
</f>
        <v>0</v>
      </c>
      <c r="M28" s="109">
        <f>IF('Planilha oficial participantes '!K28="Nenhuma no último mês", 0,
 IF('Planilha oficial participantes '!K28="Menos de 1 vez/ semana", 1,
 IF('Planilha oficial participantes '!K28="1 ou 2 vezes/ semana", 2,
 IF('Planilha oficial participantes '!K28="3 ou mais vezes/ semana", 3,
 ""))))
</f>
        <v>1</v>
      </c>
      <c r="N28" s="109">
        <f>IF('Planilha oficial participantes '!L28="Nenhuma no último mês", 0,
 IF('Planilha oficial participantes '!L28="Menos de 1 vez/ semana", 1,
 IF('Planilha oficial participantes '!L28="1 ou 2 vezes/ semana", 2,
 IF('Planilha oficial participantes '!L28="3 ou mais vezes/ semana", 3,
 ""))))
</f>
        <v>2</v>
      </c>
      <c r="O28" s="109">
        <f>IF('Planilha oficial participantes '!M28="Nenhuma no último mês", 0,
 IF('Planilha oficial participantes '!M28="Menos de 1 vez/ semana", 1,
 IF('Planilha oficial participantes '!M28="1 ou 2 vezes/ semana", 2,
 IF('Planilha oficial participantes '!M28="3 ou mais vezes/ semana", 3,
 ""))))
</f>
        <v>0</v>
      </c>
      <c r="P28" s="109">
        <f>IF('Planilha oficial participantes '!N28="Nenhuma no último mês", 0,
 IF('Planilha oficial participantes '!N28="Menos de 1 vez/ semana", 1,
 IF('Planilha oficial participantes '!N28="1 ou 2 vezes/ semana", 2,
 IF('Planilha oficial participantes '!N28="3 ou mais vezes/ semana", 3,
 ""))))
</f>
        <v>0</v>
      </c>
      <c r="Q28" s="109">
        <f>IF('Planilha oficial participantes '!O28="Nenhuma no último mês", 0,
 IF('Planilha oficial participantes '!O28="Menos de 1 vez/ semana", 1,
 IF('Planilha oficial participantes '!O28="1 ou 2 vezes/ semana", 2,
 IF('Planilha oficial participantes '!O28="3 ou mais vezes/ semana", 3,
 ""))))
</f>
        <v>0</v>
      </c>
      <c r="R28" s="109">
        <f>IF('Planilha oficial participantes '!P28="Nenhuma no último mês", 0,
 IF('Planilha oficial participantes '!P28="Menos de 1 vez/ semana", 1,
 IF('Planilha oficial participantes '!P28="1 ou 2 vezes/ semana", 2,
 IF('Planilha oficial participantes '!P28="3 ou mais vezes/ semana", 3,
 ""))))
</f>
        <v>0</v>
      </c>
      <c r="S28" s="109">
        <f>IF('Planilha oficial participantes '!Q28="Nenhuma no último mês", 0,
 IF('Planilha oficial participantes '!Q28="Menos de 1 vez/ semana", 1,
 IF('Planilha oficial participantes '!Q28="1 ou 2 vezes/ semana", 2,
 IF('Planilha oficial participantes '!Q28="3 ou mais vezes/ semana", 3,
 ""))))
</f>
        <v>0</v>
      </c>
      <c r="T28" s="109">
        <f>IF('Planilha oficial participantes '!S28="Nenhuma no último mês", 0,
 IF('Planilha oficial participantes '!S28="Não se aplica", 0,
 IF('Planilha oficial participantes '!S28="Menos de 1 vez/ semana", 1,
 IF('Planilha oficial participantes '!S28="1 ou 2 vezes/ semana", 2,
 IF('Planilha oficial participantes '!S28="3 ou mais vezes/ semana", 3,
 ""))))
)</f>
        <v>0</v>
      </c>
      <c r="U28" s="109">
        <f>IF('Planilha oficial participantes '!U28="Nenhuma no último mês", 0,
 IF('Planilha oficial participantes '!U28="Menos de 1 vez/ semana", 1,
 IF('Planilha oficial participantes '!U28="1 ou 2 vezes/ semana", 2,
 IF('Planilha oficial participantes '!U28="3 ou mais vezes/ semana", 3,
 ""))))
</f>
        <v>0</v>
      </c>
      <c r="V28" s="109">
        <f t="shared" si="4"/>
        <v>3</v>
      </c>
      <c r="W28" s="109">
        <f>IF('Planilha oficial participantes '!V28="Nenhuma no último mês", 0,
 IF('Planilha oficial participantes '!V28="Menos de 1 vez/ semana", 1,
 IF('Planilha oficial participantes '!V28="1 ou 2 vezes/ semana", 2,
 IF('Planilha oficial participantes '!V28="3 ou mais vezes/ semana", 3,
 ""))))
</f>
        <v>2</v>
      </c>
      <c r="X28" s="109">
        <f>IF('Planilha oficial participantes '!W28="Nenhuma dificuldade", 0,
 IF('Planilha oficial participantes '!W28="Um problema leve", 1,
 IF('Planilha oficial participantes '!W28="Um problema razoável", 2,
 IF('Planilha oficial participantes '!W28="Um grande problema", 3,
 ""))))
</f>
        <v>3</v>
      </c>
      <c r="Y28" s="114">
        <f t="shared" si="5"/>
        <v>9</v>
      </c>
      <c r="AA28" s="131" t="s">
        <v>1871</v>
      </c>
      <c r="AB28" s="132">
        <v>5.0</v>
      </c>
      <c r="AC28" s="133">
        <v>0.0188</v>
      </c>
    </row>
    <row r="29">
      <c r="A29" s="108" t="s">
        <v>1190</v>
      </c>
      <c r="B29" s="109">
        <f>IF('Planilha oficial participantes '!T29="Muito boa", 0, IF('Planilha oficial participantes '!T29="Boa", 1, IF('Planilha oficial participantes '!T29="Ruim", 2, IF('Planilha oficial participantes '!T29="Muito ruim", 3, ""))))</f>
        <v>1</v>
      </c>
      <c r="C29" s="109">
        <f>IF(VALUE(MID('Planilha oficial participantes '!F29,1,SEARCH(" ",'Planilha oficial participantes '!F29)-1))&lt;=15, 0,
 IF(VALUE(MID('Planilha oficial participantes '!F29,1,SEARCH(" ",'Planilha oficial participantes '!F29)-1))&lt;=30, 1,
 IF(VALUE(MID('Planilha oficial participantes '!F29,1,SEARCH(" ",'Planilha oficial participantes '!F29)-1))&lt;=60, 2,
 3)))</f>
        <v>2</v>
      </c>
      <c r="D29" s="109">
        <f>IF('Planilha oficial participantes '!I29="Nenhuma no último mês", 0,
 IF('Planilha oficial participantes '!I29="Menos de 1 vez/ semana", 1,
 IF('Planilha oficial participantes '!I29="1 ou 2 vezes/ semana", 2,
 IF('Planilha oficial participantes '!I29="3 ou mais vezes/ semana", 3,
 ""))))
</f>
        <v>3</v>
      </c>
      <c r="E29" s="110">
        <f t="shared" si="1"/>
        <v>3</v>
      </c>
      <c r="F29" s="109">
        <f>IF(VALUE(MID('Planilha oficial participantes '!H29,1,SEARCH(" ",'Planilha oficial participantes '!H29)-1))&gt;=7, 0,
 IF(VALUE(MID('Planilha oficial participantes '!H29,1,SEARCH(" ",'Planilha oficial participantes '!H29)-1))&gt;=6, 1,
 IF(VALUE(MID('Planilha oficial participantes '!H29,1,SEARCH(" ",'Planilha oficial participantes '!H29)-1))&gt;=5, 2,
 3)))
</f>
        <v>0</v>
      </c>
      <c r="G29" s="109">
        <f>IF(
  (((VALUE(MID('Planilha oficial participantes '!H29,1,SEARCH(" ",'Planilha oficial participantes '!H29)-1))) / (TIMEVALUE(MOD('Planilha oficial participantes '!G29 - 'Planilha oficial participantes '!E29, 1))*24))*100) &gt; 85, 0,
IF(
  (((VALUE(MID('Planilha oficial participantes '!H29,1,SEARCH(" ",'Planilha oficial participantes '!H29)-1))) / (TIMEVALUE(MOD('Planilha oficial participantes '!G29 - 'Planilha oficial participantes '!E29, 1))*24))*100) &gt;= 75, 1,
IF(
  (((VALUE(MID('Planilha oficial participantes '!H29,1,SEARCH(" ",'Planilha oficial participantes '!H29)-1))) / (TIMEVALUE(MOD('Planilha oficial participantes '!G29 - 'Planilha oficial participantes '!E29, 1))*24))*100) &gt;= 65, 2,
3)))
</f>
        <v>0</v>
      </c>
      <c r="H29" s="111">
        <f>((VALUE(MID('Planilha oficial participantes '!H29,1,SEARCH(" ",'Planilha oficial participantes '!H29)-1))) / (TIMEVALUE(MOD('Planilha oficial participantes '!G29 - 'Planilha oficial participantes '!E29, 1))*24))*100</f>
        <v>100</v>
      </c>
      <c r="I29" s="112">
        <f>MOD('Planilha oficial participantes '!G29 - 'Planilha oficial participantes '!E29, 1)</f>
        <v>0.3333333333</v>
      </c>
      <c r="J29" s="113">
        <f t="shared" si="2"/>
        <v>8</v>
      </c>
      <c r="K29" s="109">
        <f t="shared" si="3"/>
        <v>3</v>
      </c>
      <c r="L29" s="109">
        <f>IF('Planilha oficial participantes '!J29="Nenhuma no último mês", 0,
 IF('Planilha oficial participantes '!J29="Menos de 1 vez/ semana", 1,
 IF('Planilha oficial participantes '!J29="1 ou 2 vezes/ semana", 2,
 IF('Planilha oficial participantes '!J29="3 ou mais vezes/ semana", 3,
 ""))))
</f>
        <v>3</v>
      </c>
      <c r="M29" s="109">
        <f>IF('Planilha oficial participantes '!K29="Nenhuma no último mês", 0,
 IF('Planilha oficial participantes '!K29="Menos de 1 vez/ semana", 1,
 IF('Planilha oficial participantes '!K29="1 ou 2 vezes/ semana", 2,
 IF('Planilha oficial participantes '!K29="3 ou mais vezes/ semana", 3,
 ""))))
</f>
        <v>0</v>
      </c>
      <c r="N29" s="109">
        <f>IF('Planilha oficial participantes '!L29="Nenhuma no último mês", 0,
 IF('Planilha oficial participantes '!L29="Menos de 1 vez/ semana", 1,
 IF('Planilha oficial participantes '!L29="1 ou 2 vezes/ semana", 2,
 IF('Planilha oficial participantes '!L29="3 ou mais vezes/ semana", 3,
 ""))))
</f>
        <v>3</v>
      </c>
      <c r="O29" s="109">
        <f>IF('Planilha oficial participantes '!M29="Nenhuma no último mês", 0,
 IF('Planilha oficial participantes '!M29="Menos de 1 vez/ semana", 1,
 IF('Planilha oficial participantes '!M29="1 ou 2 vezes/ semana", 2,
 IF('Planilha oficial participantes '!M29="3 ou mais vezes/ semana", 3,
 ""))))
</f>
        <v>0</v>
      </c>
      <c r="P29" s="109">
        <f>IF('Planilha oficial participantes '!N29="Nenhuma no último mês", 0,
 IF('Planilha oficial participantes '!N29="Menos de 1 vez/ semana", 1,
 IF('Planilha oficial participantes '!N29="1 ou 2 vezes/ semana", 2,
 IF('Planilha oficial participantes '!N29="3 ou mais vezes/ semana", 3,
 ""))))
</f>
        <v>1</v>
      </c>
      <c r="Q29" s="109">
        <f>IF('Planilha oficial participantes '!O29="Nenhuma no último mês", 0,
 IF('Planilha oficial participantes '!O29="Menos de 1 vez/ semana", 1,
 IF('Planilha oficial participantes '!O29="1 ou 2 vezes/ semana", 2,
 IF('Planilha oficial participantes '!O29="3 ou mais vezes/ semana", 3,
 ""))))
</f>
        <v>3</v>
      </c>
      <c r="R29" s="109">
        <f>IF('Planilha oficial participantes '!P29="Nenhuma no último mês", 0,
 IF('Planilha oficial participantes '!P29="Menos de 1 vez/ semana", 1,
 IF('Planilha oficial participantes '!P29="1 ou 2 vezes/ semana", 2,
 IF('Planilha oficial participantes '!P29="3 ou mais vezes/ semana", 3,
 ""))))
</f>
        <v>3</v>
      </c>
      <c r="S29" s="109">
        <f>IF('Planilha oficial participantes '!Q29="Nenhuma no último mês", 0,
 IF('Planilha oficial participantes '!Q29="Menos de 1 vez/ semana", 1,
 IF('Planilha oficial participantes '!Q29="1 ou 2 vezes/ semana", 2,
 IF('Planilha oficial participantes '!Q29="3 ou mais vezes/ semana", 3,
 ""))))
</f>
        <v>3</v>
      </c>
      <c r="T29" s="109">
        <f>IF('Planilha oficial participantes '!S29="Nenhuma no último mês", 0,
 IF('Planilha oficial participantes '!S29="Não se aplica", 0,
 IF('Planilha oficial participantes '!S29="Menos de 1 vez/ semana", 1,
 IF('Planilha oficial participantes '!S29="1 ou 2 vezes/ semana", 2,
 IF('Planilha oficial participantes '!S29="3 ou mais vezes/ semana", 3,
 ""))))
)</f>
        <v>3</v>
      </c>
      <c r="U29" s="109">
        <f>IF('Planilha oficial participantes '!U29="Nenhuma no último mês", 0,
 IF('Planilha oficial participantes '!U29="Menos de 1 vez/ semana", 1,
 IF('Planilha oficial participantes '!U29="1 ou 2 vezes/ semana", 2,
 IF('Planilha oficial participantes '!U29="3 ou mais vezes/ semana", 3,
 ""))))
</f>
        <v>1</v>
      </c>
      <c r="V29" s="109">
        <f t="shared" si="4"/>
        <v>2</v>
      </c>
      <c r="W29" s="109">
        <f>IF('Planilha oficial participantes '!V29="Nenhuma no último mês", 0,
 IF('Planilha oficial participantes '!V29="Menos de 1 vez/ semana", 1,
 IF('Planilha oficial participantes '!V29="1 ou 2 vezes/ semana", 2,
 IF('Planilha oficial participantes '!V29="3 ou mais vezes/ semana", 3,
 ""))))
</f>
        <v>1</v>
      </c>
      <c r="X29" s="109">
        <f>IF('Planilha oficial participantes '!W29="Nenhuma dificuldade", 0,
 IF('Planilha oficial participantes '!W29="Um problema leve", 1,
 IF('Planilha oficial participantes '!W29="Um problema razoável", 2,
 IF('Planilha oficial participantes '!W29="Um grande problema", 3,
 ""))))
</f>
        <v>3</v>
      </c>
      <c r="Y29" s="114">
        <f t="shared" si="5"/>
        <v>10</v>
      </c>
      <c r="AA29" s="134" t="s">
        <v>1872</v>
      </c>
      <c r="AB29" s="66">
        <v>16.0</v>
      </c>
      <c r="AC29" s="135">
        <v>0.0602</v>
      </c>
    </row>
    <row r="30">
      <c r="A30" s="108" t="s">
        <v>1193</v>
      </c>
      <c r="B30" s="109">
        <f>IF('Planilha oficial participantes '!T30="Muito boa", 0, IF('Planilha oficial participantes '!T30="Boa", 1, IF('Planilha oficial participantes '!T30="Ruim", 2, IF('Planilha oficial participantes '!T30="Muito ruim", 3, ""))))</f>
        <v>2</v>
      </c>
      <c r="C30" s="109">
        <f>IF(VALUE(MID('Planilha oficial participantes '!F30,1,SEARCH(" ",'Planilha oficial participantes '!F30)-1))&lt;=15, 0,
 IF(VALUE(MID('Planilha oficial participantes '!F30,1,SEARCH(" ",'Planilha oficial participantes '!F30)-1))&lt;=30, 1,
 IF(VALUE(MID('Planilha oficial participantes '!F30,1,SEARCH(" ",'Planilha oficial participantes '!F30)-1))&lt;=60, 2,
 3)))</f>
        <v>1</v>
      </c>
      <c r="D30" s="109">
        <f>IF('Planilha oficial participantes '!I30="Nenhuma no último mês", 0,
 IF('Planilha oficial participantes '!I30="Menos de 1 vez/ semana", 1,
 IF('Planilha oficial participantes '!I30="1 ou 2 vezes/ semana", 2,
 IF('Planilha oficial participantes '!I30="3 ou mais vezes/ semana", 3,
 ""))))
</f>
        <v>2</v>
      </c>
      <c r="E30" s="110">
        <f t="shared" si="1"/>
        <v>2</v>
      </c>
      <c r="F30" s="109">
        <f>IF(VALUE(MID('Planilha oficial participantes '!H30,1,SEARCH(" ",'Planilha oficial participantes '!H30)-1))&gt;=7, 0,
 IF(VALUE(MID('Planilha oficial participantes '!H30,1,SEARCH(" ",'Planilha oficial participantes '!H30)-1))&gt;=6, 1,
 IF(VALUE(MID('Planilha oficial participantes '!H30,1,SEARCH(" ",'Planilha oficial participantes '!H30)-1))&gt;=5, 2,
 3)))
</f>
        <v>1</v>
      </c>
      <c r="G30" s="109">
        <f>IF(
  (((VALUE(MID('Planilha oficial participantes '!H30,1,SEARCH(" ",'Planilha oficial participantes '!H30)-1))) / (TIMEVALUE(MOD('Planilha oficial participantes '!G30 - 'Planilha oficial participantes '!E30, 1))*24))*100) &gt; 85, 0,
IF(
  (((VALUE(MID('Planilha oficial participantes '!H30,1,SEARCH(" ",'Planilha oficial participantes '!H30)-1))) / (TIMEVALUE(MOD('Planilha oficial participantes '!G30 - 'Planilha oficial participantes '!E30, 1))*24))*100) &gt;= 75, 1,
IF(
  (((VALUE(MID('Planilha oficial participantes '!H30,1,SEARCH(" ",'Planilha oficial participantes '!H30)-1))) / (TIMEVALUE(MOD('Planilha oficial participantes '!G30 - 'Planilha oficial participantes '!E30, 1))*24))*100) &gt;= 65, 2,
3)))
</f>
        <v>0</v>
      </c>
      <c r="H30" s="111">
        <f>((VALUE(MID('Planilha oficial participantes '!H30,1,SEARCH(" ",'Planilha oficial participantes '!H30)-1))) / (TIMEVALUE(MOD('Planilha oficial participantes '!G30 - 'Planilha oficial participantes '!E30, 1))*24))*100</f>
        <v>92.85714286</v>
      </c>
      <c r="I30" s="112">
        <f>MOD('Planilha oficial participantes '!G30 - 'Planilha oficial participantes '!E30, 1)</f>
        <v>0.2916666667</v>
      </c>
      <c r="J30" s="113">
        <f t="shared" si="2"/>
        <v>7</v>
      </c>
      <c r="K30" s="109">
        <f t="shared" si="3"/>
        <v>2</v>
      </c>
      <c r="L30" s="109">
        <f>IF('Planilha oficial participantes '!J30="Nenhuma no último mês", 0,
 IF('Planilha oficial participantes '!J30="Menos de 1 vez/ semana", 1,
 IF('Planilha oficial participantes '!J30="1 ou 2 vezes/ semana", 2,
 IF('Planilha oficial participantes '!J30="3 ou mais vezes/ semana", 3,
 ""))))
</f>
        <v>3</v>
      </c>
      <c r="M30" s="109">
        <f>IF('Planilha oficial participantes '!K30="Nenhuma no último mês", 0,
 IF('Planilha oficial participantes '!K30="Menos de 1 vez/ semana", 1,
 IF('Planilha oficial participantes '!K30="1 ou 2 vezes/ semana", 2,
 IF('Planilha oficial participantes '!K30="3 ou mais vezes/ semana", 3,
 ""))))
</f>
        <v>2</v>
      </c>
      <c r="N30" s="109">
        <f>IF('Planilha oficial participantes '!L30="Nenhuma no último mês", 0,
 IF('Planilha oficial participantes '!L30="Menos de 1 vez/ semana", 1,
 IF('Planilha oficial participantes '!L30="1 ou 2 vezes/ semana", 2,
 IF('Planilha oficial participantes '!L30="3 ou mais vezes/ semana", 3,
 ""))))
</f>
        <v>1</v>
      </c>
      <c r="O30" s="109">
        <f>IF('Planilha oficial participantes '!M30="Nenhuma no último mês", 0,
 IF('Planilha oficial participantes '!M30="Menos de 1 vez/ semana", 1,
 IF('Planilha oficial participantes '!M30="1 ou 2 vezes/ semana", 2,
 IF('Planilha oficial participantes '!M30="3 ou mais vezes/ semana", 3,
 ""))))
</f>
        <v>0</v>
      </c>
      <c r="P30" s="109">
        <f>IF('Planilha oficial participantes '!N30="Nenhuma no último mês", 0,
 IF('Planilha oficial participantes '!N30="Menos de 1 vez/ semana", 1,
 IF('Planilha oficial participantes '!N30="1 ou 2 vezes/ semana", 2,
 IF('Planilha oficial participantes '!N30="3 ou mais vezes/ semana", 3,
 ""))))
</f>
        <v>2</v>
      </c>
      <c r="Q30" s="109">
        <f>IF('Planilha oficial participantes '!O30="Nenhuma no último mês", 0,
 IF('Planilha oficial participantes '!O30="Menos de 1 vez/ semana", 1,
 IF('Planilha oficial participantes '!O30="1 ou 2 vezes/ semana", 2,
 IF('Planilha oficial participantes '!O30="3 ou mais vezes/ semana", 3,
 ""))))
</f>
        <v>0</v>
      </c>
      <c r="R30" s="109">
        <f>IF('Planilha oficial participantes '!P30="Nenhuma no último mês", 0,
 IF('Planilha oficial participantes '!P30="Menos de 1 vez/ semana", 1,
 IF('Planilha oficial participantes '!P30="1 ou 2 vezes/ semana", 2,
 IF('Planilha oficial participantes '!P30="3 ou mais vezes/ semana", 3,
 ""))))
</f>
        <v>3</v>
      </c>
      <c r="S30" s="109">
        <f>IF('Planilha oficial participantes '!Q30="Nenhuma no último mês", 0,
 IF('Planilha oficial participantes '!Q30="Menos de 1 vez/ semana", 1,
 IF('Planilha oficial participantes '!Q30="1 ou 2 vezes/ semana", 2,
 IF('Planilha oficial participantes '!Q30="3 ou mais vezes/ semana", 3,
 ""))))
</f>
        <v>3</v>
      </c>
      <c r="T30" s="109">
        <f>IF('Planilha oficial participantes '!S30="Nenhuma no último mês", 0,
 IF('Planilha oficial participantes '!S30="Não se aplica", 0,
 IF('Planilha oficial participantes '!S30="Menos de 1 vez/ semana", 1,
 IF('Planilha oficial participantes '!S30="1 ou 2 vezes/ semana", 2,
 IF('Planilha oficial participantes '!S30="3 ou mais vezes/ semana", 3,
 ""))))
)</f>
        <v>0</v>
      </c>
      <c r="U30" s="109">
        <f>IF('Planilha oficial participantes '!U30="Nenhuma no último mês", 0,
 IF('Planilha oficial participantes '!U30="Menos de 1 vez/ semana", 1,
 IF('Planilha oficial participantes '!U30="1 ou 2 vezes/ semana", 2,
 IF('Planilha oficial participantes '!U30="3 ou mais vezes/ semana", 3,
 ""))))
</f>
        <v>0</v>
      </c>
      <c r="V30" s="109">
        <f t="shared" si="4"/>
        <v>3</v>
      </c>
      <c r="W30" s="109">
        <f>IF('Planilha oficial participantes '!V30="Nenhuma no último mês", 0,
 IF('Planilha oficial participantes '!V30="Menos de 1 vez/ semana", 1,
 IF('Planilha oficial participantes '!V30="1 ou 2 vezes/ semana", 2,
 IF('Planilha oficial participantes '!V30="3 ou mais vezes/ semana", 3,
 ""))))
</f>
        <v>2</v>
      </c>
      <c r="X30" s="109">
        <f>IF('Planilha oficial participantes '!W30="Nenhuma dificuldade", 0,
 IF('Planilha oficial participantes '!W30="Um problema leve", 1,
 IF('Planilha oficial participantes '!W30="Um problema razoável", 2,
 IF('Planilha oficial participantes '!W30="Um grande problema", 3,
 ""))))
</f>
        <v>3</v>
      </c>
      <c r="Y30" s="114">
        <f t="shared" si="5"/>
        <v>10</v>
      </c>
      <c r="AA30" s="136" t="s">
        <v>1131</v>
      </c>
      <c r="AB30" s="76">
        <v>266.0</v>
      </c>
      <c r="AC30" s="137">
        <v>1.0</v>
      </c>
    </row>
    <row r="31">
      <c r="A31" s="108" t="s">
        <v>1195</v>
      </c>
      <c r="B31" s="109">
        <f>IF('Planilha oficial participantes '!T31="Muito boa", 0, IF('Planilha oficial participantes '!T31="Boa", 1, IF('Planilha oficial participantes '!T31="Ruim", 2, IF('Planilha oficial participantes '!T31="Muito ruim", 3, ""))))</f>
        <v>1</v>
      </c>
      <c r="C31" s="109">
        <f>IF(VALUE(MID('Planilha oficial participantes '!F31,1,SEARCH(" ",'Planilha oficial participantes '!F31)-1))&lt;=15, 0,
 IF(VALUE(MID('Planilha oficial participantes '!F31,1,SEARCH(" ",'Planilha oficial participantes '!F31)-1))&lt;=30, 1,
 IF(VALUE(MID('Planilha oficial participantes '!F31,1,SEARCH(" ",'Planilha oficial participantes '!F31)-1))&lt;=60, 2,
 3)))</f>
        <v>1</v>
      </c>
      <c r="D31" s="109">
        <f>IF('Planilha oficial participantes '!I31="Nenhuma no último mês", 0,
 IF('Planilha oficial participantes '!I31="Menos de 1 vez/ semana", 1,
 IF('Planilha oficial participantes '!I31="1 ou 2 vezes/ semana", 2,
 IF('Planilha oficial participantes '!I31="3 ou mais vezes/ semana", 3,
 ""))))
</f>
        <v>1</v>
      </c>
      <c r="E31" s="110">
        <f t="shared" si="1"/>
        <v>1</v>
      </c>
      <c r="F31" s="109">
        <f>IF(VALUE(MID('Planilha oficial participantes '!H31,1,SEARCH(" ",'Planilha oficial participantes '!H31)-1))&gt;=7, 0,
 IF(VALUE(MID('Planilha oficial participantes '!H31,1,SEARCH(" ",'Planilha oficial participantes '!H31)-1))&gt;=6, 1,
 IF(VALUE(MID('Planilha oficial participantes '!H31,1,SEARCH(" ",'Planilha oficial participantes '!H31)-1))&gt;=5, 2,
 3)))
</f>
        <v>0</v>
      </c>
      <c r="G31" s="109">
        <f>IF(
  (((VALUE(MID('Planilha oficial participantes '!H31,1,SEARCH(" ",'Planilha oficial participantes '!H31)-1))) / (TIMEVALUE(MOD('Planilha oficial participantes '!G31 - 'Planilha oficial participantes '!E31, 1))*24))*100) &gt; 85, 0,
IF(
  (((VALUE(MID('Planilha oficial participantes '!H31,1,SEARCH(" ",'Planilha oficial participantes '!H31)-1))) / (TIMEVALUE(MOD('Planilha oficial participantes '!G31 - 'Planilha oficial participantes '!E31, 1))*24))*100) &gt;= 75, 1,
IF(
  (((VALUE(MID('Planilha oficial participantes '!H31,1,SEARCH(" ",'Planilha oficial participantes '!H31)-1))) / (TIMEVALUE(MOD('Planilha oficial participantes '!G31 - 'Planilha oficial participantes '!E31, 1))*24))*100) &gt;= 65, 2,
3)))
</f>
        <v>0</v>
      </c>
      <c r="H31" s="111">
        <f>((VALUE(MID('Planilha oficial participantes '!H31,1,SEARCH(" ",'Planilha oficial participantes '!H31)-1))) / (TIMEVALUE(MOD('Planilha oficial participantes '!G31 - 'Planilha oficial participantes '!E31, 1))*24))*100</f>
        <v>100</v>
      </c>
      <c r="I31" s="112">
        <f>MOD('Planilha oficial participantes '!G31 - 'Planilha oficial participantes '!E31, 1)</f>
        <v>0.2916666667</v>
      </c>
      <c r="J31" s="113">
        <f t="shared" si="2"/>
        <v>7</v>
      </c>
      <c r="K31" s="109">
        <f t="shared" si="3"/>
        <v>2</v>
      </c>
      <c r="L31" s="109">
        <f>IF('Planilha oficial participantes '!J31="Nenhuma no último mês", 0,
 IF('Planilha oficial participantes '!J31="Menos de 1 vez/ semana", 1,
 IF('Planilha oficial participantes '!J31="1 ou 2 vezes/ semana", 2,
 IF('Planilha oficial participantes '!J31="3 ou mais vezes/ semana", 3,
 ""))))
</f>
        <v>3</v>
      </c>
      <c r="M31" s="109">
        <f>IF('Planilha oficial participantes '!K31="Nenhuma no último mês", 0,
 IF('Planilha oficial participantes '!K31="Menos de 1 vez/ semana", 1,
 IF('Planilha oficial participantes '!K31="1 ou 2 vezes/ semana", 2,
 IF('Planilha oficial participantes '!K31="3 ou mais vezes/ semana", 3,
 ""))))
</f>
        <v>0</v>
      </c>
      <c r="N31" s="109">
        <f>IF('Planilha oficial participantes '!L31="Nenhuma no último mês", 0,
 IF('Planilha oficial participantes '!L31="Menos de 1 vez/ semana", 1,
 IF('Planilha oficial participantes '!L31="1 ou 2 vezes/ semana", 2,
 IF('Planilha oficial participantes '!L31="3 ou mais vezes/ semana", 3,
 ""))))
</f>
        <v>1</v>
      </c>
      <c r="O31" s="109">
        <f>IF('Planilha oficial participantes '!M31="Nenhuma no último mês", 0,
 IF('Planilha oficial participantes '!M31="Menos de 1 vez/ semana", 1,
 IF('Planilha oficial participantes '!M31="1 ou 2 vezes/ semana", 2,
 IF('Planilha oficial participantes '!M31="3 ou mais vezes/ semana", 3,
 ""))))
</f>
        <v>0</v>
      </c>
      <c r="P31" s="109">
        <f>IF('Planilha oficial participantes '!N31="Nenhuma no último mês", 0,
 IF('Planilha oficial participantes '!N31="Menos de 1 vez/ semana", 1,
 IF('Planilha oficial participantes '!N31="1 ou 2 vezes/ semana", 2,
 IF('Planilha oficial participantes '!N31="3 ou mais vezes/ semana", 3,
 ""))))
</f>
        <v>1</v>
      </c>
      <c r="Q31" s="109">
        <f>IF('Planilha oficial participantes '!O31="Nenhuma no último mês", 0,
 IF('Planilha oficial participantes '!O31="Menos de 1 vez/ semana", 1,
 IF('Planilha oficial participantes '!O31="1 ou 2 vezes/ semana", 2,
 IF('Planilha oficial participantes '!O31="3 ou mais vezes/ semana", 3,
 ""))))
</f>
        <v>1</v>
      </c>
      <c r="R31" s="109">
        <f>IF('Planilha oficial participantes '!P31="Nenhuma no último mês", 0,
 IF('Planilha oficial participantes '!P31="Menos de 1 vez/ semana", 1,
 IF('Planilha oficial participantes '!P31="1 ou 2 vezes/ semana", 2,
 IF('Planilha oficial participantes '!P31="3 ou mais vezes/ semana", 3,
 ""))))
</f>
        <v>3</v>
      </c>
      <c r="S31" s="109">
        <f>IF('Planilha oficial participantes '!Q31="Nenhuma no último mês", 0,
 IF('Planilha oficial participantes '!Q31="Menos de 1 vez/ semana", 1,
 IF('Planilha oficial participantes '!Q31="1 ou 2 vezes/ semana", 2,
 IF('Planilha oficial participantes '!Q31="3 ou mais vezes/ semana", 3,
 ""))))
</f>
        <v>1</v>
      </c>
      <c r="T31" s="109">
        <f>IF('Planilha oficial participantes '!S31="Nenhuma no último mês", 0,
 IF('Planilha oficial participantes '!S31="Não se aplica", 0,
 IF('Planilha oficial participantes '!S31="Menos de 1 vez/ semana", 1,
 IF('Planilha oficial participantes '!S31="1 ou 2 vezes/ semana", 2,
 IF('Planilha oficial participantes '!S31="3 ou mais vezes/ semana", 3,
 ""))))
)</f>
        <v>0</v>
      </c>
      <c r="U31" s="109">
        <f>IF('Planilha oficial participantes '!U31="Nenhuma no último mês", 0,
 IF('Planilha oficial participantes '!U31="Menos de 1 vez/ semana", 1,
 IF('Planilha oficial participantes '!U31="1 ou 2 vezes/ semana", 2,
 IF('Planilha oficial participantes '!U31="3 ou mais vezes/ semana", 3,
 ""))))
</f>
        <v>1</v>
      </c>
      <c r="V31" s="109">
        <f t="shared" si="4"/>
        <v>1</v>
      </c>
      <c r="W31" s="109">
        <f>IF('Planilha oficial participantes '!V31="Nenhuma no último mês", 0,
 IF('Planilha oficial participantes '!V31="Menos de 1 vez/ semana", 1,
 IF('Planilha oficial participantes '!V31="1 ou 2 vezes/ semana", 2,
 IF('Planilha oficial participantes '!V31="3 ou mais vezes/ semana", 3,
 ""))))
</f>
        <v>1</v>
      </c>
      <c r="X31" s="109">
        <f>IF('Planilha oficial participantes '!W31="Nenhuma dificuldade", 0,
 IF('Planilha oficial participantes '!W31="Um problema leve", 1,
 IF('Planilha oficial participantes '!W31="Um problema razoável", 2,
 IF('Planilha oficial participantes '!W31="Um grande problema", 3,
 ""))))
</f>
        <v>1</v>
      </c>
      <c r="Y31" s="114">
        <f t="shared" si="5"/>
        <v>6</v>
      </c>
      <c r="AA31" s="107"/>
      <c r="AB31" s="107"/>
      <c r="AC31" s="49"/>
    </row>
    <row r="32">
      <c r="A32" s="108" t="s">
        <v>1197</v>
      </c>
      <c r="B32" s="109">
        <f>IF('Planilha oficial participantes '!T32="Muito boa", 0, IF('Planilha oficial participantes '!T32="Boa", 1, IF('Planilha oficial participantes '!T32="Ruim", 2, IF('Planilha oficial participantes '!T32="Muito ruim", 3, ""))))</f>
        <v>1</v>
      </c>
      <c r="C32" s="109">
        <f>IF(VALUE(MID('Planilha oficial participantes '!F32,1,SEARCH(" ",'Planilha oficial participantes '!F32)-1))&lt;=15, 0,
 IF(VALUE(MID('Planilha oficial participantes '!F32,1,SEARCH(" ",'Planilha oficial participantes '!F32)-1))&lt;=30, 1,
 IF(VALUE(MID('Planilha oficial participantes '!F32,1,SEARCH(" ",'Planilha oficial participantes '!F32)-1))&lt;=60, 2,
 3)))</f>
        <v>0</v>
      </c>
      <c r="D32" s="109">
        <f>IF('Planilha oficial participantes '!I32="Nenhuma no último mês", 0,
 IF('Planilha oficial participantes '!I32="Menos de 1 vez/ semana", 1,
 IF('Planilha oficial participantes '!I32="1 ou 2 vezes/ semana", 2,
 IF('Planilha oficial participantes '!I32="3 ou mais vezes/ semana", 3,
 ""))))
</f>
        <v>1</v>
      </c>
      <c r="E32" s="110">
        <f t="shared" si="1"/>
        <v>1</v>
      </c>
      <c r="F32" s="109">
        <f>IF(VALUE(MID('Planilha oficial participantes '!H32,1,SEARCH(" ",'Planilha oficial participantes '!H32)-1))&gt;=7, 0,
 IF(VALUE(MID('Planilha oficial participantes '!H32,1,SEARCH(" ",'Planilha oficial participantes '!H32)-1))&gt;=6, 1,
 IF(VALUE(MID('Planilha oficial participantes '!H32,1,SEARCH(" ",'Planilha oficial participantes '!H32)-1))&gt;=5, 2,
 3)))
</f>
        <v>1</v>
      </c>
      <c r="G32" s="109">
        <f>IF(
  (((VALUE(MID('Planilha oficial participantes '!H32,1,SEARCH(" ",'Planilha oficial participantes '!H32)-1))) / (TIMEVALUE(MOD('Planilha oficial participantes '!G32 - 'Planilha oficial participantes '!E32, 1))*24))*100) &gt; 85, 0,
IF(
  (((VALUE(MID('Planilha oficial participantes '!H32,1,SEARCH(" ",'Planilha oficial participantes '!H32)-1))) / (TIMEVALUE(MOD('Planilha oficial participantes '!G32 - 'Planilha oficial participantes '!E32, 1))*24))*100) &gt;= 75, 1,
IF(
  (((VALUE(MID('Planilha oficial participantes '!H32,1,SEARCH(" ",'Planilha oficial participantes '!H32)-1))) / (TIMEVALUE(MOD('Planilha oficial participantes '!G32 - 'Planilha oficial participantes '!E32, 1))*24))*100) &gt;= 65, 2,
3)))
</f>
        <v>1</v>
      </c>
      <c r="H32" s="111">
        <f>((VALUE(MID('Planilha oficial participantes '!H32,1,SEARCH(" ",'Planilha oficial participantes '!H32)-1))) / (TIMEVALUE(MOD('Planilha oficial participantes '!G32 - 'Planilha oficial participantes '!E32, 1))*24))*100</f>
        <v>83.72093023</v>
      </c>
      <c r="I32" s="112">
        <f>MOD('Planilha oficial participantes '!G32 - 'Planilha oficial participantes '!E32, 1)</f>
        <v>0.2986111111</v>
      </c>
      <c r="J32" s="113">
        <f t="shared" si="2"/>
        <v>7.166666667</v>
      </c>
      <c r="K32" s="109">
        <f t="shared" si="3"/>
        <v>1</v>
      </c>
      <c r="L32" s="109">
        <f>IF('Planilha oficial participantes '!J32="Nenhuma no último mês", 0,
 IF('Planilha oficial participantes '!J32="Menos de 1 vez/ semana", 1,
 IF('Planilha oficial participantes '!J32="1 ou 2 vezes/ semana", 2,
 IF('Planilha oficial participantes '!J32="3 ou mais vezes/ semana", 3,
 ""))))
</f>
        <v>1</v>
      </c>
      <c r="M32" s="109">
        <f>IF('Planilha oficial participantes '!K32="Nenhuma no último mês", 0,
 IF('Planilha oficial participantes '!K32="Menos de 1 vez/ semana", 1,
 IF('Planilha oficial participantes '!K32="1 ou 2 vezes/ semana", 2,
 IF('Planilha oficial participantes '!K32="3 ou mais vezes/ semana", 3,
 ""))))
</f>
        <v>0</v>
      </c>
      <c r="N32" s="109">
        <f>IF('Planilha oficial participantes '!L32="Nenhuma no último mês", 0,
 IF('Planilha oficial participantes '!L32="Menos de 1 vez/ semana", 1,
 IF('Planilha oficial participantes '!L32="1 ou 2 vezes/ semana", 2,
 IF('Planilha oficial participantes '!L32="3 ou mais vezes/ semana", 3,
 ""))))
</f>
        <v>1</v>
      </c>
      <c r="O32" s="109">
        <f>IF('Planilha oficial participantes '!M32="Nenhuma no último mês", 0,
 IF('Planilha oficial participantes '!M32="Menos de 1 vez/ semana", 1,
 IF('Planilha oficial participantes '!M32="1 ou 2 vezes/ semana", 2,
 IF('Planilha oficial participantes '!M32="3 ou mais vezes/ semana", 3,
 ""))))
</f>
        <v>0</v>
      </c>
      <c r="P32" s="109">
        <f>IF('Planilha oficial participantes '!N32="Nenhuma no último mês", 0,
 IF('Planilha oficial participantes '!N32="Menos de 1 vez/ semana", 1,
 IF('Planilha oficial participantes '!N32="1 ou 2 vezes/ semana", 2,
 IF('Planilha oficial participantes '!N32="3 ou mais vezes/ semana", 3,
 ""))))
</f>
        <v>2</v>
      </c>
      <c r="Q32" s="109">
        <f>IF('Planilha oficial participantes '!O32="Nenhuma no último mês", 0,
 IF('Planilha oficial participantes '!O32="Menos de 1 vez/ semana", 1,
 IF('Planilha oficial participantes '!O32="1 ou 2 vezes/ semana", 2,
 IF('Planilha oficial participantes '!O32="3 ou mais vezes/ semana", 3,
 ""))))
</f>
        <v>1</v>
      </c>
      <c r="R32" s="109">
        <f>IF('Planilha oficial participantes '!P32="Nenhuma no último mês", 0,
 IF('Planilha oficial participantes '!P32="Menos de 1 vez/ semana", 1,
 IF('Planilha oficial participantes '!P32="1 ou 2 vezes/ semana", 2,
 IF('Planilha oficial participantes '!P32="3 ou mais vezes/ semana", 3,
 ""))))
</f>
        <v>2</v>
      </c>
      <c r="S32" s="109">
        <f>IF('Planilha oficial participantes '!Q32="Nenhuma no último mês", 0,
 IF('Planilha oficial participantes '!Q32="Menos de 1 vez/ semana", 1,
 IF('Planilha oficial participantes '!Q32="1 ou 2 vezes/ semana", 2,
 IF('Planilha oficial participantes '!Q32="3 ou mais vezes/ semana", 3,
 ""))))
</f>
        <v>1</v>
      </c>
      <c r="T32" s="109">
        <f>IF('Planilha oficial participantes '!S32="Nenhuma no último mês", 0,
 IF('Planilha oficial participantes '!S32="Não se aplica", 0,
 IF('Planilha oficial participantes '!S32="Menos de 1 vez/ semana", 1,
 IF('Planilha oficial participantes '!S32="1 ou 2 vezes/ semana", 2,
 IF('Planilha oficial participantes '!S32="3 ou mais vezes/ semana", 3,
 ""))))
)</f>
        <v>0</v>
      </c>
      <c r="U32" s="109">
        <f>IF('Planilha oficial participantes '!U32="Nenhuma no último mês", 0,
 IF('Planilha oficial participantes '!U32="Menos de 1 vez/ semana", 1,
 IF('Planilha oficial participantes '!U32="1 ou 2 vezes/ semana", 2,
 IF('Planilha oficial participantes '!U32="3 ou mais vezes/ semana", 3,
 ""))))
</f>
        <v>1</v>
      </c>
      <c r="V32" s="109">
        <f t="shared" si="4"/>
        <v>2</v>
      </c>
      <c r="W32" s="109">
        <f>IF('Planilha oficial participantes '!V32="Nenhuma no último mês", 0,
 IF('Planilha oficial participantes '!V32="Menos de 1 vez/ semana", 1,
 IF('Planilha oficial participantes '!V32="1 ou 2 vezes/ semana", 2,
 IF('Planilha oficial participantes '!V32="3 ou mais vezes/ semana", 3,
 ""))))
</f>
        <v>2</v>
      </c>
      <c r="X32" s="109">
        <f>IF('Planilha oficial participantes '!W32="Nenhuma dificuldade", 0,
 IF('Planilha oficial participantes '!W32="Um problema leve", 1,
 IF('Planilha oficial participantes '!W32="Um problema razoável", 2,
 IF('Planilha oficial participantes '!W32="Um grande problema", 3,
 ""))))
</f>
        <v>2</v>
      </c>
      <c r="Y32" s="114">
        <f t="shared" si="5"/>
        <v>8</v>
      </c>
      <c r="AA32" s="106" t="s">
        <v>1873</v>
      </c>
      <c r="AB32" s="43"/>
      <c r="AC32" s="44"/>
    </row>
    <row r="33">
      <c r="A33" s="108" t="s">
        <v>1199</v>
      </c>
      <c r="B33" s="109">
        <f>IF('Planilha oficial participantes '!T33="Muito boa", 0, IF('Planilha oficial participantes '!T33="Boa", 1, IF('Planilha oficial participantes '!T33="Ruim", 2, IF('Planilha oficial participantes '!T33="Muito ruim", 3, ""))))</f>
        <v>1</v>
      </c>
      <c r="C33" s="109">
        <f>IF(VALUE(MID('Planilha oficial participantes '!F33,1,SEARCH(" ",'Planilha oficial participantes '!F33)-1))&lt;=15, 0,
 IF(VALUE(MID('Planilha oficial participantes '!F33,1,SEARCH(" ",'Planilha oficial participantes '!F33)-1))&lt;=30, 1,
 IF(VALUE(MID('Planilha oficial participantes '!F33,1,SEARCH(" ",'Planilha oficial participantes '!F33)-1))&lt;=60, 2,
 3)))</f>
        <v>1</v>
      </c>
      <c r="D33" s="109">
        <f>IF('Planilha oficial participantes '!I33="Nenhuma no último mês", 0,
 IF('Planilha oficial participantes '!I33="Menos de 1 vez/ semana", 1,
 IF('Planilha oficial participantes '!I33="1 ou 2 vezes/ semana", 2,
 IF('Planilha oficial participantes '!I33="3 ou mais vezes/ semana", 3,
 ""))))
</f>
        <v>2</v>
      </c>
      <c r="E33" s="110">
        <f t="shared" si="1"/>
        <v>2</v>
      </c>
      <c r="F33" s="109">
        <f>IF(VALUE(MID('Planilha oficial participantes '!H33,1,SEARCH(" ",'Planilha oficial participantes '!H33)-1))&gt;=7, 0,
 IF(VALUE(MID('Planilha oficial participantes '!H33,1,SEARCH(" ",'Planilha oficial participantes '!H33)-1))&gt;=6, 1,
 IF(VALUE(MID('Planilha oficial participantes '!H33,1,SEARCH(" ",'Planilha oficial participantes '!H33)-1))&gt;=5, 2,
 3)))
</f>
        <v>0</v>
      </c>
      <c r="G33" s="109">
        <f>IF(
  (((VALUE(MID('Planilha oficial participantes '!H33,1,SEARCH(" ",'Planilha oficial participantes '!H33)-1))) / (TIMEVALUE(MOD('Planilha oficial participantes '!G33 - 'Planilha oficial participantes '!E33, 1))*24))*100) &gt; 85, 0,
IF(
  (((VALUE(MID('Planilha oficial participantes '!H33,1,SEARCH(" ",'Planilha oficial participantes '!H33)-1))) / (TIMEVALUE(MOD('Planilha oficial participantes '!G33 - 'Planilha oficial participantes '!E33, 1))*24))*100) &gt;= 75, 1,
IF(
  (((VALUE(MID('Planilha oficial participantes '!H33,1,SEARCH(" ",'Planilha oficial participantes '!H33)-1))) / (TIMEVALUE(MOD('Planilha oficial participantes '!G33 - 'Planilha oficial participantes '!E33, 1))*24))*100) &gt;= 65, 2,
3)))
</f>
        <v>0</v>
      </c>
      <c r="H33" s="111">
        <f>((VALUE(MID('Planilha oficial participantes '!H33,1,SEARCH(" ",'Planilha oficial participantes '!H33)-1))) / (TIMEVALUE(MOD('Planilha oficial participantes '!G33 - 'Planilha oficial participantes '!E33, 1))*24))*100</f>
        <v>97.6744186</v>
      </c>
      <c r="I33" s="112">
        <f>MOD('Planilha oficial participantes '!G33 - 'Planilha oficial participantes '!E33, 1)</f>
        <v>0.2986111111</v>
      </c>
      <c r="J33" s="113">
        <f t="shared" si="2"/>
        <v>7.166666667</v>
      </c>
      <c r="K33" s="109">
        <f t="shared" si="3"/>
        <v>1</v>
      </c>
      <c r="L33" s="109">
        <f>IF('Planilha oficial participantes '!J33="Nenhuma no último mês", 0,
 IF('Planilha oficial participantes '!J33="Menos de 1 vez/ semana", 1,
 IF('Planilha oficial participantes '!J33="1 ou 2 vezes/ semana", 2,
 IF('Planilha oficial participantes '!J33="3 ou mais vezes/ semana", 3,
 ""))))
</f>
        <v>1</v>
      </c>
      <c r="M33" s="109">
        <f>IF('Planilha oficial participantes '!K33="Nenhuma no último mês", 0,
 IF('Planilha oficial participantes '!K33="Menos de 1 vez/ semana", 1,
 IF('Planilha oficial participantes '!K33="1 ou 2 vezes/ semana", 2,
 IF('Planilha oficial participantes '!K33="3 ou mais vezes/ semana", 3,
 ""))))
</f>
        <v>1</v>
      </c>
      <c r="N33" s="109">
        <f>IF('Planilha oficial participantes '!L33="Nenhuma no último mês", 0,
 IF('Planilha oficial participantes '!L33="Menos de 1 vez/ semana", 1,
 IF('Planilha oficial participantes '!L33="1 ou 2 vezes/ semana", 2,
 IF('Planilha oficial participantes '!L33="3 ou mais vezes/ semana", 3,
 ""))))
</f>
        <v>1</v>
      </c>
      <c r="O33" s="109">
        <f>IF('Planilha oficial participantes '!M33="Nenhuma no último mês", 0,
 IF('Planilha oficial participantes '!M33="Menos de 1 vez/ semana", 1,
 IF('Planilha oficial participantes '!M33="1 ou 2 vezes/ semana", 2,
 IF('Planilha oficial participantes '!M33="3 ou mais vezes/ semana", 3,
 ""))))
</f>
        <v>0</v>
      </c>
      <c r="P33" s="109">
        <f>IF('Planilha oficial participantes '!N33="Nenhuma no último mês", 0,
 IF('Planilha oficial participantes '!N33="Menos de 1 vez/ semana", 1,
 IF('Planilha oficial participantes '!N33="1 ou 2 vezes/ semana", 2,
 IF('Planilha oficial participantes '!N33="3 ou mais vezes/ semana", 3,
 ""))))
</f>
        <v>0</v>
      </c>
      <c r="Q33" s="109">
        <f>IF('Planilha oficial participantes '!O33="Nenhuma no último mês", 0,
 IF('Planilha oficial participantes '!O33="Menos de 1 vez/ semana", 1,
 IF('Planilha oficial participantes '!O33="1 ou 2 vezes/ semana", 2,
 IF('Planilha oficial participantes '!O33="3 ou mais vezes/ semana", 3,
 ""))))
</f>
        <v>0</v>
      </c>
      <c r="R33" s="109">
        <f>IF('Planilha oficial participantes '!P33="Nenhuma no último mês", 0,
 IF('Planilha oficial participantes '!P33="Menos de 1 vez/ semana", 1,
 IF('Planilha oficial participantes '!P33="1 ou 2 vezes/ semana", 2,
 IF('Planilha oficial participantes '!P33="3 ou mais vezes/ semana", 3,
 ""))))
</f>
        <v>0</v>
      </c>
      <c r="S33" s="109">
        <f>IF('Planilha oficial participantes '!Q33="Nenhuma no último mês", 0,
 IF('Planilha oficial participantes '!Q33="Menos de 1 vez/ semana", 1,
 IF('Planilha oficial participantes '!Q33="1 ou 2 vezes/ semana", 2,
 IF('Planilha oficial participantes '!Q33="3 ou mais vezes/ semana", 3,
 ""))))
</f>
        <v>0</v>
      </c>
      <c r="T33" s="109">
        <f>IF('Planilha oficial participantes '!S33="Nenhuma no último mês", 0,
 IF('Planilha oficial participantes '!S33="Não se aplica", 0,
 IF('Planilha oficial participantes '!S33="Menos de 1 vez/ semana", 1,
 IF('Planilha oficial participantes '!S33="1 ou 2 vezes/ semana", 2,
 IF('Planilha oficial participantes '!S33="3 ou mais vezes/ semana", 3,
 ""))))
)</f>
        <v>0</v>
      </c>
      <c r="U33" s="109">
        <f>IF('Planilha oficial participantes '!U33="Nenhuma no último mês", 0,
 IF('Planilha oficial participantes '!U33="Menos de 1 vez/ semana", 1,
 IF('Planilha oficial participantes '!U33="1 ou 2 vezes/ semana", 2,
 IF('Planilha oficial participantes '!U33="3 ou mais vezes/ semana", 3,
 ""))))
</f>
        <v>0</v>
      </c>
      <c r="V33" s="109">
        <f t="shared" si="4"/>
        <v>3</v>
      </c>
      <c r="W33" s="109">
        <f>IF('Planilha oficial participantes '!V33="Nenhuma no último mês", 0,
 IF('Planilha oficial participantes '!V33="Menos de 1 vez/ semana", 1,
 IF('Planilha oficial participantes '!V33="1 ou 2 vezes/ semana", 2,
 IF('Planilha oficial participantes '!V33="3 ou mais vezes/ semana", 3,
 ""))))
</f>
        <v>2</v>
      </c>
      <c r="X33" s="109">
        <f>IF('Planilha oficial participantes '!W33="Nenhuma dificuldade", 0,
 IF('Planilha oficial participantes '!W33="Um problema leve", 1,
 IF('Planilha oficial participantes '!W33="Um problema razoável", 2,
 IF('Planilha oficial participantes '!W33="Um grande problema", 3,
 ""))))
</f>
        <v>3</v>
      </c>
      <c r="Y33" s="114">
        <f t="shared" si="5"/>
        <v>7</v>
      </c>
      <c r="AA33" s="138" t="s">
        <v>157</v>
      </c>
      <c r="AB33" s="82">
        <f>COUNTIF(Form_Responses1_3[6- Durante o último mês, como você classificaria a qualidade do seu sono de uma maneira geral?], "Muito Boa")
</f>
        <v>22</v>
      </c>
      <c r="AC33" s="139">
        <f t="shared" ref="AC33:AC37" si="7">AB33/$AB$37</f>
        <v>0.08270676692</v>
      </c>
    </row>
    <row r="34">
      <c r="A34" s="108" t="s">
        <v>1200</v>
      </c>
      <c r="B34" s="109">
        <f>IF('Planilha oficial participantes '!T34="Muito boa", 0, IF('Planilha oficial participantes '!T34="Boa", 1, IF('Planilha oficial participantes '!T34="Ruim", 2, IF('Planilha oficial participantes '!T34="Muito ruim", 3, ""))))</f>
        <v>1</v>
      </c>
      <c r="C34" s="109">
        <f>IF(VALUE(MID('Planilha oficial participantes '!F34,1,SEARCH(" ",'Planilha oficial participantes '!F34)-1))&lt;=15, 0,
 IF(VALUE(MID('Planilha oficial participantes '!F34,1,SEARCH(" ",'Planilha oficial participantes '!F34)-1))&lt;=30, 1,
 IF(VALUE(MID('Planilha oficial participantes '!F34,1,SEARCH(" ",'Planilha oficial participantes '!F34)-1))&lt;=60, 2,
 3)))</f>
        <v>1</v>
      </c>
      <c r="D34" s="109">
        <f>IF('Planilha oficial participantes '!I34="Nenhuma no último mês", 0,
 IF('Planilha oficial participantes '!I34="Menos de 1 vez/ semana", 1,
 IF('Planilha oficial participantes '!I34="1 ou 2 vezes/ semana", 2,
 IF('Planilha oficial participantes '!I34="3 ou mais vezes/ semana", 3,
 ""))))
</f>
        <v>2</v>
      </c>
      <c r="E34" s="110">
        <f t="shared" si="1"/>
        <v>2</v>
      </c>
      <c r="F34" s="109">
        <f>IF(VALUE(MID('Planilha oficial participantes '!H34,1,SEARCH(" ",'Planilha oficial participantes '!H34)-1))&gt;=7, 0,
 IF(VALUE(MID('Planilha oficial participantes '!H34,1,SEARCH(" ",'Planilha oficial participantes '!H34)-1))&gt;=6, 1,
 IF(VALUE(MID('Planilha oficial participantes '!H34,1,SEARCH(" ",'Planilha oficial participantes '!H34)-1))&gt;=5, 2,
 3)))
</f>
        <v>0</v>
      </c>
      <c r="G34" s="109">
        <f>IF(
  (((VALUE(MID('Planilha oficial participantes '!H34,1,SEARCH(" ",'Planilha oficial participantes '!H34)-1))) / (TIMEVALUE(MOD('Planilha oficial participantes '!G34 - 'Planilha oficial participantes '!E34, 1))*24))*100) &gt; 85, 0,
IF(
  (((VALUE(MID('Planilha oficial participantes '!H34,1,SEARCH(" ",'Planilha oficial participantes '!H34)-1))) / (TIMEVALUE(MOD('Planilha oficial participantes '!G34 - 'Planilha oficial participantes '!E34, 1))*24))*100) &gt;= 75, 1,
IF(
  (((VALUE(MID('Planilha oficial participantes '!H34,1,SEARCH(" ",'Planilha oficial participantes '!H34)-1))) / (TIMEVALUE(MOD('Planilha oficial participantes '!G34 - 'Planilha oficial participantes '!E34, 1))*24))*100) &gt;= 65, 2,
3)))
</f>
        <v>0</v>
      </c>
      <c r="H34" s="111">
        <f>((VALUE(MID('Planilha oficial participantes '!H34,1,SEARCH(" ",'Planilha oficial participantes '!H34)-1))) / (TIMEVALUE(MOD('Planilha oficial participantes '!G34 - 'Planilha oficial participantes '!E34, 1))*24))*100</f>
        <v>93.75</v>
      </c>
      <c r="I34" s="112">
        <f>MOD('Planilha oficial participantes '!G34 - 'Planilha oficial participantes '!E34, 1)</f>
        <v>0.3333333333</v>
      </c>
      <c r="J34" s="113">
        <f t="shared" si="2"/>
        <v>8</v>
      </c>
      <c r="K34" s="109">
        <f t="shared" si="3"/>
        <v>1</v>
      </c>
      <c r="L34" s="109">
        <f>IF('Planilha oficial participantes '!J34="Nenhuma no último mês", 0,
 IF('Planilha oficial participantes '!J34="Menos de 1 vez/ semana", 1,
 IF('Planilha oficial participantes '!J34="1 ou 2 vezes/ semana", 2,
 IF('Planilha oficial participantes '!J34="3 ou mais vezes/ semana", 3,
 ""))))
</f>
        <v>1</v>
      </c>
      <c r="M34" s="109">
        <f>IF('Planilha oficial participantes '!K34="Nenhuma no último mês", 0,
 IF('Planilha oficial participantes '!K34="Menos de 1 vez/ semana", 1,
 IF('Planilha oficial participantes '!K34="1 ou 2 vezes/ semana", 2,
 IF('Planilha oficial participantes '!K34="3 ou mais vezes/ semana", 3,
 ""))))
</f>
        <v>0</v>
      </c>
      <c r="N34" s="109">
        <f>IF('Planilha oficial participantes '!L34="Nenhuma no último mês", 0,
 IF('Planilha oficial participantes '!L34="Menos de 1 vez/ semana", 1,
 IF('Planilha oficial participantes '!L34="1 ou 2 vezes/ semana", 2,
 IF('Planilha oficial participantes '!L34="3 ou mais vezes/ semana", 3,
 ""))))
</f>
        <v>0</v>
      </c>
      <c r="O34" s="109">
        <f>IF('Planilha oficial participantes '!M34="Nenhuma no último mês", 0,
 IF('Planilha oficial participantes '!M34="Menos de 1 vez/ semana", 1,
 IF('Planilha oficial participantes '!M34="1 ou 2 vezes/ semana", 2,
 IF('Planilha oficial participantes '!M34="3 ou mais vezes/ semana", 3,
 ""))))
</f>
        <v>0</v>
      </c>
      <c r="P34" s="109">
        <f>IF('Planilha oficial participantes '!N34="Nenhuma no último mês", 0,
 IF('Planilha oficial participantes '!N34="Menos de 1 vez/ semana", 1,
 IF('Planilha oficial participantes '!N34="1 ou 2 vezes/ semana", 2,
 IF('Planilha oficial participantes '!N34="3 ou mais vezes/ semana", 3,
 ""))))
</f>
        <v>0</v>
      </c>
      <c r="Q34" s="109">
        <f>IF('Planilha oficial participantes '!O34="Nenhuma no último mês", 0,
 IF('Planilha oficial participantes '!O34="Menos de 1 vez/ semana", 1,
 IF('Planilha oficial participantes '!O34="1 ou 2 vezes/ semana", 2,
 IF('Planilha oficial participantes '!O34="3 ou mais vezes/ semana", 3,
 ""))))
</f>
        <v>0</v>
      </c>
      <c r="R34" s="109">
        <f>IF('Planilha oficial participantes '!P34="Nenhuma no último mês", 0,
 IF('Planilha oficial participantes '!P34="Menos de 1 vez/ semana", 1,
 IF('Planilha oficial participantes '!P34="1 ou 2 vezes/ semana", 2,
 IF('Planilha oficial participantes '!P34="3 ou mais vezes/ semana", 3,
 ""))))
</f>
        <v>0</v>
      </c>
      <c r="S34" s="109">
        <f>IF('Planilha oficial participantes '!Q34="Nenhuma no último mês", 0,
 IF('Planilha oficial participantes '!Q34="Menos de 1 vez/ semana", 1,
 IF('Planilha oficial participantes '!Q34="1 ou 2 vezes/ semana", 2,
 IF('Planilha oficial participantes '!Q34="3 ou mais vezes/ semana", 3,
 ""))))
</f>
        <v>0</v>
      </c>
      <c r="T34" s="109">
        <f>IF('Planilha oficial participantes '!S34="Nenhuma no último mês", 0,
 IF('Planilha oficial participantes '!S34="Não se aplica", 0,
 IF('Planilha oficial participantes '!S34="Menos de 1 vez/ semana", 1,
 IF('Planilha oficial participantes '!S34="1 ou 2 vezes/ semana", 2,
 IF('Planilha oficial participantes '!S34="3 ou mais vezes/ semana", 3,
 ""))))
)</f>
        <v>0</v>
      </c>
      <c r="U34" s="109">
        <f>IF('Planilha oficial participantes '!U34="Nenhuma no último mês", 0,
 IF('Planilha oficial participantes '!U34="Menos de 1 vez/ semana", 1,
 IF('Planilha oficial participantes '!U34="1 ou 2 vezes/ semana", 2,
 IF('Planilha oficial participantes '!U34="3 ou mais vezes/ semana", 3,
 ""))))
</f>
        <v>0</v>
      </c>
      <c r="V34" s="109">
        <f t="shared" si="4"/>
        <v>1</v>
      </c>
      <c r="W34" s="109">
        <f>IF('Planilha oficial participantes '!V34="Nenhuma no último mês", 0,
 IF('Planilha oficial participantes '!V34="Menos de 1 vez/ semana", 1,
 IF('Planilha oficial participantes '!V34="1 ou 2 vezes/ semana", 2,
 IF('Planilha oficial participantes '!V34="3 ou mais vezes/ semana", 3,
 ""))))
</f>
        <v>0</v>
      </c>
      <c r="X34" s="109">
        <f>IF('Planilha oficial participantes '!W34="Nenhuma dificuldade", 0,
 IF('Planilha oficial participantes '!W34="Um problema leve", 1,
 IF('Planilha oficial participantes '!W34="Um problema razoável", 2,
 IF('Planilha oficial participantes '!W34="Um grande problema", 3,
 ""))))
</f>
        <v>1</v>
      </c>
      <c r="Y34" s="114">
        <f t="shared" si="5"/>
        <v>5</v>
      </c>
      <c r="AA34" s="140" t="s">
        <v>101</v>
      </c>
      <c r="AB34" s="82">
        <f>COUNTIF(Form_Responses1_3[6- Durante o último mês, como você classificaria a qualidade do seu sono de uma maneira geral?], "Boa")
</f>
        <v>143</v>
      </c>
      <c r="AC34" s="139">
        <f t="shared" si="7"/>
        <v>0.537593985</v>
      </c>
    </row>
    <row r="35">
      <c r="A35" s="108" t="s">
        <v>1201</v>
      </c>
      <c r="B35" s="109">
        <f>IF('Planilha oficial participantes '!T35="Muito boa", 0, IF('Planilha oficial participantes '!T35="Boa", 1, IF('Planilha oficial participantes '!T35="Ruim", 2, IF('Planilha oficial participantes '!T35="Muito ruim", 3, ""))))</f>
        <v>1</v>
      </c>
      <c r="C35" s="109">
        <f>IF(VALUE(MID('Planilha oficial participantes '!F35,1,SEARCH(" ",'Planilha oficial participantes '!F35)-1))&lt;=15, 0,
 IF(VALUE(MID('Planilha oficial participantes '!F35,1,SEARCH(" ",'Planilha oficial participantes '!F35)-1))&lt;=30, 1,
 IF(VALUE(MID('Planilha oficial participantes '!F35,1,SEARCH(" ",'Planilha oficial participantes '!F35)-1))&lt;=60, 2,
 3)))</f>
        <v>1</v>
      </c>
      <c r="D35" s="109">
        <f>IF('Planilha oficial participantes '!I35="Nenhuma no último mês", 0,
 IF('Planilha oficial participantes '!I35="Menos de 1 vez/ semana", 1,
 IF('Planilha oficial participantes '!I35="1 ou 2 vezes/ semana", 2,
 IF('Planilha oficial participantes '!I35="3 ou mais vezes/ semana", 3,
 ""))))
</f>
        <v>3</v>
      </c>
      <c r="E35" s="110">
        <f t="shared" si="1"/>
        <v>2</v>
      </c>
      <c r="F35" s="109">
        <f>IF(VALUE(MID('Planilha oficial participantes '!H35,1,SEARCH(" ",'Planilha oficial participantes '!H35)-1))&gt;=7, 0,
 IF(VALUE(MID('Planilha oficial participantes '!H35,1,SEARCH(" ",'Planilha oficial participantes '!H35)-1))&gt;=6, 1,
 IF(VALUE(MID('Planilha oficial participantes '!H35,1,SEARCH(" ",'Planilha oficial participantes '!H35)-1))&gt;=5, 2,
 3)))
</f>
        <v>1</v>
      </c>
      <c r="G35" s="109">
        <f>IF(
  (((VALUE(MID('Planilha oficial participantes '!H35,1,SEARCH(" ",'Planilha oficial participantes '!H35)-1))) / (TIMEVALUE(MOD('Planilha oficial participantes '!G35 - 'Planilha oficial participantes '!E35, 1))*24))*100) &gt; 85, 0,
IF(
  (((VALUE(MID('Planilha oficial participantes '!H35,1,SEARCH(" ",'Planilha oficial participantes '!H35)-1))) / (TIMEVALUE(MOD('Planilha oficial participantes '!G35 - 'Planilha oficial participantes '!E35, 1))*24))*100) &gt;= 75, 1,
IF(
  (((VALUE(MID('Planilha oficial participantes '!H35,1,SEARCH(" ",'Planilha oficial participantes '!H35)-1))) / (TIMEVALUE(MOD('Planilha oficial participantes '!G35 - 'Planilha oficial participantes '!E35, 1))*24))*100) &gt;= 65, 2,
3)))
</f>
        <v>1</v>
      </c>
      <c r="H35" s="111">
        <f>((VALUE(MID('Planilha oficial participantes '!H35,1,SEARCH(" ",'Planilha oficial participantes '!H35)-1))) / (TIMEVALUE(MOD('Planilha oficial participantes '!G35 - 'Planilha oficial participantes '!E35, 1))*24))*100</f>
        <v>81.25</v>
      </c>
      <c r="I35" s="112">
        <f>MOD('Planilha oficial participantes '!G35 - 'Planilha oficial participantes '!E35, 1)</f>
        <v>0.3333333333</v>
      </c>
      <c r="J35" s="113">
        <f t="shared" si="2"/>
        <v>8</v>
      </c>
      <c r="K35" s="109">
        <f t="shared" si="3"/>
        <v>0</v>
      </c>
      <c r="L35" s="109">
        <f>IF('Planilha oficial participantes '!J35="Nenhuma no último mês", 0,
 IF('Planilha oficial participantes '!J35="Menos de 1 vez/ semana", 1,
 IF('Planilha oficial participantes '!J35="1 ou 2 vezes/ semana", 2,
 IF('Planilha oficial participantes '!J35="3 ou mais vezes/ semana", 3,
 ""))))
</f>
        <v>0</v>
      </c>
      <c r="M35" s="109">
        <f>IF('Planilha oficial participantes '!K35="Nenhuma no último mês", 0,
 IF('Planilha oficial participantes '!K35="Menos de 1 vez/ semana", 1,
 IF('Planilha oficial participantes '!K35="1 ou 2 vezes/ semana", 2,
 IF('Planilha oficial participantes '!K35="3 ou mais vezes/ semana", 3,
 ""))))
</f>
        <v>0</v>
      </c>
      <c r="N35" s="109">
        <f>IF('Planilha oficial participantes '!L35="Nenhuma no último mês", 0,
 IF('Planilha oficial participantes '!L35="Menos de 1 vez/ semana", 1,
 IF('Planilha oficial participantes '!L35="1 ou 2 vezes/ semana", 2,
 IF('Planilha oficial participantes '!L35="3 ou mais vezes/ semana", 3,
 ""))))
</f>
        <v>0</v>
      </c>
      <c r="O35" s="109">
        <f>IF('Planilha oficial participantes '!M35="Nenhuma no último mês", 0,
 IF('Planilha oficial participantes '!M35="Menos de 1 vez/ semana", 1,
 IF('Planilha oficial participantes '!M35="1 ou 2 vezes/ semana", 2,
 IF('Planilha oficial participantes '!M35="3 ou mais vezes/ semana", 3,
 ""))))
</f>
        <v>0</v>
      </c>
      <c r="P35" s="109">
        <f>IF('Planilha oficial participantes '!N35="Nenhuma no último mês", 0,
 IF('Planilha oficial participantes '!N35="Menos de 1 vez/ semana", 1,
 IF('Planilha oficial participantes '!N35="1 ou 2 vezes/ semana", 2,
 IF('Planilha oficial participantes '!N35="3 ou mais vezes/ semana", 3,
 ""))))
</f>
        <v>0</v>
      </c>
      <c r="Q35" s="109">
        <f>IF('Planilha oficial participantes '!O35="Nenhuma no último mês", 0,
 IF('Planilha oficial participantes '!O35="Menos de 1 vez/ semana", 1,
 IF('Planilha oficial participantes '!O35="1 ou 2 vezes/ semana", 2,
 IF('Planilha oficial participantes '!O35="3 ou mais vezes/ semana", 3,
 ""))))
</f>
        <v>0</v>
      </c>
      <c r="R35" s="109">
        <f>IF('Planilha oficial participantes '!P35="Nenhuma no último mês", 0,
 IF('Planilha oficial participantes '!P35="Menos de 1 vez/ semana", 1,
 IF('Planilha oficial participantes '!P35="1 ou 2 vezes/ semana", 2,
 IF('Planilha oficial participantes '!P35="3 ou mais vezes/ semana", 3,
 ""))))
</f>
        <v>0</v>
      </c>
      <c r="S35" s="109">
        <f>IF('Planilha oficial participantes '!Q35="Nenhuma no último mês", 0,
 IF('Planilha oficial participantes '!Q35="Menos de 1 vez/ semana", 1,
 IF('Planilha oficial participantes '!Q35="1 ou 2 vezes/ semana", 2,
 IF('Planilha oficial participantes '!Q35="3 ou mais vezes/ semana", 3,
 ""))))
</f>
        <v>0</v>
      </c>
      <c r="T35" s="109">
        <f>IF('Planilha oficial participantes '!S35="Nenhuma no último mês", 0,
 IF('Planilha oficial participantes '!S35="Não se aplica", 0,
 IF('Planilha oficial participantes '!S35="Menos de 1 vez/ semana", 1,
 IF('Planilha oficial participantes '!S35="1 ou 2 vezes/ semana", 2,
 IF('Planilha oficial participantes '!S35="3 ou mais vezes/ semana", 3,
 ""))))
)</f>
        <v>0</v>
      </c>
      <c r="U35" s="109">
        <f>IF('Planilha oficial participantes '!U35="Nenhuma no último mês", 0,
 IF('Planilha oficial participantes '!U35="Menos de 1 vez/ semana", 1,
 IF('Planilha oficial participantes '!U35="1 ou 2 vezes/ semana", 2,
 IF('Planilha oficial participantes '!U35="3 ou mais vezes/ semana", 3,
 ""))))
</f>
        <v>0</v>
      </c>
      <c r="V35" s="109">
        <f t="shared" si="4"/>
        <v>1</v>
      </c>
      <c r="W35" s="109">
        <f>IF('Planilha oficial participantes '!V35="Nenhuma no último mês", 0,
 IF('Planilha oficial participantes '!V35="Menos de 1 vez/ semana", 1,
 IF('Planilha oficial participantes '!V35="1 ou 2 vezes/ semana", 2,
 IF('Planilha oficial participantes '!V35="3 ou mais vezes/ semana", 3,
 ""))))
</f>
        <v>0</v>
      </c>
      <c r="X35" s="109">
        <f>IF('Planilha oficial participantes '!W35="Nenhuma dificuldade", 0,
 IF('Planilha oficial participantes '!W35="Um problema leve", 1,
 IF('Planilha oficial participantes '!W35="Um problema razoável", 2,
 IF('Planilha oficial participantes '!W35="Um grande problema", 3,
 ""))))
</f>
        <v>2</v>
      </c>
      <c r="Y35" s="114">
        <f t="shared" si="5"/>
        <v>6</v>
      </c>
      <c r="AA35" s="138" t="s">
        <v>80</v>
      </c>
      <c r="AB35" s="82">
        <f>COUNTIF(Form_Responses1_3[6- Durante o último mês, como você classificaria a qualidade do seu sono de uma maneira geral?], "Ruim")
</f>
        <v>88</v>
      </c>
      <c r="AC35" s="139">
        <f t="shared" si="7"/>
        <v>0.3308270677</v>
      </c>
    </row>
    <row r="36">
      <c r="A36" s="108" t="s">
        <v>1202</v>
      </c>
      <c r="B36" s="109">
        <f>IF('Planilha oficial participantes '!T36="Muito boa", 0, IF('Planilha oficial participantes '!T36="Boa", 1, IF('Planilha oficial participantes '!T36="Ruim", 2, IF('Planilha oficial participantes '!T36="Muito ruim", 3, ""))))</f>
        <v>2</v>
      </c>
      <c r="C36" s="109">
        <f>IF(VALUE(MID('Planilha oficial participantes '!F36,1,SEARCH(" ",'Planilha oficial participantes '!F36)-1))&lt;=15, 0,
 IF(VALUE(MID('Planilha oficial participantes '!F36,1,SEARCH(" ",'Planilha oficial participantes '!F36)-1))&lt;=30, 1,
 IF(VALUE(MID('Planilha oficial participantes '!F36,1,SEARCH(" ",'Planilha oficial participantes '!F36)-1))&lt;=60, 2,
 3)))</f>
        <v>1</v>
      </c>
      <c r="D36" s="109">
        <f>IF('Planilha oficial participantes '!I36="Nenhuma no último mês", 0,
 IF('Planilha oficial participantes '!I36="Menos de 1 vez/ semana", 1,
 IF('Planilha oficial participantes '!I36="1 ou 2 vezes/ semana", 2,
 IF('Planilha oficial participantes '!I36="3 ou mais vezes/ semana", 3,
 ""))))
</f>
        <v>3</v>
      </c>
      <c r="E36" s="110">
        <f t="shared" si="1"/>
        <v>2</v>
      </c>
      <c r="F36" s="109">
        <f>IF(VALUE(MID('Planilha oficial participantes '!H36,1,SEARCH(" ",'Planilha oficial participantes '!H36)-1))&gt;=7, 0,
 IF(VALUE(MID('Planilha oficial participantes '!H36,1,SEARCH(" ",'Planilha oficial participantes '!H36)-1))&gt;=6, 1,
 IF(VALUE(MID('Planilha oficial participantes '!H36,1,SEARCH(" ",'Planilha oficial participantes '!H36)-1))&gt;=5, 2,
 3)))
</f>
        <v>2</v>
      </c>
      <c r="G36" s="109">
        <f>IF(
  (((VALUE(MID('Planilha oficial participantes '!H36,1,SEARCH(" ",'Planilha oficial participantes '!H36)-1))) / (TIMEVALUE(MOD('Planilha oficial participantes '!G36 - 'Planilha oficial participantes '!E36, 1))*24))*100) &gt; 85, 0,
IF(
  (((VALUE(MID('Planilha oficial participantes '!H36,1,SEARCH(" ",'Planilha oficial participantes '!H36)-1))) / (TIMEVALUE(MOD('Planilha oficial participantes '!G36 - 'Planilha oficial participantes '!E36, 1))*24))*100) &gt;= 75, 1,
IF(
  (((VALUE(MID('Planilha oficial participantes '!H36,1,SEARCH(" ",'Planilha oficial participantes '!H36)-1))) / (TIMEVALUE(MOD('Planilha oficial participantes '!G36 - 'Planilha oficial participantes '!E36, 1))*24))*100) &gt;= 65, 2,
3)))
</f>
        <v>1</v>
      </c>
      <c r="H36" s="111">
        <f>((VALUE(MID('Planilha oficial participantes '!H36,1,SEARCH(" ",'Planilha oficial participantes '!H36)-1))) / (TIMEVALUE(MOD('Planilha oficial participantes '!G36 - 'Planilha oficial participantes '!E36, 1))*24))*100</f>
        <v>83.33333333</v>
      </c>
      <c r="I36" s="112">
        <f>MOD('Planilha oficial participantes '!G36 - 'Planilha oficial participantes '!E36, 1)</f>
        <v>0.25</v>
      </c>
      <c r="J36" s="113">
        <f t="shared" si="2"/>
        <v>6</v>
      </c>
      <c r="K36" s="109">
        <f t="shared" si="3"/>
        <v>1</v>
      </c>
      <c r="L36" s="109">
        <f>IF('Planilha oficial participantes '!J36="Nenhuma no último mês", 0,
 IF('Planilha oficial participantes '!J36="Menos de 1 vez/ semana", 1,
 IF('Planilha oficial participantes '!J36="1 ou 2 vezes/ semana", 2,
 IF('Planilha oficial participantes '!J36="3 ou mais vezes/ semana", 3,
 ""))))
</f>
        <v>2</v>
      </c>
      <c r="M36" s="109">
        <f>IF('Planilha oficial participantes '!K36="Nenhuma no último mês", 0,
 IF('Planilha oficial participantes '!K36="Menos de 1 vez/ semana", 1,
 IF('Planilha oficial participantes '!K36="1 ou 2 vezes/ semana", 2,
 IF('Planilha oficial participantes '!K36="3 ou mais vezes/ semana", 3,
 ""))))
</f>
        <v>3</v>
      </c>
      <c r="N36" s="109">
        <f>IF('Planilha oficial participantes '!L36="Nenhuma no último mês", 0,
 IF('Planilha oficial participantes '!L36="Menos de 1 vez/ semana", 1,
 IF('Planilha oficial participantes '!L36="1 ou 2 vezes/ semana", 2,
 IF('Planilha oficial participantes '!L36="3 ou mais vezes/ semana", 3,
 ""))))
</f>
        <v>0</v>
      </c>
      <c r="O36" s="109">
        <f>IF('Planilha oficial participantes '!M36="Nenhuma no último mês", 0,
 IF('Planilha oficial participantes '!M36="Menos de 1 vez/ semana", 1,
 IF('Planilha oficial participantes '!M36="1 ou 2 vezes/ semana", 2,
 IF('Planilha oficial participantes '!M36="3 ou mais vezes/ semana", 3,
 ""))))
</f>
        <v>0</v>
      </c>
      <c r="P36" s="109">
        <f>IF('Planilha oficial participantes '!N36="Nenhuma no último mês", 0,
 IF('Planilha oficial participantes '!N36="Menos de 1 vez/ semana", 1,
 IF('Planilha oficial participantes '!N36="1 ou 2 vezes/ semana", 2,
 IF('Planilha oficial participantes '!N36="3 ou mais vezes/ semana", 3,
 ""))))
</f>
        <v>0</v>
      </c>
      <c r="Q36" s="109">
        <f>IF('Planilha oficial participantes '!O36="Nenhuma no último mês", 0,
 IF('Planilha oficial participantes '!O36="Menos de 1 vez/ semana", 1,
 IF('Planilha oficial participantes '!O36="1 ou 2 vezes/ semana", 2,
 IF('Planilha oficial participantes '!O36="3 ou mais vezes/ semana", 3,
 ""))))
</f>
        <v>0</v>
      </c>
      <c r="R36" s="109">
        <f>IF('Planilha oficial participantes '!P36="Nenhuma no último mês", 0,
 IF('Planilha oficial participantes '!P36="Menos de 1 vez/ semana", 1,
 IF('Planilha oficial participantes '!P36="1 ou 2 vezes/ semana", 2,
 IF('Planilha oficial participantes '!P36="3 ou mais vezes/ semana", 3,
 ""))))
</f>
        <v>2</v>
      </c>
      <c r="S36" s="109">
        <f>IF('Planilha oficial participantes '!Q36="Nenhuma no último mês", 0,
 IF('Planilha oficial participantes '!Q36="Menos de 1 vez/ semana", 1,
 IF('Planilha oficial participantes '!Q36="1 ou 2 vezes/ semana", 2,
 IF('Planilha oficial participantes '!Q36="3 ou mais vezes/ semana", 3,
 ""))))
</f>
        <v>1</v>
      </c>
      <c r="T36" s="109">
        <f>IF('Planilha oficial participantes '!S36="Nenhuma no último mês", 0,
 IF('Planilha oficial participantes '!S36="Não se aplica", 0,
 IF('Planilha oficial participantes '!S36="Menos de 1 vez/ semana", 1,
 IF('Planilha oficial participantes '!S36="1 ou 2 vezes/ semana", 2,
 IF('Planilha oficial participantes '!S36="3 ou mais vezes/ semana", 3,
 ""))))
)</f>
        <v>0</v>
      </c>
      <c r="U36" s="109">
        <f>IF('Planilha oficial participantes '!U36="Nenhuma no último mês", 0,
 IF('Planilha oficial participantes '!U36="Menos de 1 vez/ semana", 1,
 IF('Planilha oficial participantes '!U36="1 ou 2 vezes/ semana", 2,
 IF('Planilha oficial participantes '!U36="3 ou mais vezes/ semana", 3,
 ""))))
</f>
        <v>1</v>
      </c>
      <c r="V36" s="109">
        <f t="shared" si="4"/>
        <v>2</v>
      </c>
      <c r="W36" s="109">
        <f>IF('Planilha oficial participantes '!V36="Nenhuma no último mês", 0,
 IF('Planilha oficial participantes '!V36="Menos de 1 vez/ semana", 1,
 IF('Planilha oficial participantes '!V36="1 ou 2 vezes/ semana", 2,
 IF('Planilha oficial participantes '!V36="3 ou mais vezes/ semana", 3,
 ""))))
</f>
        <v>2</v>
      </c>
      <c r="X36" s="109">
        <f>IF('Planilha oficial participantes '!W36="Nenhuma dificuldade", 0,
 IF('Planilha oficial participantes '!W36="Um problema leve", 1,
 IF('Planilha oficial participantes '!W36="Um problema razoável", 2,
 IF('Planilha oficial participantes '!W36="Um grande problema", 3,
 ""))))
</f>
        <v>1</v>
      </c>
      <c r="Y36" s="114">
        <f t="shared" si="5"/>
        <v>11</v>
      </c>
      <c r="AA36" s="138" t="s">
        <v>147</v>
      </c>
      <c r="AB36" s="82">
        <f>COUNTIF(Form_Responses1_3[6- Durante o último mês, como você classificaria a qualidade do seu sono de uma maneira geral?], "Muito ruim")
</f>
        <v>13</v>
      </c>
      <c r="AC36" s="139">
        <f t="shared" si="7"/>
        <v>0.04887218045</v>
      </c>
    </row>
    <row r="37">
      <c r="A37" s="108" t="s">
        <v>1203</v>
      </c>
      <c r="B37" s="109">
        <f>IF('Planilha oficial participantes '!T37="Muito boa", 0, IF('Planilha oficial participantes '!T37="Boa", 1, IF('Planilha oficial participantes '!T37="Ruim", 2, IF('Planilha oficial participantes '!T37="Muito ruim", 3, ""))))</f>
        <v>2</v>
      </c>
      <c r="C37" s="109">
        <f>IF(VALUE(MID('Planilha oficial participantes '!F37,1,SEARCH(" ",'Planilha oficial participantes '!F37)-1))&lt;=15, 0,
 IF(VALUE(MID('Planilha oficial participantes '!F37,1,SEARCH(" ",'Planilha oficial participantes '!F37)-1))&lt;=30, 1,
 IF(VALUE(MID('Planilha oficial participantes '!F37,1,SEARCH(" ",'Planilha oficial participantes '!F37)-1))&lt;=60, 2,
 3)))</f>
        <v>2</v>
      </c>
      <c r="D37" s="109">
        <f>IF('Planilha oficial participantes '!I37="Nenhuma no último mês", 0,
 IF('Planilha oficial participantes '!I37="Menos de 1 vez/ semana", 1,
 IF('Planilha oficial participantes '!I37="1 ou 2 vezes/ semana", 2,
 IF('Planilha oficial participantes '!I37="3 ou mais vezes/ semana", 3,
 ""))))
</f>
        <v>3</v>
      </c>
      <c r="E37" s="110">
        <f t="shared" si="1"/>
        <v>3</v>
      </c>
      <c r="F37" s="109">
        <f>IF(VALUE(MID('Planilha oficial participantes '!H37,1,SEARCH(" ",'Planilha oficial participantes '!H37)-1))&gt;=7, 0,
 IF(VALUE(MID('Planilha oficial participantes '!H37,1,SEARCH(" ",'Planilha oficial participantes '!H37)-1))&gt;=6, 1,
 IF(VALUE(MID('Planilha oficial participantes '!H37,1,SEARCH(" ",'Planilha oficial participantes '!H37)-1))&gt;=5, 2,
 3)))
</f>
        <v>2</v>
      </c>
      <c r="G37" s="109">
        <f>IF(
  (((VALUE(MID('Planilha oficial participantes '!H37,1,SEARCH(" ",'Planilha oficial participantes '!H37)-1))) / (TIMEVALUE(MOD('Planilha oficial participantes '!G37 - 'Planilha oficial participantes '!E37, 1))*24))*100) &gt; 85, 0,
IF(
  (((VALUE(MID('Planilha oficial participantes '!H37,1,SEARCH(" ",'Planilha oficial participantes '!H37)-1))) / (TIMEVALUE(MOD('Planilha oficial participantes '!G37 - 'Planilha oficial participantes '!E37, 1))*24))*100) &gt;= 75, 1,
IF(
  (((VALUE(MID('Planilha oficial participantes '!H37,1,SEARCH(" ",'Planilha oficial participantes '!H37)-1))) / (TIMEVALUE(MOD('Planilha oficial participantes '!G37 - 'Planilha oficial participantes '!E37, 1))*24))*100) &gt;= 65, 2,
3)))
</f>
        <v>0</v>
      </c>
      <c r="H37" s="111">
        <f>((VALUE(MID('Planilha oficial participantes '!H37,1,SEARCH(" ",'Planilha oficial participantes '!H37)-1))) / (TIMEVALUE(MOD('Planilha oficial participantes '!G37 - 'Planilha oficial participantes '!E37, 1))*24))*100</f>
        <v>91.23529412</v>
      </c>
      <c r="I37" s="112">
        <f>MOD('Planilha oficial participantes '!G37 - 'Planilha oficial participantes '!E37, 1)</f>
        <v>0.2361111111</v>
      </c>
      <c r="J37" s="113">
        <f t="shared" si="2"/>
        <v>5.666666667</v>
      </c>
      <c r="K37" s="109">
        <f t="shared" si="3"/>
        <v>2</v>
      </c>
      <c r="L37" s="109">
        <f>IF('Planilha oficial participantes '!J37="Nenhuma no último mês", 0,
 IF('Planilha oficial participantes '!J37="Menos de 1 vez/ semana", 1,
 IF('Planilha oficial participantes '!J37="1 ou 2 vezes/ semana", 2,
 IF('Planilha oficial participantes '!J37="3 ou mais vezes/ semana", 3,
 ""))))
</f>
        <v>3</v>
      </c>
      <c r="M37" s="109">
        <f>IF('Planilha oficial participantes '!K37="Nenhuma no último mês", 0,
 IF('Planilha oficial participantes '!K37="Menos de 1 vez/ semana", 1,
 IF('Planilha oficial participantes '!K37="1 ou 2 vezes/ semana", 2,
 IF('Planilha oficial participantes '!K37="3 ou mais vezes/ semana", 3,
 ""))))
</f>
        <v>1</v>
      </c>
      <c r="N37" s="109">
        <f>IF('Planilha oficial participantes '!L37="Nenhuma no último mês", 0,
 IF('Planilha oficial participantes '!L37="Menos de 1 vez/ semana", 1,
 IF('Planilha oficial participantes '!L37="1 ou 2 vezes/ semana", 2,
 IF('Planilha oficial participantes '!L37="3 ou mais vezes/ semana", 3,
 ""))))
</f>
        <v>0</v>
      </c>
      <c r="O37" s="109">
        <f>IF('Planilha oficial participantes '!M37="Nenhuma no último mês", 0,
 IF('Planilha oficial participantes '!M37="Menos de 1 vez/ semana", 1,
 IF('Planilha oficial participantes '!M37="1 ou 2 vezes/ semana", 2,
 IF('Planilha oficial participantes '!M37="3 ou mais vezes/ semana", 3,
 ""))))
</f>
        <v>0</v>
      </c>
      <c r="P37" s="109">
        <f>IF('Planilha oficial participantes '!N37="Nenhuma no último mês", 0,
 IF('Planilha oficial participantes '!N37="Menos de 1 vez/ semana", 1,
 IF('Planilha oficial participantes '!N37="1 ou 2 vezes/ semana", 2,
 IF('Planilha oficial participantes '!N37="3 ou mais vezes/ semana", 3,
 ""))))
</f>
        <v>0</v>
      </c>
      <c r="Q37" s="109">
        <f>IF('Planilha oficial participantes '!O37="Nenhuma no último mês", 0,
 IF('Planilha oficial participantes '!O37="Menos de 1 vez/ semana", 1,
 IF('Planilha oficial participantes '!O37="1 ou 2 vezes/ semana", 2,
 IF('Planilha oficial participantes '!O37="3 ou mais vezes/ semana", 3,
 ""))))
</f>
        <v>1</v>
      </c>
      <c r="R37" s="109">
        <f>IF('Planilha oficial participantes '!P37="Nenhuma no último mês", 0,
 IF('Planilha oficial participantes '!P37="Menos de 1 vez/ semana", 1,
 IF('Planilha oficial participantes '!P37="1 ou 2 vezes/ semana", 2,
 IF('Planilha oficial participantes '!P37="3 ou mais vezes/ semana", 3,
 ""))))
</f>
        <v>3</v>
      </c>
      <c r="S37" s="109">
        <f>IF('Planilha oficial participantes '!Q37="Nenhuma no último mês", 0,
 IF('Planilha oficial participantes '!Q37="Menos de 1 vez/ semana", 1,
 IF('Planilha oficial participantes '!Q37="1 ou 2 vezes/ semana", 2,
 IF('Planilha oficial participantes '!Q37="3 ou mais vezes/ semana", 3,
 ""))))
</f>
        <v>0</v>
      </c>
      <c r="T37" s="109">
        <f>IF('Planilha oficial participantes '!S37="Nenhuma no último mês", 0,
 IF('Planilha oficial participantes '!S37="Não se aplica", 0,
 IF('Planilha oficial participantes '!S37="Menos de 1 vez/ semana", 1,
 IF('Planilha oficial participantes '!S37="1 ou 2 vezes/ semana", 2,
 IF('Planilha oficial participantes '!S37="3 ou mais vezes/ semana", 3,
 ""))))
)</f>
        <v>3</v>
      </c>
      <c r="U37" s="109">
        <f>IF('Planilha oficial participantes '!U37="Nenhuma no último mês", 0,
 IF('Planilha oficial participantes '!U37="Menos de 1 vez/ semana", 1,
 IF('Planilha oficial participantes '!U37="1 ou 2 vezes/ semana", 2,
 IF('Planilha oficial participantes '!U37="3 ou mais vezes/ semana", 3,
 ""))))
</f>
        <v>0</v>
      </c>
      <c r="V37" s="109">
        <f t="shared" si="4"/>
        <v>3</v>
      </c>
      <c r="W37" s="109">
        <f>IF('Planilha oficial participantes '!V37="Nenhuma no último mês", 0,
 IF('Planilha oficial participantes '!V37="Menos de 1 vez/ semana", 1,
 IF('Planilha oficial participantes '!V37="1 ou 2 vezes/ semana", 2,
 IF('Planilha oficial participantes '!V37="3 ou mais vezes/ semana", 3,
 ""))))
</f>
        <v>2</v>
      </c>
      <c r="X37" s="109">
        <f>IF('Planilha oficial participantes '!W37="Nenhuma dificuldade", 0,
 IF('Planilha oficial participantes '!W37="Um problema leve", 1,
 IF('Planilha oficial participantes '!W37="Um problema razoável", 2,
 IF('Planilha oficial participantes '!W37="Um grande problema", 3,
 ""))))
</f>
        <v>3</v>
      </c>
      <c r="Y37" s="114">
        <f t="shared" si="5"/>
        <v>12</v>
      </c>
      <c r="AA37" s="138" t="s">
        <v>1131</v>
      </c>
      <c r="AB37" s="82">
        <f>SUM(AB33:AB36)</f>
        <v>266</v>
      </c>
      <c r="AC37" s="139">
        <f t="shared" si="7"/>
        <v>1</v>
      </c>
    </row>
    <row r="38">
      <c r="A38" s="108" t="s">
        <v>1204</v>
      </c>
      <c r="B38" s="109">
        <f>IF('Planilha oficial participantes '!T38="Muito boa", 0, IF('Planilha oficial participantes '!T38="Boa", 1, IF('Planilha oficial participantes '!T38="Ruim", 2, IF('Planilha oficial participantes '!T38="Muito ruim", 3, ""))))</f>
        <v>1</v>
      </c>
      <c r="C38" s="109">
        <f>IF(VALUE(MID('Planilha oficial participantes '!F38,1,SEARCH(" ",'Planilha oficial participantes '!F38)-1))&lt;=15, 0,
 IF(VALUE(MID('Planilha oficial participantes '!F38,1,SEARCH(" ",'Planilha oficial participantes '!F38)-1))&lt;=30, 1,
 IF(VALUE(MID('Planilha oficial participantes '!F38,1,SEARCH(" ",'Planilha oficial participantes '!F38)-1))&lt;=60, 2,
 3)))</f>
        <v>1</v>
      </c>
      <c r="D38" s="109">
        <f>IF('Planilha oficial participantes '!I38="Nenhuma no último mês", 0,
 IF('Planilha oficial participantes '!I38="Menos de 1 vez/ semana", 1,
 IF('Planilha oficial participantes '!I38="1 ou 2 vezes/ semana", 2,
 IF('Planilha oficial participantes '!I38="3 ou mais vezes/ semana", 3,
 ""))))
</f>
        <v>1</v>
      </c>
      <c r="E38" s="110">
        <f t="shared" si="1"/>
        <v>1</v>
      </c>
      <c r="F38" s="109">
        <f>IF(VALUE(MID('Planilha oficial participantes '!H38,1,SEARCH(" ",'Planilha oficial participantes '!H38)-1))&gt;=7, 0,
 IF(VALUE(MID('Planilha oficial participantes '!H38,1,SEARCH(" ",'Planilha oficial participantes '!H38)-1))&gt;=6, 1,
 IF(VALUE(MID('Planilha oficial participantes '!H38,1,SEARCH(" ",'Planilha oficial participantes '!H38)-1))&gt;=5, 2,
 3)))
</f>
        <v>0</v>
      </c>
      <c r="G38" s="109">
        <f>IF(
  (((VALUE(MID('Planilha oficial participantes '!H38,1,SEARCH(" ",'Planilha oficial participantes '!H38)-1))) / (TIMEVALUE(MOD('Planilha oficial participantes '!G38 - 'Planilha oficial participantes '!E38, 1))*24))*100) &gt; 85, 0,
IF(
  (((VALUE(MID('Planilha oficial participantes '!H38,1,SEARCH(" ",'Planilha oficial participantes '!H38)-1))) / (TIMEVALUE(MOD('Planilha oficial participantes '!G38 - 'Planilha oficial participantes '!E38, 1))*24))*100) &gt;= 75, 1,
IF(
  (((VALUE(MID('Planilha oficial participantes '!H38,1,SEARCH(" ",'Planilha oficial participantes '!H38)-1))) / (TIMEVALUE(MOD('Planilha oficial participantes '!G38 - 'Planilha oficial participantes '!E38, 1))*24))*100) &gt;= 65, 2,
3)))
</f>
        <v>0</v>
      </c>
      <c r="H38" s="111">
        <f>((VALUE(MID('Planilha oficial participantes '!H38,1,SEARCH(" ",'Planilha oficial participantes '!H38)-1))) / (TIMEVALUE(MOD('Planilha oficial participantes '!G38 - 'Planilha oficial participantes '!E38, 1))*24))*100</f>
        <v>96.55172414</v>
      </c>
      <c r="I38" s="112">
        <f>MOD('Planilha oficial participantes '!G38 - 'Planilha oficial participantes '!E38, 1)</f>
        <v>0.3020833333</v>
      </c>
      <c r="J38" s="113">
        <f t="shared" si="2"/>
        <v>7.25</v>
      </c>
      <c r="K38" s="109">
        <f t="shared" si="3"/>
        <v>1</v>
      </c>
      <c r="L38" s="109">
        <f>IF('Planilha oficial participantes '!J38="Nenhuma no último mês", 0,
 IF('Planilha oficial participantes '!J38="Menos de 1 vez/ semana", 1,
 IF('Planilha oficial participantes '!J38="1 ou 2 vezes/ semana", 2,
 IF('Planilha oficial participantes '!J38="3 ou mais vezes/ semana", 3,
 ""))))
</f>
        <v>2</v>
      </c>
      <c r="M38" s="109">
        <f>IF('Planilha oficial participantes '!K38="Nenhuma no último mês", 0,
 IF('Planilha oficial participantes '!K38="Menos de 1 vez/ semana", 1,
 IF('Planilha oficial participantes '!K38="1 ou 2 vezes/ semana", 2,
 IF('Planilha oficial participantes '!K38="3 ou mais vezes/ semana", 3,
 ""))))
</f>
        <v>2</v>
      </c>
      <c r="N38" s="109">
        <f>IF('Planilha oficial participantes '!L38="Nenhuma no último mês", 0,
 IF('Planilha oficial participantes '!L38="Menos de 1 vez/ semana", 1,
 IF('Planilha oficial participantes '!L38="1 ou 2 vezes/ semana", 2,
 IF('Planilha oficial participantes '!L38="3 ou mais vezes/ semana", 3,
 ""))))
</f>
        <v>0</v>
      </c>
      <c r="O38" s="109">
        <f>IF('Planilha oficial participantes '!M38="Nenhuma no último mês", 0,
 IF('Planilha oficial participantes '!M38="Menos de 1 vez/ semana", 1,
 IF('Planilha oficial participantes '!M38="1 ou 2 vezes/ semana", 2,
 IF('Planilha oficial participantes '!M38="3 ou mais vezes/ semana", 3,
 ""))))
</f>
        <v>0</v>
      </c>
      <c r="P38" s="109">
        <f>IF('Planilha oficial participantes '!N38="Nenhuma no último mês", 0,
 IF('Planilha oficial participantes '!N38="Menos de 1 vez/ semana", 1,
 IF('Planilha oficial participantes '!N38="1 ou 2 vezes/ semana", 2,
 IF('Planilha oficial participantes '!N38="3 ou mais vezes/ semana", 3,
 ""))))
</f>
        <v>0</v>
      </c>
      <c r="Q38" s="109">
        <f>IF('Planilha oficial participantes '!O38="Nenhuma no último mês", 0,
 IF('Planilha oficial participantes '!O38="Menos de 1 vez/ semana", 1,
 IF('Planilha oficial participantes '!O38="1 ou 2 vezes/ semana", 2,
 IF('Planilha oficial participantes '!O38="3 ou mais vezes/ semana", 3,
 ""))))
</f>
        <v>2</v>
      </c>
      <c r="R38" s="109">
        <f>IF('Planilha oficial participantes '!P38="Nenhuma no último mês", 0,
 IF('Planilha oficial participantes '!P38="Menos de 1 vez/ semana", 1,
 IF('Planilha oficial participantes '!P38="1 ou 2 vezes/ semana", 2,
 IF('Planilha oficial participantes '!P38="3 ou mais vezes/ semana", 3,
 ""))))
</f>
        <v>0</v>
      </c>
      <c r="S38" s="109">
        <f>IF('Planilha oficial participantes '!Q38="Nenhuma no último mês", 0,
 IF('Planilha oficial participantes '!Q38="Menos de 1 vez/ semana", 1,
 IF('Planilha oficial participantes '!Q38="1 ou 2 vezes/ semana", 2,
 IF('Planilha oficial participantes '!Q38="3 ou mais vezes/ semana", 3,
 ""))))
</f>
        <v>0</v>
      </c>
      <c r="T38" s="109">
        <f>IF('Planilha oficial participantes '!S38="Nenhuma no último mês", 0,
 IF('Planilha oficial participantes '!S38="Não se aplica", 0,
 IF('Planilha oficial participantes '!S38="Menos de 1 vez/ semana", 1,
 IF('Planilha oficial participantes '!S38="1 ou 2 vezes/ semana", 2,
 IF('Planilha oficial participantes '!S38="3 ou mais vezes/ semana", 3,
 ""))))
)</f>
        <v>2</v>
      </c>
      <c r="U38" s="109">
        <f>IF('Planilha oficial participantes '!U38="Nenhuma no último mês", 0,
 IF('Planilha oficial participantes '!U38="Menos de 1 vez/ semana", 1,
 IF('Planilha oficial participantes '!U38="1 ou 2 vezes/ semana", 2,
 IF('Planilha oficial participantes '!U38="3 ou mais vezes/ semana", 3,
 ""))))
</f>
        <v>0</v>
      </c>
      <c r="V38" s="109">
        <f t="shared" si="4"/>
        <v>0</v>
      </c>
      <c r="W38" s="109">
        <f>IF('Planilha oficial participantes '!V38="Nenhuma no último mês", 0,
 IF('Planilha oficial participantes '!V38="Menos de 1 vez/ semana", 1,
 IF('Planilha oficial participantes '!V38="1 ou 2 vezes/ semana", 2,
 IF('Planilha oficial participantes '!V38="3 ou mais vezes/ semana", 3,
 ""))))
</f>
        <v>0</v>
      </c>
      <c r="X38" s="109">
        <f>IF('Planilha oficial participantes '!W38="Nenhuma dificuldade", 0,
 IF('Planilha oficial participantes '!W38="Um problema leve", 1,
 IF('Planilha oficial participantes '!W38="Um problema razoável", 2,
 IF('Planilha oficial participantes '!W38="Um grande problema", 3,
 ""))))
</f>
        <v>0</v>
      </c>
      <c r="Y38" s="114">
        <f t="shared" si="5"/>
        <v>3</v>
      </c>
    </row>
    <row r="39">
      <c r="A39" s="108" t="s">
        <v>1205</v>
      </c>
      <c r="B39" s="109">
        <f>IF('Planilha oficial participantes '!T39="Muito boa", 0, IF('Planilha oficial participantes '!T39="Boa", 1, IF('Planilha oficial participantes '!T39="Ruim", 2, IF('Planilha oficial participantes '!T39="Muito ruim", 3, ""))))</f>
        <v>2</v>
      </c>
      <c r="C39" s="109">
        <f>IF(VALUE(MID('Planilha oficial participantes '!F39,1,SEARCH(" ",'Planilha oficial participantes '!F39)-1))&lt;=15, 0,
 IF(VALUE(MID('Planilha oficial participantes '!F39,1,SEARCH(" ",'Planilha oficial participantes '!F39)-1))&lt;=30, 1,
 IF(VALUE(MID('Planilha oficial participantes '!F39,1,SEARCH(" ",'Planilha oficial participantes '!F39)-1))&lt;=60, 2,
 3)))</f>
        <v>2</v>
      </c>
      <c r="D39" s="109">
        <f>IF('Planilha oficial participantes '!I39="Nenhuma no último mês", 0,
 IF('Planilha oficial participantes '!I39="Menos de 1 vez/ semana", 1,
 IF('Planilha oficial participantes '!I39="1 ou 2 vezes/ semana", 2,
 IF('Planilha oficial participantes '!I39="3 ou mais vezes/ semana", 3,
 ""))))
</f>
        <v>3</v>
      </c>
      <c r="E39" s="110">
        <f t="shared" si="1"/>
        <v>3</v>
      </c>
      <c r="F39" s="109">
        <f>IF(VALUE(MID('Planilha oficial participantes '!H39,1,SEARCH(" ",'Planilha oficial participantes '!H39)-1))&gt;=7, 0,
 IF(VALUE(MID('Planilha oficial participantes '!H39,1,SEARCH(" ",'Planilha oficial participantes '!H39)-1))&gt;=6, 1,
 IF(VALUE(MID('Planilha oficial participantes '!H39,1,SEARCH(" ",'Planilha oficial participantes '!H39)-1))&gt;=5, 2,
 3)))
</f>
        <v>0</v>
      </c>
      <c r="G39" s="109">
        <f>IF(
  (((VALUE(MID('Planilha oficial participantes '!H39,1,SEARCH(" ",'Planilha oficial participantes '!H39)-1))) / (TIMEVALUE(MOD('Planilha oficial participantes '!G39 - 'Planilha oficial participantes '!E39, 1))*24))*100) &gt; 85, 0,
IF(
  (((VALUE(MID('Planilha oficial participantes '!H39,1,SEARCH(" ",'Planilha oficial participantes '!H39)-1))) / (TIMEVALUE(MOD('Planilha oficial participantes '!G39 - 'Planilha oficial participantes '!E39, 1))*24))*100) &gt;= 75, 1,
IF(
  (((VALUE(MID('Planilha oficial participantes '!H39,1,SEARCH(" ",'Planilha oficial participantes '!H39)-1))) / (TIMEVALUE(MOD('Planilha oficial participantes '!G39 - 'Planilha oficial participantes '!E39, 1))*24))*100) &gt;= 65, 2,
3)))
</f>
        <v>0</v>
      </c>
      <c r="H39" s="111">
        <f>((VALUE(MID('Planilha oficial participantes '!H39,1,SEARCH(" ",'Planilha oficial participantes '!H39)-1))) / (TIMEVALUE(MOD('Planilha oficial participantes '!G39 - 'Planilha oficial participantes '!E39, 1))*24))*100</f>
        <v>91.30434783</v>
      </c>
      <c r="I39" s="112">
        <f>MOD('Planilha oficial participantes '!G39 - 'Planilha oficial participantes '!E39, 1)</f>
        <v>0.3194444444</v>
      </c>
      <c r="J39" s="113">
        <f t="shared" si="2"/>
        <v>7.666666667</v>
      </c>
      <c r="K39" s="109">
        <f t="shared" si="3"/>
        <v>2</v>
      </c>
      <c r="L39" s="109">
        <f>IF('Planilha oficial participantes '!J39="Nenhuma no último mês", 0,
 IF('Planilha oficial participantes '!J39="Menos de 1 vez/ semana", 1,
 IF('Planilha oficial participantes '!J39="1 ou 2 vezes/ semana", 2,
 IF('Planilha oficial participantes '!J39="3 ou mais vezes/ semana", 3,
 ""))))
</f>
        <v>2</v>
      </c>
      <c r="M39" s="109">
        <f>IF('Planilha oficial participantes '!K39="Nenhuma no último mês", 0,
 IF('Planilha oficial participantes '!K39="Menos de 1 vez/ semana", 1,
 IF('Planilha oficial participantes '!K39="1 ou 2 vezes/ semana", 2,
 IF('Planilha oficial participantes '!K39="3 ou mais vezes/ semana", 3,
 ""))))
</f>
        <v>3</v>
      </c>
      <c r="N39" s="109">
        <f>IF('Planilha oficial participantes '!L39="Nenhuma no último mês", 0,
 IF('Planilha oficial participantes '!L39="Menos de 1 vez/ semana", 1,
 IF('Planilha oficial participantes '!L39="1 ou 2 vezes/ semana", 2,
 IF('Planilha oficial participantes '!L39="3 ou mais vezes/ semana", 3,
 ""))))
</f>
        <v>3</v>
      </c>
      <c r="O39" s="109">
        <f>IF('Planilha oficial participantes '!M39="Nenhuma no último mês", 0,
 IF('Planilha oficial participantes '!M39="Menos de 1 vez/ semana", 1,
 IF('Planilha oficial participantes '!M39="1 ou 2 vezes/ semana", 2,
 IF('Planilha oficial participantes '!M39="3 ou mais vezes/ semana", 3,
 ""))))
</f>
        <v>2</v>
      </c>
      <c r="P39" s="109">
        <f>IF('Planilha oficial participantes '!N39="Nenhuma no último mês", 0,
 IF('Planilha oficial participantes '!N39="Menos de 1 vez/ semana", 1,
 IF('Planilha oficial participantes '!N39="1 ou 2 vezes/ semana", 2,
 IF('Planilha oficial participantes '!N39="3 ou mais vezes/ semana", 3,
 ""))))
</f>
        <v>0</v>
      </c>
      <c r="Q39" s="109">
        <f>IF('Planilha oficial participantes '!O39="Nenhuma no último mês", 0,
 IF('Planilha oficial participantes '!O39="Menos de 1 vez/ semana", 1,
 IF('Planilha oficial participantes '!O39="1 ou 2 vezes/ semana", 2,
 IF('Planilha oficial participantes '!O39="3 ou mais vezes/ semana", 3,
 ""))))
</f>
        <v>0</v>
      </c>
      <c r="R39" s="109">
        <f>IF('Planilha oficial participantes '!P39="Nenhuma no último mês", 0,
 IF('Planilha oficial participantes '!P39="Menos de 1 vez/ semana", 1,
 IF('Planilha oficial participantes '!P39="1 ou 2 vezes/ semana", 2,
 IF('Planilha oficial participantes '!P39="3 ou mais vezes/ semana", 3,
 ""))))
</f>
        <v>0</v>
      </c>
      <c r="S39" s="109">
        <f>IF('Planilha oficial participantes '!Q39="Nenhuma no último mês", 0,
 IF('Planilha oficial participantes '!Q39="Menos de 1 vez/ semana", 1,
 IF('Planilha oficial participantes '!Q39="1 ou 2 vezes/ semana", 2,
 IF('Planilha oficial participantes '!Q39="3 ou mais vezes/ semana", 3,
 ""))))
</f>
        <v>0</v>
      </c>
      <c r="T39" s="109">
        <f>IF('Planilha oficial participantes '!S39="Nenhuma no último mês", 0,
 IF('Planilha oficial participantes '!S39="Não se aplica", 0,
 IF('Planilha oficial participantes '!S39="Menos de 1 vez/ semana", 1,
 IF('Planilha oficial participantes '!S39="1 ou 2 vezes/ semana", 2,
 IF('Planilha oficial participantes '!S39="3 ou mais vezes/ semana", 3,
 ""))))
)</f>
        <v>3</v>
      </c>
      <c r="U39" s="109">
        <f>IF('Planilha oficial participantes '!U39="Nenhuma no último mês", 0,
 IF('Planilha oficial participantes '!U39="Menos de 1 vez/ semana", 1,
 IF('Planilha oficial participantes '!U39="1 ou 2 vezes/ semana", 2,
 IF('Planilha oficial participantes '!U39="3 ou mais vezes/ semana", 3,
 ""))))
</f>
        <v>3</v>
      </c>
      <c r="V39" s="109">
        <f t="shared" si="4"/>
        <v>3</v>
      </c>
      <c r="W39" s="109">
        <f>IF('Planilha oficial participantes '!V39="Nenhuma no último mês", 0,
 IF('Planilha oficial participantes '!V39="Menos de 1 vez/ semana", 1,
 IF('Planilha oficial participantes '!V39="1 ou 2 vezes/ semana", 2,
 IF('Planilha oficial participantes '!V39="3 ou mais vezes/ semana", 3,
 ""))))
</f>
        <v>3</v>
      </c>
      <c r="X39" s="109">
        <f>IF('Planilha oficial participantes '!W39="Nenhuma dificuldade", 0,
 IF('Planilha oficial participantes '!W39="Um problema leve", 1,
 IF('Planilha oficial participantes '!W39="Um problema razoável", 2,
 IF('Planilha oficial participantes '!W39="Um grande problema", 3,
 ""))))
</f>
        <v>3</v>
      </c>
      <c r="Y39" s="114">
        <f t="shared" si="5"/>
        <v>13</v>
      </c>
      <c r="AA39" s="106" t="s">
        <v>1874</v>
      </c>
      <c r="AB39" s="43"/>
      <c r="AC39" s="44"/>
    </row>
    <row r="40">
      <c r="A40" s="108" t="s">
        <v>1206</v>
      </c>
      <c r="B40" s="109">
        <f>IF('Planilha oficial participantes '!T40="Muito boa", 0, IF('Planilha oficial participantes '!T40="Boa", 1, IF('Planilha oficial participantes '!T40="Ruim", 2, IF('Planilha oficial participantes '!T40="Muito ruim", 3, ""))))</f>
        <v>1</v>
      </c>
      <c r="C40" s="109">
        <f>IF(VALUE(MID('Planilha oficial participantes '!F40,1,SEARCH(" ",'Planilha oficial participantes '!F40)-1))&lt;=15, 0,
 IF(VALUE(MID('Planilha oficial participantes '!F40,1,SEARCH(" ",'Planilha oficial participantes '!F40)-1))&lt;=30, 1,
 IF(VALUE(MID('Planilha oficial participantes '!F40,1,SEARCH(" ",'Planilha oficial participantes '!F40)-1))&lt;=60, 2,
 3)))</f>
        <v>1</v>
      </c>
      <c r="D40" s="109">
        <f>IF('Planilha oficial participantes '!I40="Nenhuma no último mês", 0,
 IF('Planilha oficial participantes '!I40="Menos de 1 vez/ semana", 1,
 IF('Planilha oficial participantes '!I40="1 ou 2 vezes/ semana", 2,
 IF('Planilha oficial participantes '!I40="3 ou mais vezes/ semana", 3,
 ""))))
</f>
        <v>1</v>
      </c>
      <c r="E40" s="110">
        <f t="shared" si="1"/>
        <v>1</v>
      </c>
      <c r="F40" s="109">
        <f>IF(VALUE(MID('Planilha oficial participantes '!H40,1,SEARCH(" ",'Planilha oficial participantes '!H40)-1))&gt;=7, 0,
 IF(VALUE(MID('Planilha oficial participantes '!H40,1,SEARCH(" ",'Planilha oficial participantes '!H40)-1))&gt;=6, 1,
 IF(VALUE(MID('Planilha oficial participantes '!H40,1,SEARCH(" ",'Planilha oficial participantes '!H40)-1))&gt;=5, 2,
 3)))
</f>
        <v>0</v>
      </c>
      <c r="G40" s="109">
        <f>IF(
  (((VALUE(MID('Planilha oficial participantes '!H40,1,SEARCH(" ",'Planilha oficial participantes '!H40)-1))) / (TIMEVALUE(MOD('Planilha oficial participantes '!G40 - 'Planilha oficial participantes '!E40, 1))*24))*100) &gt; 85, 0,
IF(
  (((VALUE(MID('Planilha oficial participantes '!H40,1,SEARCH(" ",'Planilha oficial participantes '!H40)-1))) / (TIMEVALUE(MOD('Planilha oficial participantes '!G40 - 'Planilha oficial participantes '!E40, 1))*24))*100) &gt;= 75, 1,
IF(
  (((VALUE(MID('Planilha oficial participantes '!H40,1,SEARCH(" ",'Planilha oficial participantes '!H40)-1))) / (TIMEVALUE(MOD('Planilha oficial participantes '!G40 - 'Planilha oficial participantes '!E40, 1))*24))*100) &gt;= 65, 2,
3)))
</f>
        <v>0</v>
      </c>
      <c r="H40" s="111">
        <f>((VALUE(MID('Planilha oficial participantes '!H40,1,SEARCH(" ",'Planilha oficial participantes '!H40)-1))) / (TIMEVALUE(MOD('Planilha oficial participantes '!G40 - 'Planilha oficial participantes '!E40, 1))*24))*100</f>
        <v>94.11764706</v>
      </c>
      <c r="I40" s="112">
        <f>MOD('Planilha oficial participantes '!G40 - 'Planilha oficial participantes '!E40, 1)</f>
        <v>0.3541666667</v>
      </c>
      <c r="J40" s="113">
        <f t="shared" si="2"/>
        <v>8.5</v>
      </c>
      <c r="K40" s="109">
        <f t="shared" si="3"/>
        <v>1</v>
      </c>
      <c r="L40" s="109">
        <f>IF('Planilha oficial participantes '!J40="Nenhuma no último mês", 0,
 IF('Planilha oficial participantes '!J40="Menos de 1 vez/ semana", 1,
 IF('Planilha oficial participantes '!J40="1 ou 2 vezes/ semana", 2,
 IF('Planilha oficial participantes '!J40="3 ou mais vezes/ semana", 3,
 ""))))
</f>
        <v>1</v>
      </c>
      <c r="M40" s="109">
        <f>IF('Planilha oficial participantes '!K40="Nenhuma no último mês", 0,
 IF('Planilha oficial participantes '!K40="Menos de 1 vez/ semana", 1,
 IF('Planilha oficial participantes '!K40="1 ou 2 vezes/ semana", 2,
 IF('Planilha oficial participantes '!K40="3 ou mais vezes/ semana", 3,
 ""))))
</f>
        <v>0</v>
      </c>
      <c r="N40" s="109">
        <f>IF('Planilha oficial participantes '!L40="Nenhuma no último mês", 0,
 IF('Planilha oficial participantes '!L40="Menos de 1 vez/ semana", 1,
 IF('Planilha oficial participantes '!L40="1 ou 2 vezes/ semana", 2,
 IF('Planilha oficial participantes '!L40="3 ou mais vezes/ semana", 3,
 ""))))
</f>
        <v>1</v>
      </c>
      <c r="O40" s="109">
        <f>IF('Planilha oficial participantes '!M40="Nenhuma no último mês", 0,
 IF('Planilha oficial participantes '!M40="Menos de 1 vez/ semana", 1,
 IF('Planilha oficial participantes '!M40="1 ou 2 vezes/ semana", 2,
 IF('Planilha oficial participantes '!M40="3 ou mais vezes/ semana", 3,
 ""))))
</f>
        <v>1</v>
      </c>
      <c r="P40" s="109">
        <f>IF('Planilha oficial participantes '!N40="Nenhuma no último mês", 0,
 IF('Planilha oficial participantes '!N40="Menos de 1 vez/ semana", 1,
 IF('Planilha oficial participantes '!N40="1 ou 2 vezes/ semana", 2,
 IF('Planilha oficial participantes '!N40="3 ou mais vezes/ semana", 3,
 ""))))
</f>
        <v>0</v>
      </c>
      <c r="Q40" s="109">
        <f>IF('Planilha oficial participantes '!O40="Nenhuma no último mês", 0,
 IF('Planilha oficial participantes '!O40="Menos de 1 vez/ semana", 1,
 IF('Planilha oficial participantes '!O40="1 ou 2 vezes/ semana", 2,
 IF('Planilha oficial participantes '!O40="3 ou mais vezes/ semana", 3,
 ""))))
</f>
        <v>1</v>
      </c>
      <c r="R40" s="109">
        <f>IF('Planilha oficial participantes '!P40="Nenhuma no último mês", 0,
 IF('Planilha oficial participantes '!P40="Menos de 1 vez/ semana", 1,
 IF('Planilha oficial participantes '!P40="1 ou 2 vezes/ semana", 2,
 IF('Planilha oficial participantes '!P40="3 ou mais vezes/ semana", 3,
 ""))))
</f>
        <v>0</v>
      </c>
      <c r="S40" s="109">
        <f>IF('Planilha oficial participantes '!Q40="Nenhuma no último mês", 0,
 IF('Planilha oficial participantes '!Q40="Menos de 1 vez/ semana", 1,
 IF('Planilha oficial participantes '!Q40="1 ou 2 vezes/ semana", 2,
 IF('Planilha oficial participantes '!Q40="3 ou mais vezes/ semana", 3,
 ""))))
</f>
        <v>1</v>
      </c>
      <c r="T40" s="109">
        <f>IF('Planilha oficial participantes '!S40="Nenhuma no último mês", 0,
 IF('Planilha oficial participantes '!S40="Não se aplica", 0,
 IF('Planilha oficial participantes '!S40="Menos de 1 vez/ semana", 1,
 IF('Planilha oficial participantes '!S40="1 ou 2 vezes/ semana", 2,
 IF('Planilha oficial participantes '!S40="3 ou mais vezes/ semana", 3,
 ""))))
)</f>
        <v>3</v>
      </c>
      <c r="U40" s="109">
        <f>IF('Planilha oficial participantes '!U40="Nenhuma no último mês", 0,
 IF('Planilha oficial participantes '!U40="Menos de 1 vez/ semana", 1,
 IF('Planilha oficial participantes '!U40="1 ou 2 vezes/ semana", 2,
 IF('Planilha oficial participantes '!U40="3 ou mais vezes/ semana", 3,
 ""))))
</f>
        <v>0</v>
      </c>
      <c r="V40" s="109">
        <f t="shared" si="4"/>
        <v>1</v>
      </c>
      <c r="W40" s="109">
        <f>IF('Planilha oficial participantes '!V40="Nenhuma no último mês", 0,
 IF('Planilha oficial participantes '!V40="Menos de 1 vez/ semana", 1,
 IF('Planilha oficial participantes '!V40="1 ou 2 vezes/ semana", 2,
 IF('Planilha oficial participantes '!V40="3 ou mais vezes/ semana", 3,
 ""))))
</f>
        <v>0</v>
      </c>
      <c r="X40" s="109">
        <f>IF('Planilha oficial participantes '!W40="Nenhuma dificuldade", 0,
 IF('Planilha oficial participantes '!W40="Um problema leve", 1,
 IF('Planilha oficial participantes '!W40="Um problema razoável", 2,
 IF('Planilha oficial participantes '!W40="Um grande problema", 3,
 ""))))
</f>
        <v>1</v>
      </c>
      <c r="Y40" s="114">
        <f t="shared" si="5"/>
        <v>4</v>
      </c>
      <c r="AA40" s="140" t="s">
        <v>79</v>
      </c>
      <c r="AB40" s="141">
        <f>COUNTIF(Form_Responses1_3[5A - Durante o último mês, com que frequência você teve dificuldade de dormir porque você não conseguiu adormecer em até 30 minutos?], "Nenhuma no último mês")
</f>
        <v>55</v>
      </c>
      <c r="AC40" s="142">
        <f t="shared" ref="AC40:AC44" si="8">AB40/$AB$44</f>
        <v>0.2067669173</v>
      </c>
    </row>
    <row r="41">
      <c r="A41" s="108" t="s">
        <v>1207</v>
      </c>
      <c r="B41" s="109">
        <f>IF('Planilha oficial participantes '!T41="Muito boa", 0, IF('Planilha oficial participantes '!T41="Boa", 1, IF('Planilha oficial participantes '!T41="Ruim", 2, IF('Planilha oficial participantes '!T41="Muito ruim", 3, ""))))</f>
        <v>1</v>
      </c>
      <c r="C41" s="109">
        <f>IF(VALUE(MID('Planilha oficial participantes '!F41,1,SEARCH(" ",'Planilha oficial participantes '!F41)-1))&lt;=15, 0,
 IF(VALUE(MID('Planilha oficial participantes '!F41,1,SEARCH(" ",'Planilha oficial participantes '!F41)-1))&lt;=30, 1,
 IF(VALUE(MID('Planilha oficial participantes '!F41,1,SEARCH(" ",'Planilha oficial participantes '!F41)-1))&lt;=60, 2,
 3)))</f>
        <v>0</v>
      </c>
      <c r="D41" s="109">
        <f>IF('Planilha oficial participantes '!I41="Nenhuma no último mês", 0,
 IF('Planilha oficial participantes '!I41="Menos de 1 vez/ semana", 1,
 IF('Planilha oficial participantes '!I41="1 ou 2 vezes/ semana", 2,
 IF('Planilha oficial participantes '!I41="3 ou mais vezes/ semana", 3,
 ""))))
</f>
        <v>0</v>
      </c>
      <c r="E41" s="110">
        <f t="shared" si="1"/>
        <v>0</v>
      </c>
      <c r="F41" s="109">
        <f>IF(VALUE(MID('Planilha oficial participantes '!H41,1,SEARCH(" ",'Planilha oficial participantes '!H41)-1))&gt;=7, 0,
 IF(VALUE(MID('Planilha oficial participantes '!H41,1,SEARCH(" ",'Planilha oficial participantes '!H41)-1))&gt;=6, 1,
 IF(VALUE(MID('Planilha oficial participantes '!H41,1,SEARCH(" ",'Planilha oficial participantes '!H41)-1))&gt;=5, 2,
 3)))
</f>
        <v>1</v>
      </c>
      <c r="G41" s="109">
        <f>IF(
  (((VALUE(MID('Planilha oficial participantes '!H41,1,SEARCH(" ",'Planilha oficial participantes '!H41)-1))) / (TIMEVALUE(MOD('Planilha oficial participantes '!G41 - 'Planilha oficial participantes '!E41, 1))*24))*100) &gt; 85, 0,
IF(
  (((VALUE(MID('Planilha oficial participantes '!H41,1,SEARCH(" ",'Planilha oficial participantes '!H41)-1))) / (TIMEVALUE(MOD('Planilha oficial participantes '!G41 - 'Planilha oficial participantes '!E41, 1))*24))*100) &gt;= 75, 1,
IF(
  (((VALUE(MID('Planilha oficial participantes '!H41,1,SEARCH(" ",'Planilha oficial participantes '!H41)-1))) / (TIMEVALUE(MOD('Planilha oficial participantes '!G41 - 'Planilha oficial participantes '!E41, 1))*24))*100) &gt;= 65, 2,
3)))
</f>
        <v>0</v>
      </c>
      <c r="H41" s="111">
        <f>((VALUE(MID('Planilha oficial participantes '!H41,1,SEARCH(" ",'Planilha oficial participantes '!H41)-1))) / (TIMEVALUE(MOD('Planilha oficial participantes '!G41 - 'Planilha oficial participantes '!E41, 1))*24))*100</f>
        <v>100</v>
      </c>
      <c r="I41" s="112">
        <f>MOD('Planilha oficial participantes '!G41 - 'Planilha oficial participantes '!E41, 1)</f>
        <v>0.25</v>
      </c>
      <c r="J41" s="113">
        <f t="shared" si="2"/>
        <v>6</v>
      </c>
      <c r="K41" s="109">
        <f t="shared" si="3"/>
        <v>1</v>
      </c>
      <c r="L41" s="109">
        <f>IF('Planilha oficial participantes '!J41="Nenhuma no último mês", 0,
 IF('Planilha oficial participantes '!J41="Menos de 1 vez/ semana", 1,
 IF('Planilha oficial participantes '!J41="1 ou 2 vezes/ semana", 2,
 IF('Planilha oficial participantes '!J41="3 ou mais vezes/ semana", 3,
 ""))))
</f>
        <v>1</v>
      </c>
      <c r="M41" s="109">
        <f>IF('Planilha oficial participantes '!K41="Nenhuma no último mês", 0,
 IF('Planilha oficial participantes '!K41="Menos de 1 vez/ semana", 1,
 IF('Planilha oficial participantes '!K41="1 ou 2 vezes/ semana", 2,
 IF('Planilha oficial participantes '!K41="3 ou mais vezes/ semana", 3,
 ""))))
</f>
        <v>0</v>
      </c>
      <c r="N41" s="109">
        <f>IF('Planilha oficial participantes '!L41="Nenhuma no último mês", 0,
 IF('Planilha oficial participantes '!L41="Menos de 1 vez/ semana", 1,
 IF('Planilha oficial participantes '!L41="1 ou 2 vezes/ semana", 2,
 IF('Planilha oficial participantes '!L41="3 ou mais vezes/ semana", 3,
 ""))))
</f>
        <v>0</v>
      </c>
      <c r="O41" s="109">
        <f>IF('Planilha oficial participantes '!M41="Nenhuma no último mês", 0,
 IF('Planilha oficial participantes '!M41="Menos de 1 vez/ semana", 1,
 IF('Planilha oficial participantes '!M41="1 ou 2 vezes/ semana", 2,
 IF('Planilha oficial participantes '!M41="3 ou mais vezes/ semana", 3,
 ""))))
</f>
        <v>0</v>
      </c>
      <c r="P41" s="109">
        <f>IF('Planilha oficial participantes '!N41="Nenhuma no último mês", 0,
 IF('Planilha oficial participantes '!N41="Menos de 1 vez/ semana", 1,
 IF('Planilha oficial participantes '!N41="1 ou 2 vezes/ semana", 2,
 IF('Planilha oficial participantes '!N41="3 ou mais vezes/ semana", 3,
 ""))))
</f>
        <v>1</v>
      </c>
      <c r="Q41" s="109">
        <f>IF('Planilha oficial participantes '!O41="Nenhuma no último mês", 0,
 IF('Planilha oficial participantes '!O41="Menos de 1 vez/ semana", 1,
 IF('Planilha oficial participantes '!O41="1 ou 2 vezes/ semana", 2,
 IF('Planilha oficial participantes '!O41="3 ou mais vezes/ semana", 3,
 ""))))
</f>
        <v>1</v>
      </c>
      <c r="R41" s="109">
        <f>IF('Planilha oficial participantes '!P41="Nenhuma no último mês", 0,
 IF('Planilha oficial participantes '!P41="Menos de 1 vez/ semana", 1,
 IF('Planilha oficial participantes '!P41="1 ou 2 vezes/ semana", 2,
 IF('Planilha oficial participantes '!P41="3 ou mais vezes/ semana", 3,
 ""))))
</f>
        <v>2</v>
      </c>
      <c r="S41" s="109">
        <f>IF('Planilha oficial participantes '!Q41="Nenhuma no último mês", 0,
 IF('Planilha oficial participantes '!Q41="Menos de 1 vez/ semana", 1,
 IF('Planilha oficial participantes '!Q41="1 ou 2 vezes/ semana", 2,
 IF('Planilha oficial participantes '!Q41="3 ou mais vezes/ semana", 3,
 ""))))
</f>
        <v>1</v>
      </c>
      <c r="T41" s="109">
        <f>IF('Planilha oficial participantes '!S41="Nenhuma no último mês", 0,
 IF('Planilha oficial participantes '!S41="Não se aplica", 0,
 IF('Planilha oficial participantes '!S41="Menos de 1 vez/ semana", 1,
 IF('Planilha oficial participantes '!S41="1 ou 2 vezes/ semana", 2,
 IF('Planilha oficial participantes '!S41="3 ou mais vezes/ semana", 3,
 ""))))
)</f>
        <v>0</v>
      </c>
      <c r="U41" s="109">
        <f>IF('Planilha oficial participantes '!U41="Nenhuma no último mês", 0,
 IF('Planilha oficial participantes '!U41="Menos de 1 vez/ semana", 1,
 IF('Planilha oficial participantes '!U41="1 ou 2 vezes/ semana", 2,
 IF('Planilha oficial participantes '!U41="3 ou mais vezes/ semana", 3,
 ""))))
</f>
        <v>0</v>
      </c>
      <c r="V41" s="109">
        <f t="shared" si="4"/>
        <v>3</v>
      </c>
      <c r="W41" s="109">
        <f>IF('Planilha oficial participantes '!V41="Nenhuma no último mês", 0,
 IF('Planilha oficial participantes '!V41="Menos de 1 vez/ semana", 1,
 IF('Planilha oficial participantes '!V41="1 ou 2 vezes/ semana", 2,
 IF('Planilha oficial participantes '!V41="3 ou mais vezes/ semana", 3,
 ""))))
</f>
        <v>3</v>
      </c>
      <c r="X41" s="109">
        <f>IF('Planilha oficial participantes '!W41="Nenhuma dificuldade", 0,
 IF('Planilha oficial participantes '!W41="Um problema leve", 1,
 IF('Planilha oficial participantes '!W41="Um problema razoável", 2,
 IF('Planilha oficial participantes '!W41="Um grande problema", 3,
 ""))))
</f>
        <v>2</v>
      </c>
      <c r="Y41" s="114">
        <f t="shared" si="5"/>
        <v>6</v>
      </c>
      <c r="AA41" s="140" t="s">
        <v>77</v>
      </c>
      <c r="AB41" s="141">
        <f>COUNTIF(Form_Responses1_3[5A - Durante o último mês, com que frequência você teve dificuldade de dormir porque você não conseguiu adormecer em até 30 minutos?], "Menos de 1 vez/ semana")
</f>
        <v>73</v>
      </c>
      <c r="AC41" s="142">
        <f t="shared" si="8"/>
        <v>0.2744360902</v>
      </c>
    </row>
    <row r="42">
      <c r="A42" s="108" t="s">
        <v>1208</v>
      </c>
      <c r="B42" s="109">
        <f>IF('Planilha oficial participantes '!T42="Muito boa", 0, IF('Planilha oficial participantes '!T42="Boa", 1, IF('Planilha oficial participantes '!T42="Ruim", 2, IF('Planilha oficial participantes '!T42="Muito ruim", 3, ""))))</f>
        <v>1</v>
      </c>
      <c r="C42" s="109">
        <f>IF(VALUE(MID('Planilha oficial participantes '!F42,1,SEARCH(" ",'Planilha oficial participantes '!F42)-1))&lt;=15, 0,
 IF(VALUE(MID('Planilha oficial participantes '!F42,1,SEARCH(" ",'Planilha oficial participantes '!F42)-1))&lt;=30, 1,
 IF(VALUE(MID('Planilha oficial participantes '!F42,1,SEARCH(" ",'Planilha oficial participantes '!F42)-1))&lt;=60, 2,
 3)))</f>
        <v>0</v>
      </c>
      <c r="D42" s="109">
        <f>IF('Planilha oficial participantes '!I42="Nenhuma no último mês", 0,
 IF('Planilha oficial participantes '!I42="Menos de 1 vez/ semana", 1,
 IF('Planilha oficial participantes '!I42="1 ou 2 vezes/ semana", 2,
 IF('Planilha oficial participantes '!I42="3 ou mais vezes/ semana", 3,
 ""))))
</f>
        <v>0</v>
      </c>
      <c r="E42" s="110">
        <f t="shared" si="1"/>
        <v>0</v>
      </c>
      <c r="F42" s="109">
        <f>IF(VALUE(MID('Planilha oficial participantes '!H42,1,SEARCH(" ",'Planilha oficial participantes '!H42)-1))&gt;=7, 0,
 IF(VALUE(MID('Planilha oficial participantes '!H42,1,SEARCH(" ",'Planilha oficial participantes '!H42)-1))&gt;=6, 1,
 IF(VALUE(MID('Planilha oficial participantes '!H42,1,SEARCH(" ",'Planilha oficial participantes '!H42)-1))&gt;=5, 2,
 3)))
</f>
        <v>1</v>
      </c>
      <c r="G42" s="109">
        <f>IF(
  (((VALUE(MID('Planilha oficial participantes '!H42,1,SEARCH(" ",'Planilha oficial participantes '!H42)-1))) / (TIMEVALUE(MOD('Planilha oficial participantes '!G42 - 'Planilha oficial participantes '!E42, 1))*24))*100) &gt; 85, 0,
IF(
  (((VALUE(MID('Planilha oficial participantes '!H42,1,SEARCH(" ",'Planilha oficial participantes '!H42)-1))) / (TIMEVALUE(MOD('Planilha oficial participantes '!G42 - 'Planilha oficial participantes '!E42, 1))*24))*100) &gt;= 75, 1,
IF(
  (((VALUE(MID('Planilha oficial participantes '!H42,1,SEARCH(" ",'Planilha oficial participantes '!H42)-1))) / (TIMEVALUE(MOD('Planilha oficial participantes '!G42 - 'Planilha oficial participantes '!E42, 1))*24))*100) &gt;= 65, 2,
3)))
</f>
        <v>1</v>
      </c>
      <c r="H42" s="111">
        <f>((VALUE(MID('Planilha oficial participantes '!H42,1,SEARCH(" ",'Planilha oficial participantes '!H42)-1))) / (TIMEVALUE(MOD('Planilha oficial participantes '!G42 - 'Planilha oficial participantes '!E42, 1))*24))*100</f>
        <v>75</v>
      </c>
      <c r="I42" s="112">
        <f>MOD('Planilha oficial participantes '!G42 - 'Planilha oficial participantes '!E42, 1)</f>
        <v>0.3333333333</v>
      </c>
      <c r="J42" s="113">
        <f t="shared" si="2"/>
        <v>8</v>
      </c>
      <c r="K42" s="109">
        <f t="shared" si="3"/>
        <v>1</v>
      </c>
      <c r="L42" s="109">
        <f>IF('Planilha oficial participantes '!J42="Nenhuma no último mês", 0,
 IF('Planilha oficial participantes '!J42="Menos de 1 vez/ semana", 1,
 IF('Planilha oficial participantes '!J42="1 ou 2 vezes/ semana", 2,
 IF('Planilha oficial participantes '!J42="3 ou mais vezes/ semana", 3,
 ""))))
</f>
        <v>0</v>
      </c>
      <c r="M42" s="109">
        <f>IF('Planilha oficial participantes '!K42="Nenhuma no último mês", 0,
 IF('Planilha oficial participantes '!K42="Menos de 1 vez/ semana", 1,
 IF('Planilha oficial participantes '!K42="1 ou 2 vezes/ semana", 2,
 IF('Planilha oficial participantes '!K42="3 ou mais vezes/ semana", 3,
 ""))))
</f>
        <v>1</v>
      </c>
      <c r="N42" s="109">
        <f>IF('Planilha oficial participantes '!L42="Nenhuma no último mês", 0,
 IF('Planilha oficial participantes '!L42="Menos de 1 vez/ semana", 1,
 IF('Planilha oficial participantes '!L42="1 ou 2 vezes/ semana", 2,
 IF('Planilha oficial participantes '!L42="3 ou mais vezes/ semana", 3,
 ""))))
</f>
        <v>0</v>
      </c>
      <c r="O42" s="109">
        <f>IF('Planilha oficial participantes '!M42="Nenhuma no último mês", 0,
 IF('Planilha oficial participantes '!M42="Menos de 1 vez/ semana", 1,
 IF('Planilha oficial participantes '!M42="1 ou 2 vezes/ semana", 2,
 IF('Planilha oficial participantes '!M42="3 ou mais vezes/ semana", 3,
 ""))))
</f>
        <v>0</v>
      </c>
      <c r="P42" s="109">
        <f>IF('Planilha oficial participantes '!N42="Nenhuma no último mês", 0,
 IF('Planilha oficial participantes '!N42="Menos de 1 vez/ semana", 1,
 IF('Planilha oficial participantes '!N42="1 ou 2 vezes/ semana", 2,
 IF('Planilha oficial participantes '!N42="3 ou mais vezes/ semana", 3,
 ""))))
</f>
        <v>3</v>
      </c>
      <c r="Q42" s="109">
        <f>IF('Planilha oficial participantes '!O42="Nenhuma no último mês", 0,
 IF('Planilha oficial participantes '!O42="Menos de 1 vez/ semana", 1,
 IF('Planilha oficial participantes '!O42="1 ou 2 vezes/ semana", 2,
 IF('Planilha oficial participantes '!O42="3 ou mais vezes/ semana", 3,
 ""))))
</f>
        <v>2</v>
      </c>
      <c r="R42" s="109">
        <f>IF('Planilha oficial participantes '!P42="Nenhuma no último mês", 0,
 IF('Planilha oficial participantes '!P42="Menos de 1 vez/ semana", 1,
 IF('Planilha oficial participantes '!P42="1 ou 2 vezes/ semana", 2,
 IF('Planilha oficial participantes '!P42="3 ou mais vezes/ semana", 3,
 ""))))
</f>
        <v>0</v>
      </c>
      <c r="S42" s="109">
        <f>IF('Planilha oficial participantes '!Q42="Nenhuma no último mês", 0,
 IF('Planilha oficial participantes '!Q42="Menos de 1 vez/ semana", 1,
 IF('Planilha oficial participantes '!Q42="1 ou 2 vezes/ semana", 2,
 IF('Planilha oficial participantes '!Q42="3 ou mais vezes/ semana", 3,
 ""))))
</f>
        <v>0</v>
      </c>
      <c r="T42" s="109">
        <f>IF('Planilha oficial participantes '!S42="Nenhuma no último mês", 0,
 IF('Planilha oficial participantes '!S42="Não se aplica", 0,
 IF('Planilha oficial participantes '!S42="Menos de 1 vez/ semana", 1,
 IF('Planilha oficial participantes '!S42="1 ou 2 vezes/ semana", 2,
 IF('Planilha oficial participantes '!S42="3 ou mais vezes/ semana", 3,
 ""))))
)</f>
        <v>0</v>
      </c>
      <c r="U42" s="109">
        <f>IF('Planilha oficial participantes '!U42="Nenhuma no último mês", 0,
 IF('Planilha oficial participantes '!U42="Menos de 1 vez/ semana", 1,
 IF('Planilha oficial participantes '!U42="1 ou 2 vezes/ semana", 2,
 IF('Planilha oficial participantes '!U42="3 ou mais vezes/ semana", 3,
 ""))))
</f>
        <v>0</v>
      </c>
      <c r="V42" s="109">
        <f t="shared" si="4"/>
        <v>3</v>
      </c>
      <c r="W42" s="109">
        <f>IF('Planilha oficial participantes '!V42="Nenhuma no último mês", 0,
 IF('Planilha oficial participantes '!V42="Menos de 1 vez/ semana", 1,
 IF('Planilha oficial participantes '!V42="1 ou 2 vezes/ semana", 2,
 IF('Planilha oficial participantes '!V42="3 ou mais vezes/ semana", 3,
 ""))))
</f>
        <v>3</v>
      </c>
      <c r="X42" s="109">
        <f>IF('Planilha oficial participantes '!W42="Nenhuma dificuldade", 0,
 IF('Planilha oficial participantes '!W42="Um problema leve", 1,
 IF('Planilha oficial participantes '!W42="Um problema razoável", 2,
 IF('Planilha oficial participantes '!W42="Um grande problema", 3,
 ""))))
</f>
        <v>3</v>
      </c>
      <c r="Y42" s="114">
        <f t="shared" si="5"/>
        <v>7</v>
      </c>
      <c r="AA42" s="140" t="s">
        <v>78</v>
      </c>
      <c r="AB42" s="141">
        <f>COUNTIF(Form_Responses1_3[5A - Durante o último mês, com que frequência você teve dificuldade de dormir porque você não conseguiu adormecer em até 30 minutos?], "1 ou 2 vezes/ semana")
</f>
        <v>72</v>
      </c>
      <c r="AC42" s="142">
        <f t="shared" si="8"/>
        <v>0.2706766917</v>
      </c>
    </row>
    <row r="43">
      <c r="A43" s="108" t="s">
        <v>1212</v>
      </c>
      <c r="B43" s="109">
        <f>IF('Planilha oficial participantes '!T43="Muito boa", 0, IF('Planilha oficial participantes '!T43="Boa", 1, IF('Planilha oficial participantes '!T43="Ruim", 2, IF('Planilha oficial participantes '!T43="Muito ruim", 3, ""))))</f>
        <v>2</v>
      </c>
      <c r="C43" s="109">
        <f>IF(VALUE(MID('Planilha oficial participantes '!F43,1,SEARCH(" ",'Planilha oficial participantes '!F43)-1))&lt;=15, 0,
 IF(VALUE(MID('Planilha oficial participantes '!F43,1,SEARCH(" ",'Planilha oficial participantes '!F43)-1))&lt;=30, 1,
 IF(VALUE(MID('Planilha oficial participantes '!F43,1,SEARCH(" ",'Planilha oficial participantes '!F43)-1))&lt;=60, 2,
 3)))</f>
        <v>1</v>
      </c>
      <c r="D43" s="109">
        <f>IF('Planilha oficial participantes '!I43="Nenhuma no último mês", 0,
 IF('Planilha oficial participantes '!I43="Menos de 1 vez/ semana", 1,
 IF('Planilha oficial participantes '!I43="1 ou 2 vezes/ semana", 2,
 IF('Planilha oficial participantes '!I43="3 ou mais vezes/ semana", 3,
 ""))))
</f>
        <v>3</v>
      </c>
      <c r="E43" s="110">
        <f t="shared" si="1"/>
        <v>2</v>
      </c>
      <c r="F43" s="109">
        <f>IF(VALUE(MID('Planilha oficial participantes '!H43,1,SEARCH(" ",'Planilha oficial participantes '!H43)-1))&gt;=7, 0,
 IF(VALUE(MID('Planilha oficial participantes '!H43,1,SEARCH(" ",'Planilha oficial participantes '!H43)-1))&gt;=6, 1,
 IF(VALUE(MID('Planilha oficial participantes '!H43,1,SEARCH(" ",'Planilha oficial participantes '!H43)-1))&gt;=5, 2,
 3)))
</f>
        <v>1</v>
      </c>
      <c r="G43" s="109">
        <f>IF(
  (((VALUE(MID('Planilha oficial participantes '!H43,1,SEARCH(" ",'Planilha oficial participantes '!H43)-1))) / (TIMEVALUE(MOD('Planilha oficial participantes '!G43 - 'Planilha oficial participantes '!E43, 1))*24))*100) &gt; 85, 0,
IF(
  (((VALUE(MID('Planilha oficial participantes '!H43,1,SEARCH(" ",'Planilha oficial participantes '!H43)-1))) / (TIMEVALUE(MOD('Planilha oficial participantes '!G43 - 'Planilha oficial participantes '!E43, 1))*24))*100) &gt;= 75, 1,
IF(
  (((VALUE(MID('Planilha oficial participantes '!H43,1,SEARCH(" ",'Planilha oficial participantes '!H43)-1))) / (TIMEVALUE(MOD('Planilha oficial participantes '!G43 - 'Planilha oficial participantes '!E43, 1))*24))*100) &gt;= 65, 2,
3)))
</f>
        <v>0</v>
      </c>
      <c r="H43" s="111">
        <f>((VALUE(MID('Planilha oficial participantes '!H43,1,SEARCH(" ",'Planilha oficial participantes '!H43)-1))) / (TIMEVALUE(MOD('Planilha oficial participantes '!G43 - 'Planilha oficial participantes '!E43, 1))*24))*100</f>
        <v>92.30769231</v>
      </c>
      <c r="I43" s="112">
        <f>MOD('Planilha oficial participantes '!G43 - 'Planilha oficial participantes '!E43, 1)</f>
        <v>0.2708333333</v>
      </c>
      <c r="J43" s="113">
        <f t="shared" si="2"/>
        <v>6.5</v>
      </c>
      <c r="K43" s="109">
        <f t="shared" si="3"/>
        <v>2</v>
      </c>
      <c r="L43" s="109">
        <f>IF('Planilha oficial participantes '!J43="Nenhuma no último mês", 0,
 IF('Planilha oficial participantes '!J43="Menos de 1 vez/ semana", 1,
 IF('Planilha oficial participantes '!J43="1 ou 2 vezes/ semana", 2,
 IF('Planilha oficial participantes '!J43="3 ou mais vezes/ semana", 3,
 ""))))
</f>
        <v>3</v>
      </c>
      <c r="M43" s="109">
        <f>IF('Planilha oficial participantes '!K43="Nenhuma no último mês", 0,
 IF('Planilha oficial participantes '!K43="Menos de 1 vez/ semana", 1,
 IF('Planilha oficial participantes '!K43="1 ou 2 vezes/ semana", 2,
 IF('Planilha oficial participantes '!K43="3 ou mais vezes/ semana", 3,
 ""))))
</f>
        <v>3</v>
      </c>
      <c r="N43" s="109">
        <f>IF('Planilha oficial participantes '!L43="Nenhuma no último mês", 0,
 IF('Planilha oficial participantes '!L43="Menos de 1 vez/ semana", 1,
 IF('Planilha oficial participantes '!L43="1 ou 2 vezes/ semana", 2,
 IF('Planilha oficial participantes '!L43="3 ou mais vezes/ semana", 3,
 ""))))
</f>
        <v>2</v>
      </c>
      <c r="O43" s="109">
        <f>IF('Planilha oficial participantes '!M43="Nenhuma no último mês", 0,
 IF('Planilha oficial participantes '!M43="Menos de 1 vez/ semana", 1,
 IF('Planilha oficial participantes '!M43="1 ou 2 vezes/ semana", 2,
 IF('Planilha oficial participantes '!M43="3 ou mais vezes/ semana", 3,
 ""))))
</f>
        <v>0</v>
      </c>
      <c r="P43" s="109">
        <f>IF('Planilha oficial participantes '!N43="Nenhuma no último mês", 0,
 IF('Planilha oficial participantes '!N43="Menos de 1 vez/ semana", 1,
 IF('Planilha oficial participantes '!N43="1 ou 2 vezes/ semana", 2,
 IF('Planilha oficial participantes '!N43="3 ou mais vezes/ semana", 3,
 ""))))
</f>
        <v>0</v>
      </c>
      <c r="Q43" s="109">
        <f>IF('Planilha oficial participantes '!O43="Nenhuma no último mês", 0,
 IF('Planilha oficial participantes '!O43="Menos de 1 vez/ semana", 1,
 IF('Planilha oficial participantes '!O43="1 ou 2 vezes/ semana", 2,
 IF('Planilha oficial participantes '!O43="3 ou mais vezes/ semana", 3,
 ""))))
</f>
        <v>3</v>
      </c>
      <c r="R43" s="109">
        <f>IF('Planilha oficial participantes '!P43="Nenhuma no último mês", 0,
 IF('Planilha oficial participantes '!P43="Menos de 1 vez/ semana", 1,
 IF('Planilha oficial participantes '!P43="1 ou 2 vezes/ semana", 2,
 IF('Planilha oficial participantes '!P43="3 ou mais vezes/ semana", 3,
 ""))))
</f>
        <v>1</v>
      </c>
      <c r="S43" s="109">
        <f>IF('Planilha oficial participantes '!Q43="Nenhuma no último mês", 0,
 IF('Planilha oficial participantes '!Q43="Menos de 1 vez/ semana", 1,
 IF('Planilha oficial participantes '!Q43="1 ou 2 vezes/ semana", 2,
 IF('Planilha oficial participantes '!Q43="3 ou mais vezes/ semana", 3,
 ""))))
</f>
        <v>2</v>
      </c>
      <c r="T43" s="109">
        <f>IF('Planilha oficial participantes '!S43="Nenhuma no último mês", 0,
 IF('Planilha oficial participantes '!S43="Não se aplica", 0,
 IF('Planilha oficial participantes '!S43="Menos de 1 vez/ semana", 1,
 IF('Planilha oficial participantes '!S43="1 ou 2 vezes/ semana", 2,
 IF('Planilha oficial participantes '!S43="3 ou mais vezes/ semana", 3,
 ""))))
)</f>
        <v>0</v>
      </c>
      <c r="U43" s="109">
        <f>IF('Planilha oficial participantes '!U43="Nenhuma no último mês", 0,
 IF('Planilha oficial participantes '!U43="Menos de 1 vez/ semana", 1,
 IF('Planilha oficial participantes '!U43="1 ou 2 vezes/ semana", 2,
 IF('Planilha oficial participantes '!U43="3 ou mais vezes/ semana", 3,
 ""))))
</f>
        <v>0</v>
      </c>
      <c r="V43" s="109">
        <f t="shared" si="4"/>
        <v>3</v>
      </c>
      <c r="W43" s="109">
        <f>IF('Planilha oficial participantes '!V43="Nenhuma no último mês", 0,
 IF('Planilha oficial participantes '!V43="Menos de 1 vez/ semana", 1,
 IF('Planilha oficial participantes '!V43="1 ou 2 vezes/ semana", 2,
 IF('Planilha oficial participantes '!V43="3 ou mais vezes/ semana", 3,
 ""))))
</f>
        <v>3</v>
      </c>
      <c r="X43" s="109">
        <f>IF('Planilha oficial participantes '!W43="Nenhuma dificuldade", 0,
 IF('Planilha oficial participantes '!W43="Um problema leve", 1,
 IF('Planilha oficial participantes '!W43="Um problema razoável", 2,
 IF('Planilha oficial participantes '!W43="Um grande problema", 3,
 ""))))
</f>
        <v>3</v>
      </c>
      <c r="Y43" s="114">
        <f t="shared" si="5"/>
        <v>10</v>
      </c>
      <c r="AA43" s="140" t="s">
        <v>125</v>
      </c>
      <c r="AB43" s="141">
        <f>COUNTIF(Form_Responses1_3[5A - Durante o último mês, com que frequência você teve dificuldade de dormir porque você não conseguiu adormecer em até 30 minutos?], "3 ou mais vezes/ semana")
</f>
        <v>66</v>
      </c>
      <c r="AC43" s="142">
        <f t="shared" si="8"/>
        <v>0.2481203008</v>
      </c>
    </row>
    <row r="44">
      <c r="A44" s="108" t="s">
        <v>1213</v>
      </c>
      <c r="B44" s="109">
        <f>IF('Planilha oficial participantes '!T44="Muito boa", 0, IF('Planilha oficial participantes '!T44="Boa", 1, IF('Planilha oficial participantes '!T44="Ruim", 2, IF('Planilha oficial participantes '!T44="Muito ruim", 3, ""))))</f>
        <v>2</v>
      </c>
      <c r="C44" s="109">
        <f>IF(VALUE(MID('Planilha oficial participantes '!F44,1,SEARCH(" ",'Planilha oficial participantes '!F44)-1))&lt;=15, 0,
 IF(VALUE(MID('Planilha oficial participantes '!F44,1,SEARCH(" ",'Planilha oficial participantes '!F44)-1))&lt;=30, 1,
 IF(VALUE(MID('Planilha oficial participantes '!F44,1,SEARCH(" ",'Planilha oficial participantes '!F44)-1))&lt;=60, 2,
 3)))</f>
        <v>0</v>
      </c>
      <c r="D44" s="109">
        <f>IF('Planilha oficial participantes '!I44="Nenhuma no último mês", 0,
 IF('Planilha oficial participantes '!I44="Menos de 1 vez/ semana", 1,
 IF('Planilha oficial participantes '!I44="1 ou 2 vezes/ semana", 2,
 IF('Planilha oficial participantes '!I44="3 ou mais vezes/ semana", 3,
 ""))))
</f>
        <v>1</v>
      </c>
      <c r="E44" s="110">
        <f t="shared" si="1"/>
        <v>1</v>
      </c>
      <c r="F44" s="109">
        <f>IF(VALUE(MID('Planilha oficial participantes '!H44,1,SEARCH(" ",'Planilha oficial participantes '!H44)-1))&gt;=7, 0,
 IF(VALUE(MID('Planilha oficial participantes '!H44,1,SEARCH(" ",'Planilha oficial participantes '!H44)-1))&gt;=6, 1,
 IF(VALUE(MID('Planilha oficial participantes '!H44,1,SEARCH(" ",'Planilha oficial participantes '!H44)-1))&gt;=5, 2,
 3)))
</f>
        <v>1</v>
      </c>
      <c r="G44" s="109">
        <f>IF(
  (((VALUE(MID('Planilha oficial participantes '!H44,1,SEARCH(" ",'Planilha oficial participantes '!H44)-1))) / (TIMEVALUE(MOD('Planilha oficial participantes '!G44 - 'Planilha oficial participantes '!E44, 1))*24))*100) &gt; 85, 0,
IF(
  (((VALUE(MID('Planilha oficial participantes '!H44,1,SEARCH(" ",'Planilha oficial participantes '!H44)-1))) / (TIMEVALUE(MOD('Planilha oficial participantes '!G44 - 'Planilha oficial participantes '!E44, 1))*24))*100) &gt;= 75, 1,
IF(
  (((VALUE(MID('Planilha oficial participantes '!H44,1,SEARCH(" ",'Planilha oficial participantes '!H44)-1))) / (TIMEVALUE(MOD('Planilha oficial participantes '!G44 - 'Planilha oficial participantes '!E44, 1))*24))*100) &gt;= 65, 2,
3)))
</f>
        <v>0</v>
      </c>
      <c r="H44" s="111">
        <f>((VALUE(MID('Planilha oficial participantes '!H44,1,SEARCH(" ",'Planilha oficial participantes '!H44)-1))) / (TIMEVALUE(MOD('Planilha oficial participantes '!G44 - 'Planilha oficial participantes '!E44, 1))*24))*100</f>
        <v>92.30769231</v>
      </c>
      <c r="I44" s="112">
        <f>MOD('Planilha oficial participantes '!G44 - 'Planilha oficial participantes '!E44, 1)</f>
        <v>0.2708333333</v>
      </c>
      <c r="J44" s="113">
        <f t="shared" si="2"/>
        <v>6.5</v>
      </c>
      <c r="K44" s="109">
        <f t="shared" si="3"/>
        <v>1</v>
      </c>
      <c r="L44" s="109">
        <f>IF('Planilha oficial participantes '!J44="Nenhuma no último mês", 0,
 IF('Planilha oficial participantes '!J44="Menos de 1 vez/ semana", 1,
 IF('Planilha oficial participantes '!J44="1 ou 2 vezes/ semana", 2,
 IF('Planilha oficial participantes '!J44="3 ou mais vezes/ semana", 3,
 ""))))
</f>
        <v>1</v>
      </c>
      <c r="M44" s="109">
        <f>IF('Planilha oficial participantes '!K44="Nenhuma no último mês", 0,
 IF('Planilha oficial participantes '!K44="Menos de 1 vez/ semana", 1,
 IF('Planilha oficial participantes '!K44="1 ou 2 vezes/ semana", 2,
 IF('Planilha oficial participantes '!K44="3 ou mais vezes/ semana", 3,
 ""))))
</f>
        <v>0</v>
      </c>
      <c r="N44" s="109">
        <f>IF('Planilha oficial participantes '!L44="Nenhuma no último mês", 0,
 IF('Planilha oficial participantes '!L44="Menos de 1 vez/ semana", 1,
 IF('Planilha oficial participantes '!L44="1 ou 2 vezes/ semana", 2,
 IF('Planilha oficial participantes '!L44="3 ou mais vezes/ semana", 3,
 ""))))
</f>
        <v>0</v>
      </c>
      <c r="O44" s="109">
        <f>IF('Planilha oficial participantes '!M44="Nenhuma no último mês", 0,
 IF('Planilha oficial participantes '!M44="Menos de 1 vez/ semana", 1,
 IF('Planilha oficial participantes '!M44="1 ou 2 vezes/ semana", 2,
 IF('Planilha oficial participantes '!M44="3 ou mais vezes/ semana", 3,
 ""))))
</f>
        <v>0</v>
      </c>
      <c r="P44" s="109">
        <f>IF('Planilha oficial participantes '!N44="Nenhuma no último mês", 0,
 IF('Planilha oficial participantes '!N44="Menos de 1 vez/ semana", 1,
 IF('Planilha oficial participantes '!N44="1 ou 2 vezes/ semana", 2,
 IF('Planilha oficial participantes '!N44="3 ou mais vezes/ semana", 3,
 ""))))
</f>
        <v>1</v>
      </c>
      <c r="Q44" s="109">
        <f>IF('Planilha oficial participantes '!O44="Nenhuma no último mês", 0,
 IF('Planilha oficial participantes '!O44="Menos de 1 vez/ semana", 1,
 IF('Planilha oficial participantes '!O44="1 ou 2 vezes/ semana", 2,
 IF('Planilha oficial participantes '!O44="3 ou mais vezes/ semana", 3,
 ""))))
</f>
        <v>0</v>
      </c>
      <c r="R44" s="109">
        <f>IF('Planilha oficial participantes '!P44="Nenhuma no último mês", 0,
 IF('Planilha oficial participantes '!P44="Menos de 1 vez/ semana", 1,
 IF('Planilha oficial participantes '!P44="1 ou 2 vezes/ semana", 2,
 IF('Planilha oficial participantes '!P44="3 ou mais vezes/ semana", 3,
 ""))))
</f>
        <v>0</v>
      </c>
      <c r="S44" s="109">
        <f>IF('Planilha oficial participantes '!Q44="Nenhuma no último mês", 0,
 IF('Planilha oficial participantes '!Q44="Menos de 1 vez/ semana", 1,
 IF('Planilha oficial participantes '!Q44="1 ou 2 vezes/ semana", 2,
 IF('Planilha oficial participantes '!Q44="3 ou mais vezes/ semana", 3,
 ""))))
</f>
        <v>0</v>
      </c>
      <c r="T44" s="109">
        <f>IF('Planilha oficial participantes '!S44="Nenhuma no último mês", 0,
 IF('Planilha oficial participantes '!S44="Não se aplica", 0,
 IF('Planilha oficial participantes '!S44="Menos de 1 vez/ semana", 1,
 IF('Planilha oficial participantes '!S44="1 ou 2 vezes/ semana", 2,
 IF('Planilha oficial participantes '!S44="3 ou mais vezes/ semana", 3,
 ""))))
)</f>
        <v>0</v>
      </c>
      <c r="U44" s="109">
        <f>IF('Planilha oficial participantes '!U44="Nenhuma no último mês", 0,
 IF('Planilha oficial participantes '!U44="Menos de 1 vez/ semana", 1,
 IF('Planilha oficial participantes '!U44="1 ou 2 vezes/ semana", 2,
 IF('Planilha oficial participantes '!U44="3 ou mais vezes/ semana", 3,
 ""))))
</f>
        <v>0</v>
      </c>
      <c r="V44" s="109">
        <f t="shared" si="4"/>
        <v>1</v>
      </c>
      <c r="W44" s="109">
        <f>IF('Planilha oficial participantes '!V44="Nenhuma no último mês", 0,
 IF('Planilha oficial participantes '!V44="Menos de 1 vez/ semana", 1,
 IF('Planilha oficial participantes '!V44="1 ou 2 vezes/ semana", 2,
 IF('Planilha oficial participantes '!V44="3 ou mais vezes/ semana", 3,
 ""))))
</f>
        <v>1</v>
      </c>
      <c r="X44" s="109">
        <f>IF('Planilha oficial participantes '!W44="Nenhuma dificuldade", 0,
 IF('Planilha oficial participantes '!W44="Um problema leve", 1,
 IF('Planilha oficial participantes '!W44="Um problema razoável", 2,
 IF('Planilha oficial participantes '!W44="Um grande problema", 3,
 ""))))
</f>
        <v>1</v>
      </c>
      <c r="Y44" s="114">
        <f t="shared" si="5"/>
        <v>6</v>
      </c>
      <c r="AA44" s="140" t="s">
        <v>1875</v>
      </c>
      <c r="AB44" s="141">
        <f>SUM(AB40:AB43)</f>
        <v>266</v>
      </c>
      <c r="AC44" s="142">
        <f t="shared" si="8"/>
        <v>1</v>
      </c>
    </row>
    <row r="45">
      <c r="A45" s="108" t="s">
        <v>1215</v>
      </c>
      <c r="B45" s="109">
        <f>IF('Planilha oficial participantes '!T45="Muito boa", 0, IF('Planilha oficial participantes '!T45="Boa", 1, IF('Planilha oficial participantes '!T45="Ruim", 2, IF('Planilha oficial participantes '!T45="Muito ruim", 3, ""))))</f>
        <v>1</v>
      </c>
      <c r="C45" s="109">
        <f>IF(VALUE(MID('Planilha oficial participantes '!F45,1,SEARCH(" ",'Planilha oficial participantes '!F45)-1))&lt;=15, 0,
 IF(VALUE(MID('Planilha oficial participantes '!F45,1,SEARCH(" ",'Planilha oficial participantes '!F45)-1))&lt;=30, 1,
 IF(VALUE(MID('Planilha oficial participantes '!F45,1,SEARCH(" ",'Planilha oficial participantes '!F45)-1))&lt;=60, 2,
 3)))</f>
        <v>2</v>
      </c>
      <c r="D45" s="109">
        <f>IF('Planilha oficial participantes '!I45="Nenhuma no último mês", 0,
 IF('Planilha oficial participantes '!I45="Menos de 1 vez/ semana", 1,
 IF('Planilha oficial participantes '!I45="1 ou 2 vezes/ semana", 2,
 IF('Planilha oficial participantes '!I45="3 ou mais vezes/ semana", 3,
 ""))))
</f>
        <v>3</v>
      </c>
      <c r="E45" s="110">
        <f t="shared" si="1"/>
        <v>3</v>
      </c>
      <c r="F45" s="109">
        <f>IF(VALUE(MID('Planilha oficial participantes '!H45,1,SEARCH(" ",'Planilha oficial participantes '!H45)-1))&gt;=7, 0,
 IF(VALUE(MID('Planilha oficial participantes '!H45,1,SEARCH(" ",'Planilha oficial participantes '!H45)-1))&gt;=6, 1,
 IF(VALUE(MID('Planilha oficial participantes '!H45,1,SEARCH(" ",'Planilha oficial participantes '!H45)-1))&gt;=5, 2,
 3)))
</f>
        <v>1</v>
      </c>
      <c r="G45" s="109">
        <f>IF(
  (((VALUE(MID('Planilha oficial participantes '!H45,1,SEARCH(" ",'Planilha oficial participantes '!H45)-1))) / (TIMEVALUE(MOD('Planilha oficial participantes '!G45 - 'Planilha oficial participantes '!E45, 1))*24))*100) &gt; 85, 0,
IF(
  (((VALUE(MID('Planilha oficial participantes '!H45,1,SEARCH(" ",'Planilha oficial participantes '!H45)-1))) / (TIMEVALUE(MOD('Planilha oficial participantes '!G45 - 'Planilha oficial participantes '!E45, 1))*24))*100) &gt;= 75, 1,
IF(
  (((VALUE(MID('Planilha oficial participantes '!H45,1,SEARCH(" ",'Planilha oficial participantes '!H45)-1))) / (TIMEVALUE(MOD('Planilha oficial participantes '!G45 - 'Planilha oficial participantes '!E45, 1))*24))*100) &gt;= 65, 2,
3)))
</f>
        <v>0</v>
      </c>
      <c r="H45" s="111">
        <f>((VALUE(MID('Planilha oficial participantes '!H45,1,SEARCH(" ",'Planilha oficial participantes '!H45)-1))) / (TIMEVALUE(MOD('Planilha oficial participantes '!G45 - 'Planilha oficial participantes '!E45, 1))*24))*100</f>
        <v>86.66666667</v>
      </c>
      <c r="I45" s="112">
        <f>MOD('Planilha oficial participantes '!G45 - 'Planilha oficial participantes '!E45, 1)</f>
        <v>0.3125</v>
      </c>
      <c r="J45" s="113">
        <f t="shared" si="2"/>
        <v>7.5</v>
      </c>
      <c r="K45" s="109">
        <f t="shared" si="3"/>
        <v>1</v>
      </c>
      <c r="L45" s="109">
        <f>IF('Planilha oficial participantes '!J45="Nenhuma no último mês", 0,
 IF('Planilha oficial participantes '!J45="Menos de 1 vez/ semana", 1,
 IF('Planilha oficial participantes '!J45="1 ou 2 vezes/ semana", 2,
 IF('Planilha oficial participantes '!J45="3 ou mais vezes/ semana", 3,
 ""))))
</f>
        <v>1</v>
      </c>
      <c r="M45" s="109">
        <f>IF('Planilha oficial participantes '!K45="Nenhuma no último mês", 0,
 IF('Planilha oficial participantes '!K45="Menos de 1 vez/ semana", 1,
 IF('Planilha oficial participantes '!K45="1 ou 2 vezes/ semana", 2,
 IF('Planilha oficial participantes '!K45="3 ou mais vezes/ semana", 3,
 ""))))
</f>
        <v>1</v>
      </c>
      <c r="N45" s="109">
        <f>IF('Planilha oficial participantes '!L45="Nenhuma no último mês", 0,
 IF('Planilha oficial participantes '!L45="Menos de 1 vez/ semana", 1,
 IF('Planilha oficial participantes '!L45="1 ou 2 vezes/ semana", 2,
 IF('Planilha oficial participantes '!L45="3 ou mais vezes/ semana", 3,
 ""))))
</f>
        <v>0</v>
      </c>
      <c r="O45" s="109">
        <f>IF('Planilha oficial participantes '!M45="Nenhuma no último mês", 0,
 IF('Planilha oficial participantes '!M45="Menos de 1 vez/ semana", 1,
 IF('Planilha oficial participantes '!M45="1 ou 2 vezes/ semana", 2,
 IF('Planilha oficial participantes '!M45="3 ou mais vezes/ semana", 3,
 ""))))
</f>
        <v>0</v>
      </c>
      <c r="P45" s="109">
        <f>IF('Planilha oficial participantes '!N45="Nenhuma no último mês", 0,
 IF('Planilha oficial participantes '!N45="Menos de 1 vez/ semana", 1,
 IF('Planilha oficial participantes '!N45="1 ou 2 vezes/ semana", 2,
 IF('Planilha oficial participantes '!N45="3 ou mais vezes/ semana", 3,
 ""))))
</f>
        <v>0</v>
      </c>
      <c r="Q45" s="109">
        <f>IF('Planilha oficial participantes '!O45="Nenhuma no último mês", 0,
 IF('Planilha oficial participantes '!O45="Menos de 1 vez/ semana", 1,
 IF('Planilha oficial participantes '!O45="1 ou 2 vezes/ semana", 2,
 IF('Planilha oficial participantes '!O45="3 ou mais vezes/ semana", 3,
 ""))))
</f>
        <v>2</v>
      </c>
      <c r="R45" s="109">
        <f>IF('Planilha oficial participantes '!P45="Nenhuma no último mês", 0,
 IF('Planilha oficial participantes '!P45="Menos de 1 vez/ semana", 1,
 IF('Planilha oficial participantes '!P45="1 ou 2 vezes/ semana", 2,
 IF('Planilha oficial participantes '!P45="3 ou mais vezes/ semana", 3,
 ""))))
</f>
        <v>0</v>
      </c>
      <c r="S45" s="109">
        <f>IF('Planilha oficial participantes '!Q45="Nenhuma no último mês", 0,
 IF('Planilha oficial participantes '!Q45="Menos de 1 vez/ semana", 1,
 IF('Planilha oficial participantes '!Q45="1 ou 2 vezes/ semana", 2,
 IF('Planilha oficial participantes '!Q45="3 ou mais vezes/ semana", 3,
 ""))))
</f>
        <v>0</v>
      </c>
      <c r="T45" s="109">
        <f>IF('Planilha oficial participantes '!S45="Nenhuma no último mês", 0,
 IF('Planilha oficial participantes '!S45="Não se aplica", 0,
 IF('Planilha oficial participantes '!S45="Menos de 1 vez/ semana", 1,
 IF('Planilha oficial participantes '!S45="1 ou 2 vezes/ semana", 2,
 IF('Planilha oficial participantes '!S45="3 ou mais vezes/ semana", 3,
 ""))))
)</f>
        <v>0</v>
      </c>
      <c r="U45" s="109">
        <f>IF('Planilha oficial participantes '!U45="Nenhuma no último mês", 0,
 IF('Planilha oficial participantes '!U45="Menos de 1 vez/ semana", 1,
 IF('Planilha oficial participantes '!U45="1 ou 2 vezes/ semana", 2,
 IF('Planilha oficial participantes '!U45="3 ou mais vezes/ semana", 3,
 ""))))
</f>
        <v>0</v>
      </c>
      <c r="V45" s="109">
        <f t="shared" si="4"/>
        <v>0</v>
      </c>
      <c r="W45" s="109">
        <f>IF('Planilha oficial participantes '!V45="Nenhuma no último mês", 0,
 IF('Planilha oficial participantes '!V45="Menos de 1 vez/ semana", 1,
 IF('Planilha oficial participantes '!V45="1 ou 2 vezes/ semana", 2,
 IF('Planilha oficial participantes '!V45="3 ou mais vezes/ semana", 3,
 ""))))
</f>
        <v>0</v>
      </c>
      <c r="X45" s="109">
        <f>IF('Planilha oficial participantes '!W45="Nenhuma dificuldade", 0,
 IF('Planilha oficial participantes '!W45="Um problema leve", 1,
 IF('Planilha oficial participantes '!W45="Um problema razoável", 2,
 IF('Planilha oficial participantes '!W45="Um grande problema", 3,
 ""))))
</f>
        <v>0</v>
      </c>
      <c r="Y45" s="114">
        <f t="shared" si="5"/>
        <v>6</v>
      </c>
    </row>
    <row r="46">
      <c r="A46" s="108" t="s">
        <v>1216</v>
      </c>
      <c r="B46" s="109">
        <f>IF('Planilha oficial participantes '!T46="Muito boa", 0, IF('Planilha oficial participantes '!T46="Boa", 1, IF('Planilha oficial participantes '!T46="Ruim", 2, IF('Planilha oficial participantes '!T46="Muito ruim", 3, ""))))</f>
        <v>1</v>
      </c>
      <c r="C46" s="109">
        <f>IF(VALUE(MID('Planilha oficial participantes '!F46,1,SEARCH(" ",'Planilha oficial participantes '!F46)-1))&lt;=15, 0,
 IF(VALUE(MID('Planilha oficial participantes '!F46,1,SEARCH(" ",'Planilha oficial participantes '!F46)-1))&lt;=30, 1,
 IF(VALUE(MID('Planilha oficial participantes '!F46,1,SEARCH(" ",'Planilha oficial participantes '!F46)-1))&lt;=60, 2,
 3)))</f>
        <v>1</v>
      </c>
      <c r="D46" s="109">
        <f>IF('Planilha oficial participantes '!I46="Nenhuma no último mês", 0,
 IF('Planilha oficial participantes '!I46="Menos de 1 vez/ semana", 1,
 IF('Planilha oficial participantes '!I46="1 ou 2 vezes/ semana", 2,
 IF('Planilha oficial participantes '!I46="3 ou mais vezes/ semana", 3,
 ""))))
</f>
        <v>2</v>
      </c>
      <c r="E46" s="110">
        <f t="shared" si="1"/>
        <v>2</v>
      </c>
      <c r="F46" s="109">
        <f>IF(VALUE(MID('Planilha oficial participantes '!H46,1,SEARCH(" ",'Planilha oficial participantes '!H46)-1))&gt;=7, 0,
 IF(VALUE(MID('Planilha oficial participantes '!H46,1,SEARCH(" ",'Planilha oficial participantes '!H46)-1))&gt;=6, 1,
 IF(VALUE(MID('Planilha oficial participantes '!H46,1,SEARCH(" ",'Planilha oficial participantes '!H46)-1))&gt;=5, 2,
 3)))
</f>
        <v>1</v>
      </c>
      <c r="G46" s="109">
        <f>IF(
  (((VALUE(MID('Planilha oficial participantes '!H46,1,SEARCH(" ",'Planilha oficial participantes '!H46)-1))) / (TIMEVALUE(MOD('Planilha oficial participantes '!G46 - 'Planilha oficial participantes '!E46, 1))*24))*100) &gt; 85, 0,
IF(
  (((VALUE(MID('Planilha oficial participantes '!H46,1,SEARCH(" ",'Planilha oficial participantes '!H46)-1))) / (TIMEVALUE(MOD('Planilha oficial participantes '!G46 - 'Planilha oficial participantes '!E46, 1))*24))*100) &gt;= 75, 1,
IF(
  (((VALUE(MID('Planilha oficial participantes '!H46,1,SEARCH(" ",'Planilha oficial participantes '!H46)-1))) / (TIMEVALUE(MOD('Planilha oficial participantes '!G46 - 'Planilha oficial participantes '!E46, 1))*24))*100) &gt;= 65, 2,
3)))
</f>
        <v>0</v>
      </c>
      <c r="H46" s="111">
        <f>((VALUE(MID('Planilha oficial participantes '!H46,1,SEARCH(" ",'Planilha oficial participantes '!H46)-1))) / (TIMEVALUE(MOD('Planilha oficial participantes '!G46 - 'Planilha oficial participantes '!E46, 1))*24))*100</f>
        <v>85.71428571</v>
      </c>
      <c r="I46" s="112">
        <f>MOD('Planilha oficial participantes '!G46 - 'Planilha oficial participantes '!E46, 1)</f>
        <v>0.2916666667</v>
      </c>
      <c r="J46" s="113">
        <f t="shared" si="2"/>
        <v>7</v>
      </c>
      <c r="K46" s="109">
        <f t="shared" si="3"/>
        <v>1</v>
      </c>
      <c r="L46" s="109">
        <f>IF('Planilha oficial participantes '!J46="Nenhuma no último mês", 0,
 IF('Planilha oficial participantes '!J46="Menos de 1 vez/ semana", 1,
 IF('Planilha oficial participantes '!J46="1 ou 2 vezes/ semana", 2,
 IF('Planilha oficial participantes '!J46="3 ou mais vezes/ semana", 3,
 ""))))
</f>
        <v>0</v>
      </c>
      <c r="M46" s="109">
        <f>IF('Planilha oficial participantes '!K46="Nenhuma no último mês", 0,
 IF('Planilha oficial participantes '!K46="Menos de 1 vez/ semana", 1,
 IF('Planilha oficial participantes '!K46="1 ou 2 vezes/ semana", 2,
 IF('Planilha oficial participantes '!K46="3 ou mais vezes/ semana", 3,
 ""))))
</f>
        <v>0</v>
      </c>
      <c r="N46" s="109">
        <f>IF('Planilha oficial participantes '!L46="Nenhuma no último mês", 0,
 IF('Planilha oficial participantes '!L46="Menos de 1 vez/ semana", 1,
 IF('Planilha oficial participantes '!L46="1 ou 2 vezes/ semana", 2,
 IF('Planilha oficial participantes '!L46="3 ou mais vezes/ semana", 3,
 ""))))
</f>
        <v>0</v>
      </c>
      <c r="O46" s="109">
        <f>IF('Planilha oficial participantes '!M46="Nenhuma no último mês", 0,
 IF('Planilha oficial participantes '!M46="Menos de 1 vez/ semana", 1,
 IF('Planilha oficial participantes '!M46="1 ou 2 vezes/ semana", 2,
 IF('Planilha oficial participantes '!M46="3 ou mais vezes/ semana", 3,
 ""))))
</f>
        <v>2</v>
      </c>
      <c r="P46" s="109">
        <f>IF('Planilha oficial participantes '!N46="Nenhuma no último mês", 0,
 IF('Planilha oficial participantes '!N46="Menos de 1 vez/ semana", 1,
 IF('Planilha oficial participantes '!N46="1 ou 2 vezes/ semana", 2,
 IF('Planilha oficial participantes '!N46="3 ou mais vezes/ semana", 3,
 ""))))
</f>
        <v>1</v>
      </c>
      <c r="Q46" s="109">
        <f>IF('Planilha oficial participantes '!O46="Nenhuma no último mês", 0,
 IF('Planilha oficial participantes '!O46="Menos de 1 vez/ semana", 1,
 IF('Planilha oficial participantes '!O46="1 ou 2 vezes/ semana", 2,
 IF('Planilha oficial participantes '!O46="3 ou mais vezes/ semana", 3,
 ""))))
</f>
        <v>2</v>
      </c>
      <c r="R46" s="109">
        <f>IF('Planilha oficial participantes '!P46="Nenhuma no último mês", 0,
 IF('Planilha oficial participantes '!P46="Menos de 1 vez/ semana", 1,
 IF('Planilha oficial participantes '!P46="1 ou 2 vezes/ semana", 2,
 IF('Planilha oficial participantes '!P46="3 ou mais vezes/ semana", 3,
 ""))))
</f>
        <v>1</v>
      </c>
      <c r="S46" s="109">
        <f>IF('Planilha oficial participantes '!Q46="Nenhuma no último mês", 0,
 IF('Planilha oficial participantes '!Q46="Menos de 1 vez/ semana", 1,
 IF('Planilha oficial participantes '!Q46="1 ou 2 vezes/ semana", 2,
 IF('Planilha oficial participantes '!Q46="3 ou mais vezes/ semana", 3,
 ""))))
</f>
        <v>0</v>
      </c>
      <c r="T46" s="109">
        <f>IF('Planilha oficial participantes '!S46="Nenhuma no último mês", 0,
 IF('Planilha oficial participantes '!S46="Não se aplica", 0,
 IF('Planilha oficial participantes '!S46="Menos de 1 vez/ semana", 1,
 IF('Planilha oficial participantes '!S46="1 ou 2 vezes/ semana", 2,
 IF('Planilha oficial participantes '!S46="3 ou mais vezes/ semana", 3,
 ""))))
)</f>
        <v>1</v>
      </c>
      <c r="U46" s="109">
        <f>IF('Planilha oficial participantes '!U46="Nenhuma no último mês", 0,
 IF('Planilha oficial participantes '!U46="Menos de 1 vez/ semana", 1,
 IF('Planilha oficial participantes '!U46="1 ou 2 vezes/ semana", 2,
 IF('Planilha oficial participantes '!U46="3 ou mais vezes/ semana", 3,
 ""))))
</f>
        <v>0</v>
      </c>
      <c r="V46" s="109">
        <f t="shared" si="4"/>
        <v>2</v>
      </c>
      <c r="W46" s="109">
        <f>IF('Planilha oficial participantes '!V46="Nenhuma no último mês", 0,
 IF('Planilha oficial participantes '!V46="Menos de 1 vez/ semana", 1,
 IF('Planilha oficial participantes '!V46="1 ou 2 vezes/ semana", 2,
 IF('Planilha oficial participantes '!V46="3 ou mais vezes/ semana", 3,
 ""))))
</f>
        <v>1</v>
      </c>
      <c r="X46" s="109">
        <f>IF('Planilha oficial participantes '!W46="Nenhuma dificuldade", 0,
 IF('Planilha oficial participantes '!W46="Um problema leve", 1,
 IF('Planilha oficial participantes '!W46="Um problema razoável", 2,
 IF('Planilha oficial participantes '!W46="Um grande problema", 3,
 ""))))
</f>
        <v>2</v>
      </c>
      <c r="Y46" s="114">
        <f t="shared" si="5"/>
        <v>7</v>
      </c>
      <c r="AA46" s="106" t="s">
        <v>1876</v>
      </c>
      <c r="AB46" s="43"/>
      <c r="AC46" s="44"/>
    </row>
    <row r="47">
      <c r="A47" s="108" t="s">
        <v>1217</v>
      </c>
      <c r="B47" s="109">
        <f>IF('Planilha oficial participantes '!T47="Muito boa", 0, IF('Planilha oficial participantes '!T47="Boa", 1, IF('Planilha oficial participantes '!T47="Ruim", 2, IF('Planilha oficial participantes '!T47="Muito ruim", 3, ""))))</f>
        <v>2</v>
      </c>
      <c r="C47" s="109">
        <f>IF(VALUE(MID('Planilha oficial participantes '!F47,1,SEARCH(" ",'Planilha oficial participantes '!F47)-1))&lt;=15, 0,
 IF(VALUE(MID('Planilha oficial participantes '!F47,1,SEARCH(" ",'Planilha oficial participantes '!F47)-1))&lt;=30, 1,
 IF(VALUE(MID('Planilha oficial participantes '!F47,1,SEARCH(" ",'Planilha oficial participantes '!F47)-1))&lt;=60, 2,
 3)))</f>
        <v>0</v>
      </c>
      <c r="D47" s="109">
        <f>IF('Planilha oficial participantes '!I47="Nenhuma no último mês", 0,
 IF('Planilha oficial participantes '!I47="Menos de 1 vez/ semana", 1,
 IF('Planilha oficial participantes '!I47="1 ou 2 vezes/ semana", 2,
 IF('Planilha oficial participantes '!I47="3 ou mais vezes/ semana", 3,
 ""))))
</f>
        <v>1</v>
      </c>
      <c r="E47" s="110">
        <f t="shared" si="1"/>
        <v>1</v>
      </c>
      <c r="F47" s="109">
        <f>IF(VALUE(MID('Planilha oficial participantes '!H47,1,SEARCH(" ",'Planilha oficial participantes '!H47)-1))&gt;=7, 0,
 IF(VALUE(MID('Planilha oficial participantes '!H47,1,SEARCH(" ",'Planilha oficial participantes '!H47)-1))&gt;=6, 1,
 IF(VALUE(MID('Planilha oficial participantes '!H47,1,SEARCH(" ",'Planilha oficial participantes '!H47)-1))&gt;=5, 2,
 3)))
</f>
        <v>2</v>
      </c>
      <c r="G47" s="109">
        <f>IF(
  (((VALUE(MID('Planilha oficial participantes '!H47,1,SEARCH(" ",'Planilha oficial participantes '!H47)-1))) / (TIMEVALUE(MOD('Planilha oficial participantes '!G47 - 'Planilha oficial participantes '!E47, 1))*24))*100) &gt; 85, 0,
IF(
  (((VALUE(MID('Planilha oficial participantes '!H47,1,SEARCH(" ",'Planilha oficial participantes '!H47)-1))) / (TIMEVALUE(MOD('Planilha oficial participantes '!G47 - 'Planilha oficial participantes '!E47, 1))*24))*100) &gt;= 75, 1,
IF(
  (((VALUE(MID('Planilha oficial participantes '!H47,1,SEARCH(" ",'Planilha oficial participantes '!H47)-1))) / (TIMEVALUE(MOD('Planilha oficial participantes '!G47 - 'Planilha oficial participantes '!E47, 1))*24))*100) &gt;= 65, 2,
3)))
</f>
        <v>0</v>
      </c>
      <c r="H47" s="111">
        <f>((VALUE(MID('Planilha oficial participantes '!H47,1,SEARCH(" ",'Planilha oficial participantes '!H47)-1))) / (TIMEVALUE(MOD('Planilha oficial participantes '!G47 - 'Planilha oficial participantes '!E47, 1))*24))*100</f>
        <v>95.65217391</v>
      </c>
      <c r="I47" s="112">
        <f>MOD('Planilha oficial participantes '!G47 - 'Planilha oficial participantes '!E47, 1)</f>
        <v>0.2395833333</v>
      </c>
      <c r="J47" s="113">
        <f t="shared" si="2"/>
        <v>5.75</v>
      </c>
      <c r="K47" s="109">
        <f t="shared" si="3"/>
        <v>1</v>
      </c>
      <c r="L47" s="109">
        <f>IF('Planilha oficial participantes '!J47="Nenhuma no último mês", 0,
 IF('Planilha oficial participantes '!J47="Menos de 1 vez/ semana", 1,
 IF('Planilha oficial participantes '!J47="1 ou 2 vezes/ semana", 2,
 IF('Planilha oficial participantes '!J47="3 ou mais vezes/ semana", 3,
 ""))))
</f>
        <v>1</v>
      </c>
      <c r="M47" s="109">
        <f>IF('Planilha oficial participantes '!K47="Nenhuma no último mês", 0,
 IF('Planilha oficial participantes '!K47="Menos de 1 vez/ semana", 1,
 IF('Planilha oficial participantes '!K47="1 ou 2 vezes/ semana", 2,
 IF('Planilha oficial participantes '!K47="3 ou mais vezes/ semana", 3,
 ""))))
</f>
        <v>1</v>
      </c>
      <c r="N47" s="109">
        <f>IF('Planilha oficial participantes '!L47="Nenhuma no último mês", 0,
 IF('Planilha oficial participantes '!L47="Menos de 1 vez/ semana", 1,
 IF('Planilha oficial participantes '!L47="1 ou 2 vezes/ semana", 2,
 IF('Planilha oficial participantes '!L47="3 ou mais vezes/ semana", 3,
 ""))))
</f>
        <v>0</v>
      </c>
      <c r="O47" s="109">
        <f>IF('Planilha oficial participantes '!M47="Nenhuma no último mês", 0,
 IF('Planilha oficial participantes '!M47="Menos de 1 vez/ semana", 1,
 IF('Planilha oficial participantes '!M47="1 ou 2 vezes/ semana", 2,
 IF('Planilha oficial participantes '!M47="3 ou mais vezes/ semana", 3,
 ""))))
</f>
        <v>0</v>
      </c>
      <c r="P47" s="109">
        <f>IF('Planilha oficial participantes '!N47="Nenhuma no último mês", 0,
 IF('Planilha oficial participantes '!N47="Menos de 1 vez/ semana", 1,
 IF('Planilha oficial participantes '!N47="1 ou 2 vezes/ semana", 2,
 IF('Planilha oficial participantes '!N47="3 ou mais vezes/ semana", 3,
 ""))))
</f>
        <v>0</v>
      </c>
      <c r="Q47" s="109">
        <f>IF('Planilha oficial participantes '!O47="Nenhuma no último mês", 0,
 IF('Planilha oficial participantes '!O47="Menos de 1 vez/ semana", 1,
 IF('Planilha oficial participantes '!O47="1 ou 2 vezes/ semana", 2,
 IF('Planilha oficial participantes '!O47="3 ou mais vezes/ semana", 3,
 ""))))
</f>
        <v>0</v>
      </c>
      <c r="R47" s="109">
        <f>IF('Planilha oficial participantes '!P47="Nenhuma no último mês", 0,
 IF('Planilha oficial participantes '!P47="Menos de 1 vez/ semana", 1,
 IF('Planilha oficial participantes '!P47="1 ou 2 vezes/ semana", 2,
 IF('Planilha oficial participantes '!P47="3 ou mais vezes/ semana", 3,
 ""))))
</f>
        <v>0</v>
      </c>
      <c r="S47" s="109">
        <f>IF('Planilha oficial participantes '!Q47="Nenhuma no último mês", 0,
 IF('Planilha oficial participantes '!Q47="Menos de 1 vez/ semana", 1,
 IF('Planilha oficial participantes '!Q47="1 ou 2 vezes/ semana", 2,
 IF('Planilha oficial participantes '!Q47="3 ou mais vezes/ semana", 3,
 ""))))
</f>
        <v>0</v>
      </c>
      <c r="T47" s="109">
        <f>IF('Planilha oficial participantes '!S47="Nenhuma no último mês", 0,
 IF('Planilha oficial participantes '!S47="Não se aplica", 0,
 IF('Planilha oficial participantes '!S47="Menos de 1 vez/ semana", 1,
 IF('Planilha oficial participantes '!S47="1 ou 2 vezes/ semana", 2,
 IF('Planilha oficial participantes '!S47="3 ou mais vezes/ semana", 3,
 ""))))
)</f>
        <v>0</v>
      </c>
      <c r="U47" s="109">
        <f>IF('Planilha oficial participantes '!U47="Nenhuma no último mês", 0,
 IF('Planilha oficial participantes '!U47="Menos de 1 vez/ semana", 1,
 IF('Planilha oficial participantes '!U47="1 ou 2 vezes/ semana", 2,
 IF('Planilha oficial participantes '!U47="3 ou mais vezes/ semana", 3,
 ""))))
</f>
        <v>0</v>
      </c>
      <c r="V47" s="109">
        <f t="shared" si="4"/>
        <v>2</v>
      </c>
      <c r="W47" s="109">
        <f>IF('Planilha oficial participantes '!V47="Nenhuma no último mês", 0,
 IF('Planilha oficial participantes '!V47="Menos de 1 vez/ semana", 1,
 IF('Planilha oficial participantes '!V47="1 ou 2 vezes/ semana", 2,
 IF('Planilha oficial participantes '!V47="3 ou mais vezes/ semana", 3,
 ""))))
</f>
        <v>2</v>
      </c>
      <c r="X47" s="109">
        <f>IF('Planilha oficial participantes '!W47="Nenhuma dificuldade", 0,
 IF('Planilha oficial participantes '!W47="Um problema leve", 1,
 IF('Planilha oficial participantes '!W47="Um problema razoável", 2,
 IF('Planilha oficial participantes '!W47="Um grande problema", 3,
 ""))))
</f>
        <v>1</v>
      </c>
      <c r="Y47" s="114">
        <f t="shared" si="5"/>
        <v>8</v>
      </c>
      <c r="AA47" s="140" t="s">
        <v>79</v>
      </c>
      <c r="AB47" s="141">
        <f>COUNTIF(Form_Responses1_3[5B- Durante o último mês, com que frequência você teve dificuldade de dormir porque você acordou no meio da noite ou de manhã cedo?], "Nenhuma no último mês")
</f>
        <v>90</v>
      </c>
      <c r="AC47" s="142">
        <f t="shared" ref="AC47:AC51" si="9">AB47/$AB$51</f>
        <v>0.3383458647</v>
      </c>
    </row>
    <row r="48">
      <c r="A48" s="108" t="s">
        <v>1219</v>
      </c>
      <c r="B48" s="109">
        <f>IF('Planilha oficial participantes '!T48="Muito boa", 0, IF('Planilha oficial participantes '!T48="Boa", 1, IF('Planilha oficial participantes '!T48="Ruim", 2, IF('Planilha oficial participantes '!T48="Muito ruim", 3, ""))))</f>
        <v>2</v>
      </c>
      <c r="C48" s="109">
        <f>IF(VALUE(MID('Planilha oficial participantes '!F48,1,SEARCH(" ",'Planilha oficial participantes '!F48)-1))&lt;=15, 0,
 IF(VALUE(MID('Planilha oficial participantes '!F48,1,SEARCH(" ",'Planilha oficial participantes '!F48)-1))&lt;=30, 1,
 IF(VALUE(MID('Planilha oficial participantes '!F48,1,SEARCH(" ",'Planilha oficial participantes '!F48)-1))&lt;=60, 2,
 3)))</f>
        <v>1</v>
      </c>
      <c r="D48" s="109">
        <f>IF('Planilha oficial participantes '!I48="Nenhuma no último mês", 0,
 IF('Planilha oficial participantes '!I48="Menos de 1 vez/ semana", 1,
 IF('Planilha oficial participantes '!I48="1 ou 2 vezes/ semana", 2,
 IF('Planilha oficial participantes '!I48="3 ou mais vezes/ semana", 3,
 ""))))
</f>
        <v>1</v>
      </c>
      <c r="E48" s="110">
        <f t="shared" si="1"/>
        <v>1</v>
      </c>
      <c r="F48" s="109">
        <f>IF(VALUE(MID('Planilha oficial participantes '!H48,1,SEARCH(" ",'Planilha oficial participantes '!H48)-1))&gt;=7, 0,
 IF(VALUE(MID('Planilha oficial participantes '!H48,1,SEARCH(" ",'Planilha oficial participantes '!H48)-1))&gt;=6, 1,
 IF(VALUE(MID('Planilha oficial participantes '!H48,1,SEARCH(" ",'Planilha oficial participantes '!H48)-1))&gt;=5, 2,
 3)))
</f>
        <v>1</v>
      </c>
      <c r="G48" s="109">
        <f>IF(
  (((VALUE(MID('Planilha oficial participantes '!H48,1,SEARCH(" ",'Planilha oficial participantes '!H48)-1))) / (TIMEVALUE(MOD('Planilha oficial participantes '!G48 - 'Planilha oficial participantes '!E48, 1))*24))*100) &gt; 85, 0,
IF(
  (((VALUE(MID('Planilha oficial participantes '!H48,1,SEARCH(" ",'Planilha oficial participantes '!H48)-1))) / (TIMEVALUE(MOD('Planilha oficial participantes '!G48 - 'Planilha oficial participantes '!E48, 1))*24))*100) &gt;= 75, 1,
IF(
  (((VALUE(MID('Planilha oficial participantes '!H48,1,SEARCH(" ",'Planilha oficial participantes '!H48)-1))) / (TIMEVALUE(MOD('Planilha oficial participantes '!G48 - 'Planilha oficial participantes '!E48, 1))*24))*100) &gt;= 65, 2,
3)))
</f>
        <v>0</v>
      </c>
      <c r="H48" s="111">
        <f>((VALUE(MID('Planilha oficial participantes '!H48,1,SEARCH(" ",'Planilha oficial participantes '!H48)-1))) / (TIMEVALUE(MOD('Planilha oficial participantes '!G48 - 'Planilha oficial participantes '!E48, 1))*24))*100</f>
        <v>85.71428571</v>
      </c>
      <c r="I48" s="112">
        <f>MOD('Planilha oficial participantes '!G48 - 'Planilha oficial participantes '!E48, 1)</f>
        <v>0.2916666667</v>
      </c>
      <c r="J48" s="113">
        <f t="shared" si="2"/>
        <v>7</v>
      </c>
      <c r="K48" s="109">
        <f t="shared" si="3"/>
        <v>1</v>
      </c>
      <c r="L48" s="109">
        <f>IF('Planilha oficial participantes '!J48="Nenhuma no último mês", 0,
 IF('Planilha oficial participantes '!J48="Menos de 1 vez/ semana", 1,
 IF('Planilha oficial participantes '!J48="1 ou 2 vezes/ semana", 2,
 IF('Planilha oficial participantes '!J48="3 ou mais vezes/ semana", 3,
 ""))))
</f>
        <v>1</v>
      </c>
      <c r="M48" s="109">
        <f>IF('Planilha oficial participantes '!K48="Nenhuma no último mês", 0,
 IF('Planilha oficial participantes '!K48="Menos de 1 vez/ semana", 1,
 IF('Planilha oficial participantes '!K48="1 ou 2 vezes/ semana", 2,
 IF('Planilha oficial participantes '!K48="3 ou mais vezes/ semana", 3,
 ""))))
</f>
        <v>0</v>
      </c>
      <c r="N48" s="109">
        <f>IF('Planilha oficial participantes '!L48="Nenhuma no último mês", 0,
 IF('Planilha oficial participantes '!L48="Menos de 1 vez/ semana", 1,
 IF('Planilha oficial participantes '!L48="1 ou 2 vezes/ semana", 2,
 IF('Planilha oficial participantes '!L48="3 ou mais vezes/ semana", 3,
 ""))))
</f>
        <v>0</v>
      </c>
      <c r="O48" s="109">
        <f>IF('Planilha oficial participantes '!M48="Nenhuma no último mês", 0,
 IF('Planilha oficial participantes '!M48="Menos de 1 vez/ semana", 1,
 IF('Planilha oficial participantes '!M48="1 ou 2 vezes/ semana", 2,
 IF('Planilha oficial participantes '!M48="3 ou mais vezes/ semana", 3,
 ""))))
</f>
        <v>0</v>
      </c>
      <c r="P48" s="109">
        <f>IF('Planilha oficial participantes '!N48="Nenhuma no último mês", 0,
 IF('Planilha oficial participantes '!N48="Menos de 1 vez/ semana", 1,
 IF('Planilha oficial participantes '!N48="1 ou 2 vezes/ semana", 2,
 IF('Planilha oficial participantes '!N48="3 ou mais vezes/ semana", 3,
 ""))))
</f>
        <v>0</v>
      </c>
      <c r="Q48" s="109">
        <f>IF('Planilha oficial participantes '!O48="Nenhuma no último mês", 0,
 IF('Planilha oficial participantes '!O48="Menos de 1 vez/ semana", 1,
 IF('Planilha oficial participantes '!O48="1 ou 2 vezes/ semana", 2,
 IF('Planilha oficial participantes '!O48="3 ou mais vezes/ semana", 3,
 ""))))
</f>
        <v>0</v>
      </c>
      <c r="R48" s="109">
        <f>IF('Planilha oficial participantes '!P48="Nenhuma no último mês", 0,
 IF('Planilha oficial participantes '!P48="Menos de 1 vez/ semana", 1,
 IF('Planilha oficial participantes '!P48="1 ou 2 vezes/ semana", 2,
 IF('Planilha oficial participantes '!P48="3 ou mais vezes/ semana", 3,
 ""))))
</f>
        <v>1</v>
      </c>
      <c r="S48" s="109">
        <f>IF('Planilha oficial participantes '!Q48="Nenhuma no último mês", 0,
 IF('Planilha oficial participantes '!Q48="Menos de 1 vez/ semana", 1,
 IF('Planilha oficial participantes '!Q48="1 ou 2 vezes/ semana", 2,
 IF('Planilha oficial participantes '!Q48="3 ou mais vezes/ semana", 3,
 ""))))
</f>
        <v>0</v>
      </c>
      <c r="T48" s="109">
        <f>IF('Planilha oficial participantes '!S48="Nenhuma no último mês", 0,
 IF('Planilha oficial participantes '!S48="Não se aplica", 0,
 IF('Planilha oficial participantes '!S48="Menos de 1 vez/ semana", 1,
 IF('Planilha oficial participantes '!S48="1 ou 2 vezes/ semana", 2,
 IF('Planilha oficial participantes '!S48="3 ou mais vezes/ semana", 3,
 ""))))
)</f>
        <v>0</v>
      </c>
      <c r="U48" s="109">
        <f>IF('Planilha oficial participantes '!U48="Nenhuma no último mês", 0,
 IF('Planilha oficial participantes '!U48="Menos de 1 vez/ semana", 1,
 IF('Planilha oficial participantes '!U48="1 ou 2 vezes/ semana", 2,
 IF('Planilha oficial participantes '!U48="3 ou mais vezes/ semana", 3,
 ""))))
</f>
        <v>0</v>
      </c>
      <c r="V48" s="109">
        <f t="shared" si="4"/>
        <v>1</v>
      </c>
      <c r="W48" s="109">
        <f>IF('Planilha oficial participantes '!V48="Nenhuma no último mês", 0,
 IF('Planilha oficial participantes '!V48="Menos de 1 vez/ semana", 1,
 IF('Planilha oficial participantes '!V48="1 ou 2 vezes/ semana", 2,
 IF('Planilha oficial participantes '!V48="3 ou mais vezes/ semana", 3,
 ""))))
</f>
        <v>0</v>
      </c>
      <c r="X48" s="109">
        <f>IF('Planilha oficial participantes '!W48="Nenhuma dificuldade", 0,
 IF('Planilha oficial participantes '!W48="Um problema leve", 1,
 IF('Planilha oficial participantes '!W48="Um problema razoável", 2,
 IF('Planilha oficial participantes '!W48="Um grande problema", 3,
 ""))))
</f>
        <v>1</v>
      </c>
      <c r="Y48" s="114">
        <f t="shared" si="5"/>
        <v>6</v>
      </c>
      <c r="AA48" s="140" t="s">
        <v>77</v>
      </c>
      <c r="AB48" s="141">
        <f>COUNTIF(Form_Responses1_3[5B- Durante o último mês, com que frequência você teve dificuldade de dormir porque você acordou no meio da noite ou de manhã cedo?], "Menos de 1 vez/ semana")
</f>
        <v>59</v>
      </c>
      <c r="AC48" s="142">
        <f t="shared" si="9"/>
        <v>0.2218045113</v>
      </c>
    </row>
    <row r="49">
      <c r="A49" s="108" t="s">
        <v>1220</v>
      </c>
      <c r="B49" s="109">
        <f>IF('Planilha oficial participantes '!T49="Muito boa", 0, IF('Planilha oficial participantes '!T49="Boa", 1, IF('Planilha oficial participantes '!T49="Ruim", 2, IF('Planilha oficial participantes '!T49="Muito ruim", 3, ""))))</f>
        <v>1</v>
      </c>
      <c r="C49" s="109">
        <f>IF(VALUE(MID('Planilha oficial participantes '!F49,1,SEARCH(" ",'Planilha oficial participantes '!F49)-1))&lt;=15, 0,
 IF(VALUE(MID('Planilha oficial participantes '!F49,1,SEARCH(" ",'Planilha oficial participantes '!F49)-1))&lt;=30, 1,
 IF(VALUE(MID('Planilha oficial participantes '!F49,1,SEARCH(" ",'Planilha oficial participantes '!F49)-1))&lt;=60, 2,
 3)))</f>
        <v>1</v>
      </c>
      <c r="D49" s="109">
        <f>IF('Planilha oficial participantes '!I49="Nenhuma no último mês", 0,
 IF('Planilha oficial participantes '!I49="Menos de 1 vez/ semana", 1,
 IF('Planilha oficial participantes '!I49="1 ou 2 vezes/ semana", 2,
 IF('Planilha oficial participantes '!I49="3 ou mais vezes/ semana", 3,
 ""))))
</f>
        <v>2</v>
      </c>
      <c r="E49" s="110">
        <f t="shared" si="1"/>
        <v>2</v>
      </c>
      <c r="F49" s="109">
        <f>IF(VALUE(MID('Planilha oficial participantes '!H49,1,SEARCH(" ",'Planilha oficial participantes '!H49)-1))&gt;=7, 0,
 IF(VALUE(MID('Planilha oficial participantes '!H49,1,SEARCH(" ",'Planilha oficial participantes '!H49)-1))&gt;=6, 1,
 IF(VALUE(MID('Planilha oficial participantes '!H49,1,SEARCH(" ",'Planilha oficial participantes '!H49)-1))&gt;=5, 2,
 3)))
</f>
        <v>1</v>
      </c>
      <c r="G49" s="109">
        <f>IF(
  (((VALUE(MID('Planilha oficial participantes '!H49,1,SEARCH(" ",'Planilha oficial participantes '!H49)-1))) / (TIMEVALUE(MOD('Planilha oficial participantes '!G49 - 'Planilha oficial participantes '!E49, 1))*24))*100) &gt; 85, 0,
IF(
  (((VALUE(MID('Planilha oficial participantes '!H49,1,SEARCH(" ",'Planilha oficial participantes '!H49)-1))) / (TIMEVALUE(MOD('Planilha oficial participantes '!G49 - 'Planilha oficial participantes '!E49, 1))*24))*100) &gt;= 75, 1,
IF(
  (((VALUE(MID('Planilha oficial participantes '!H49,1,SEARCH(" ",'Planilha oficial participantes '!H49)-1))) / (TIMEVALUE(MOD('Planilha oficial participantes '!G49 - 'Planilha oficial participantes '!E49, 1))*24))*100) &gt;= 65, 2,
3)))
</f>
        <v>0</v>
      </c>
      <c r="H49" s="111">
        <f>((VALUE(MID('Planilha oficial participantes '!H49,1,SEARCH(" ",'Planilha oficial participantes '!H49)-1))) / (TIMEVALUE(MOD('Planilha oficial participantes '!G49 - 'Planilha oficial participantes '!E49, 1))*24))*100</f>
        <v>100</v>
      </c>
      <c r="I49" s="112">
        <f>MOD('Planilha oficial participantes '!G49 - 'Planilha oficial participantes '!E49, 1)</f>
        <v>0.25</v>
      </c>
      <c r="J49" s="113">
        <f t="shared" si="2"/>
        <v>6</v>
      </c>
      <c r="K49" s="109">
        <f t="shared" si="3"/>
        <v>1</v>
      </c>
      <c r="L49" s="109">
        <f>IF('Planilha oficial participantes '!J49="Nenhuma no último mês", 0,
 IF('Planilha oficial participantes '!J49="Menos de 1 vez/ semana", 1,
 IF('Planilha oficial participantes '!J49="1 ou 2 vezes/ semana", 2,
 IF('Planilha oficial participantes '!J49="3 ou mais vezes/ semana", 3,
 ""))))
</f>
        <v>0</v>
      </c>
      <c r="M49" s="109">
        <f>IF('Planilha oficial participantes '!K49="Nenhuma no último mês", 0,
 IF('Planilha oficial participantes '!K49="Menos de 1 vez/ semana", 1,
 IF('Planilha oficial participantes '!K49="1 ou 2 vezes/ semana", 2,
 IF('Planilha oficial participantes '!K49="3 ou mais vezes/ semana", 3,
 ""))))
</f>
        <v>0</v>
      </c>
      <c r="N49" s="109">
        <f>IF('Planilha oficial participantes '!L49="Nenhuma no último mês", 0,
 IF('Planilha oficial participantes '!L49="Menos de 1 vez/ semana", 1,
 IF('Planilha oficial participantes '!L49="1 ou 2 vezes/ semana", 2,
 IF('Planilha oficial participantes '!L49="3 ou mais vezes/ semana", 3,
 ""))))
</f>
        <v>0</v>
      </c>
      <c r="O49" s="109">
        <f>IF('Planilha oficial participantes '!M49="Nenhuma no último mês", 0,
 IF('Planilha oficial participantes '!M49="Menos de 1 vez/ semana", 1,
 IF('Planilha oficial participantes '!M49="1 ou 2 vezes/ semana", 2,
 IF('Planilha oficial participantes '!M49="3 ou mais vezes/ semana", 3,
 ""))))
</f>
        <v>0</v>
      </c>
      <c r="P49" s="109">
        <f>IF('Planilha oficial participantes '!N49="Nenhuma no último mês", 0,
 IF('Planilha oficial participantes '!N49="Menos de 1 vez/ semana", 1,
 IF('Planilha oficial participantes '!N49="1 ou 2 vezes/ semana", 2,
 IF('Planilha oficial participantes '!N49="3 ou mais vezes/ semana", 3,
 ""))))
</f>
        <v>0</v>
      </c>
      <c r="Q49" s="109">
        <f>IF('Planilha oficial participantes '!O49="Nenhuma no último mês", 0,
 IF('Planilha oficial participantes '!O49="Menos de 1 vez/ semana", 1,
 IF('Planilha oficial participantes '!O49="1 ou 2 vezes/ semana", 2,
 IF('Planilha oficial participantes '!O49="3 ou mais vezes/ semana", 3,
 ""))))
</f>
        <v>0</v>
      </c>
      <c r="R49" s="109">
        <f>IF('Planilha oficial participantes '!P49="Nenhuma no último mês", 0,
 IF('Planilha oficial participantes '!P49="Menos de 1 vez/ semana", 1,
 IF('Planilha oficial participantes '!P49="1 ou 2 vezes/ semana", 2,
 IF('Planilha oficial participantes '!P49="3 ou mais vezes/ semana", 3,
 ""))))
</f>
        <v>1</v>
      </c>
      <c r="S49" s="109">
        <f>IF('Planilha oficial participantes '!Q49="Nenhuma no último mês", 0,
 IF('Planilha oficial participantes '!Q49="Menos de 1 vez/ semana", 1,
 IF('Planilha oficial participantes '!Q49="1 ou 2 vezes/ semana", 2,
 IF('Planilha oficial participantes '!Q49="3 ou mais vezes/ semana", 3,
 ""))))
</f>
        <v>0</v>
      </c>
      <c r="T49" s="109">
        <f>IF('Planilha oficial participantes '!S49="Nenhuma no último mês", 0,
 IF('Planilha oficial participantes '!S49="Não se aplica", 0,
 IF('Planilha oficial participantes '!S49="Menos de 1 vez/ semana", 1,
 IF('Planilha oficial participantes '!S49="1 ou 2 vezes/ semana", 2,
 IF('Planilha oficial participantes '!S49="3 ou mais vezes/ semana", 3,
 ""))))
)</f>
        <v>0</v>
      </c>
      <c r="U49" s="109">
        <f>IF('Planilha oficial participantes '!U49="Nenhuma no último mês", 0,
 IF('Planilha oficial participantes '!U49="Menos de 1 vez/ semana", 1,
 IF('Planilha oficial participantes '!U49="1 ou 2 vezes/ semana", 2,
 IF('Planilha oficial participantes '!U49="3 ou mais vezes/ semana", 3,
 ""))))
</f>
        <v>0</v>
      </c>
      <c r="V49" s="109">
        <f t="shared" si="4"/>
        <v>1</v>
      </c>
      <c r="W49" s="109">
        <f>IF('Planilha oficial participantes '!V49="Nenhuma no último mês", 0,
 IF('Planilha oficial participantes '!V49="Menos de 1 vez/ semana", 1,
 IF('Planilha oficial participantes '!V49="1 ou 2 vezes/ semana", 2,
 IF('Planilha oficial participantes '!V49="3 ou mais vezes/ semana", 3,
 ""))))
</f>
        <v>1</v>
      </c>
      <c r="X49" s="109">
        <f>IF('Planilha oficial participantes '!W49="Nenhuma dificuldade", 0,
 IF('Planilha oficial participantes '!W49="Um problema leve", 1,
 IF('Planilha oficial participantes '!W49="Um problema razoável", 2,
 IF('Planilha oficial participantes '!W49="Um grande problema", 3,
 ""))))
</f>
        <v>0</v>
      </c>
      <c r="Y49" s="114">
        <f t="shared" si="5"/>
        <v>6</v>
      </c>
      <c r="AA49" s="140" t="s">
        <v>78</v>
      </c>
      <c r="AB49" s="141">
        <f>COUNTIF(Form_Responses1_3[5B- Durante o último mês, com que frequência você teve dificuldade de dormir porque você acordou no meio da noite ou de manhã cedo?], "1 ou 2 vezes/ semana")
</f>
        <v>60</v>
      </c>
      <c r="AC49" s="142">
        <f t="shared" si="9"/>
        <v>0.2255639098</v>
      </c>
    </row>
    <row r="50">
      <c r="A50" s="108" t="s">
        <v>1221</v>
      </c>
      <c r="B50" s="109">
        <f>IF('Planilha oficial participantes '!T50="Muito boa", 0, IF('Planilha oficial participantes '!T50="Boa", 1, IF('Planilha oficial participantes '!T50="Ruim", 2, IF('Planilha oficial participantes '!T50="Muito ruim", 3, ""))))</f>
        <v>1</v>
      </c>
      <c r="C50" s="109">
        <f>IF(VALUE(MID('Planilha oficial participantes '!F50,1,SEARCH(" ",'Planilha oficial participantes '!F50)-1))&lt;=15, 0,
 IF(VALUE(MID('Planilha oficial participantes '!F50,1,SEARCH(" ",'Planilha oficial participantes '!F50)-1))&lt;=30, 1,
 IF(VALUE(MID('Planilha oficial participantes '!F50,1,SEARCH(" ",'Planilha oficial participantes '!F50)-1))&lt;=60, 2,
 3)))</f>
        <v>1</v>
      </c>
      <c r="D50" s="109">
        <f>IF('Planilha oficial participantes '!I50="Nenhuma no último mês", 0,
 IF('Planilha oficial participantes '!I50="Menos de 1 vez/ semana", 1,
 IF('Planilha oficial participantes '!I50="1 ou 2 vezes/ semana", 2,
 IF('Planilha oficial participantes '!I50="3 ou mais vezes/ semana", 3,
 ""))))
</f>
        <v>1</v>
      </c>
      <c r="E50" s="110">
        <f t="shared" si="1"/>
        <v>1</v>
      </c>
      <c r="F50" s="109">
        <f>IF(VALUE(MID('Planilha oficial participantes '!H50,1,SEARCH(" ",'Planilha oficial participantes '!H50)-1))&gt;=7, 0,
 IF(VALUE(MID('Planilha oficial participantes '!H50,1,SEARCH(" ",'Planilha oficial participantes '!H50)-1))&gt;=6, 1,
 IF(VALUE(MID('Planilha oficial participantes '!H50,1,SEARCH(" ",'Planilha oficial participantes '!H50)-1))&gt;=5, 2,
 3)))
</f>
        <v>0</v>
      </c>
      <c r="G50" s="109">
        <f>IF(
  (((VALUE(MID('Planilha oficial participantes '!H50,1,SEARCH(" ",'Planilha oficial participantes '!H50)-1))) / (TIMEVALUE(MOD('Planilha oficial participantes '!G50 - 'Planilha oficial participantes '!E50, 1))*24))*100) &gt; 85, 0,
IF(
  (((VALUE(MID('Planilha oficial participantes '!H50,1,SEARCH(" ",'Planilha oficial participantes '!H50)-1))) / (TIMEVALUE(MOD('Planilha oficial participantes '!G50 - 'Planilha oficial participantes '!E50, 1))*24))*100) &gt;= 75, 1,
IF(
  (((VALUE(MID('Planilha oficial participantes '!H50,1,SEARCH(" ",'Planilha oficial participantes '!H50)-1))) / (TIMEVALUE(MOD('Planilha oficial participantes '!G50 - 'Planilha oficial participantes '!E50, 1))*24))*100) &gt;= 65, 2,
3)))
</f>
        <v>0</v>
      </c>
      <c r="H50" s="111">
        <f>((VALUE(MID('Planilha oficial participantes '!H50,1,SEARCH(" ",'Planilha oficial participantes '!H50)-1))) / (TIMEVALUE(MOD('Planilha oficial participantes '!G50 - 'Planilha oficial participantes '!E50, 1))*24))*100</f>
        <v>93.75</v>
      </c>
      <c r="I50" s="112">
        <f>MOD('Planilha oficial participantes '!G50 - 'Planilha oficial participantes '!E50, 1)</f>
        <v>0.3333333333</v>
      </c>
      <c r="J50" s="113">
        <f t="shared" si="2"/>
        <v>8</v>
      </c>
      <c r="K50" s="109">
        <f t="shared" si="3"/>
        <v>1</v>
      </c>
      <c r="L50" s="109">
        <f>IF('Planilha oficial participantes '!J50="Nenhuma no último mês", 0,
 IF('Planilha oficial participantes '!J50="Menos de 1 vez/ semana", 1,
 IF('Planilha oficial participantes '!J50="1 ou 2 vezes/ semana", 2,
 IF('Planilha oficial participantes '!J50="3 ou mais vezes/ semana", 3,
 ""))))
</f>
        <v>2</v>
      </c>
      <c r="M50" s="109">
        <f>IF('Planilha oficial participantes '!K50="Nenhuma no último mês", 0,
 IF('Planilha oficial participantes '!K50="Menos de 1 vez/ semana", 1,
 IF('Planilha oficial participantes '!K50="1 ou 2 vezes/ semana", 2,
 IF('Planilha oficial participantes '!K50="3 ou mais vezes/ semana", 3,
 ""))))
</f>
        <v>1</v>
      </c>
      <c r="N50" s="109">
        <f>IF('Planilha oficial participantes '!L50="Nenhuma no último mês", 0,
 IF('Planilha oficial participantes '!L50="Menos de 1 vez/ semana", 1,
 IF('Planilha oficial participantes '!L50="1 ou 2 vezes/ semana", 2,
 IF('Planilha oficial participantes '!L50="3 ou mais vezes/ semana", 3,
 ""))))
</f>
        <v>0</v>
      </c>
      <c r="O50" s="109">
        <f>IF('Planilha oficial participantes '!M50="Nenhuma no último mês", 0,
 IF('Planilha oficial participantes '!M50="Menos de 1 vez/ semana", 1,
 IF('Planilha oficial participantes '!M50="1 ou 2 vezes/ semana", 2,
 IF('Planilha oficial participantes '!M50="3 ou mais vezes/ semana", 3,
 ""))))
</f>
        <v>0</v>
      </c>
      <c r="P50" s="109">
        <f>IF('Planilha oficial participantes '!N50="Nenhuma no último mês", 0,
 IF('Planilha oficial participantes '!N50="Menos de 1 vez/ semana", 1,
 IF('Planilha oficial participantes '!N50="1 ou 2 vezes/ semana", 2,
 IF('Planilha oficial participantes '!N50="3 ou mais vezes/ semana", 3,
 ""))))
</f>
        <v>0</v>
      </c>
      <c r="Q50" s="109">
        <f>IF('Planilha oficial participantes '!O50="Nenhuma no último mês", 0,
 IF('Planilha oficial participantes '!O50="Menos de 1 vez/ semana", 1,
 IF('Planilha oficial participantes '!O50="1 ou 2 vezes/ semana", 2,
 IF('Planilha oficial participantes '!O50="3 ou mais vezes/ semana", 3,
 ""))))
</f>
        <v>0</v>
      </c>
      <c r="R50" s="109">
        <f>IF('Planilha oficial participantes '!P50="Nenhuma no último mês", 0,
 IF('Planilha oficial participantes '!P50="Menos de 1 vez/ semana", 1,
 IF('Planilha oficial participantes '!P50="1 ou 2 vezes/ semana", 2,
 IF('Planilha oficial participantes '!P50="3 ou mais vezes/ semana", 3,
 ""))))
</f>
        <v>0</v>
      </c>
      <c r="S50" s="109">
        <f>IF('Planilha oficial participantes '!Q50="Nenhuma no último mês", 0,
 IF('Planilha oficial participantes '!Q50="Menos de 1 vez/ semana", 1,
 IF('Planilha oficial participantes '!Q50="1 ou 2 vezes/ semana", 2,
 IF('Planilha oficial participantes '!Q50="3 ou mais vezes/ semana", 3,
 ""))))
</f>
        <v>0</v>
      </c>
      <c r="T50" s="109">
        <f>IF('Planilha oficial participantes '!S50="Nenhuma no último mês", 0,
 IF('Planilha oficial participantes '!S50="Não se aplica", 0,
 IF('Planilha oficial participantes '!S50="Menos de 1 vez/ semana", 1,
 IF('Planilha oficial participantes '!S50="1 ou 2 vezes/ semana", 2,
 IF('Planilha oficial participantes '!S50="3 ou mais vezes/ semana", 3,
 ""))))
)</f>
        <v>0</v>
      </c>
      <c r="U50" s="109">
        <f>IF('Planilha oficial participantes '!U50="Nenhuma no último mês", 0,
 IF('Planilha oficial participantes '!U50="Menos de 1 vez/ semana", 1,
 IF('Planilha oficial participantes '!U50="1 ou 2 vezes/ semana", 2,
 IF('Planilha oficial participantes '!U50="3 ou mais vezes/ semana", 3,
 ""))))
</f>
        <v>0</v>
      </c>
      <c r="V50" s="109">
        <f t="shared" si="4"/>
        <v>1</v>
      </c>
      <c r="W50" s="109">
        <f>IF('Planilha oficial participantes '!V50="Nenhuma no último mês", 0,
 IF('Planilha oficial participantes '!V50="Menos de 1 vez/ semana", 1,
 IF('Planilha oficial participantes '!V50="1 ou 2 vezes/ semana", 2,
 IF('Planilha oficial participantes '!V50="3 ou mais vezes/ semana", 3,
 ""))))
</f>
        <v>0</v>
      </c>
      <c r="X50" s="109">
        <f>IF('Planilha oficial participantes '!W50="Nenhuma dificuldade", 0,
 IF('Planilha oficial participantes '!W50="Um problema leve", 1,
 IF('Planilha oficial participantes '!W50="Um problema razoável", 2,
 IF('Planilha oficial participantes '!W50="Um grande problema", 3,
 ""))))
</f>
        <v>1</v>
      </c>
      <c r="Y50" s="114">
        <f t="shared" si="5"/>
        <v>4</v>
      </c>
      <c r="AA50" s="140" t="s">
        <v>125</v>
      </c>
      <c r="AB50" s="141">
        <f>COUNTIF(Form_Responses1_3[5B- Durante o último mês, com que frequência você teve dificuldade de dormir porque você acordou no meio da noite ou de manhã cedo?], "3 ou mais vezes/ semana")
</f>
        <v>57</v>
      </c>
      <c r="AC50" s="142">
        <f t="shared" si="9"/>
        <v>0.2142857143</v>
      </c>
    </row>
    <row r="51">
      <c r="A51" s="108" t="s">
        <v>1222</v>
      </c>
      <c r="B51" s="109">
        <f>IF('Planilha oficial participantes '!T51="Muito boa", 0, IF('Planilha oficial participantes '!T51="Boa", 1, IF('Planilha oficial participantes '!T51="Ruim", 2, IF('Planilha oficial participantes '!T51="Muito ruim", 3, ""))))</f>
        <v>1</v>
      </c>
      <c r="C51" s="109">
        <f>IF(VALUE(MID('Planilha oficial participantes '!F51,1,SEARCH(" ",'Planilha oficial participantes '!F51)-1))&lt;=15, 0,
 IF(VALUE(MID('Planilha oficial participantes '!F51,1,SEARCH(" ",'Planilha oficial participantes '!F51)-1))&lt;=30, 1,
 IF(VALUE(MID('Planilha oficial participantes '!F51,1,SEARCH(" ",'Planilha oficial participantes '!F51)-1))&lt;=60, 2,
 3)))</f>
        <v>0</v>
      </c>
      <c r="D51" s="109">
        <f>IF('Planilha oficial participantes '!I51="Nenhuma no último mês", 0,
 IF('Planilha oficial participantes '!I51="Menos de 1 vez/ semana", 1,
 IF('Planilha oficial participantes '!I51="1 ou 2 vezes/ semana", 2,
 IF('Planilha oficial participantes '!I51="3 ou mais vezes/ semana", 3,
 ""))))
</f>
        <v>0</v>
      </c>
      <c r="E51" s="110">
        <f t="shared" si="1"/>
        <v>0</v>
      </c>
      <c r="F51" s="109">
        <f>IF(VALUE(MID('Planilha oficial participantes '!H51,1,SEARCH(" ",'Planilha oficial participantes '!H51)-1))&gt;=7, 0,
 IF(VALUE(MID('Planilha oficial participantes '!H51,1,SEARCH(" ",'Planilha oficial participantes '!H51)-1))&gt;=6, 1,
 IF(VALUE(MID('Planilha oficial participantes '!H51,1,SEARCH(" ",'Planilha oficial participantes '!H51)-1))&gt;=5, 2,
 3)))
</f>
        <v>1</v>
      </c>
      <c r="G51" s="109">
        <f>IF(
  (((VALUE(MID('Planilha oficial participantes '!H51,1,SEARCH(" ",'Planilha oficial participantes '!H51)-1))) / (TIMEVALUE(MOD('Planilha oficial participantes '!G51 - 'Planilha oficial participantes '!E51, 1))*24))*100) &gt; 85, 0,
IF(
  (((VALUE(MID('Planilha oficial participantes '!H51,1,SEARCH(" ",'Planilha oficial participantes '!H51)-1))) / (TIMEVALUE(MOD('Planilha oficial participantes '!G51 - 'Planilha oficial participantes '!E51, 1))*24))*100) &gt;= 75, 1,
IF(
  (((VALUE(MID('Planilha oficial participantes '!H51,1,SEARCH(" ",'Planilha oficial participantes '!H51)-1))) / (TIMEVALUE(MOD('Planilha oficial participantes '!G51 - 'Planilha oficial participantes '!E51, 1))*24))*100) &gt;= 65, 2,
3)))
</f>
        <v>0</v>
      </c>
      <c r="H51" s="111">
        <f>((VALUE(MID('Planilha oficial participantes '!H51,1,SEARCH(" ",'Planilha oficial participantes '!H51)-1))) / (TIMEVALUE(MOD('Planilha oficial participantes '!G51 - 'Planilha oficial participantes '!E51, 1))*24))*100</f>
        <v>109.0909091</v>
      </c>
      <c r="I51" s="112">
        <f>MOD('Planilha oficial participantes '!G51 - 'Planilha oficial participantes '!E51, 1)</f>
        <v>0.2291666667</v>
      </c>
      <c r="J51" s="113">
        <f t="shared" si="2"/>
        <v>5.5</v>
      </c>
      <c r="K51" s="109">
        <f t="shared" si="3"/>
        <v>0</v>
      </c>
      <c r="L51" s="109">
        <f>IF('Planilha oficial participantes '!J51="Nenhuma no último mês", 0,
 IF('Planilha oficial participantes '!J51="Menos de 1 vez/ semana", 1,
 IF('Planilha oficial participantes '!J51="1 ou 2 vezes/ semana", 2,
 IF('Planilha oficial participantes '!J51="3 ou mais vezes/ semana", 3,
 ""))))
</f>
        <v>0</v>
      </c>
      <c r="M51" s="109">
        <f>IF('Planilha oficial participantes '!K51="Nenhuma no último mês", 0,
 IF('Planilha oficial participantes '!K51="Menos de 1 vez/ semana", 1,
 IF('Planilha oficial participantes '!K51="1 ou 2 vezes/ semana", 2,
 IF('Planilha oficial participantes '!K51="3 ou mais vezes/ semana", 3,
 ""))))
</f>
        <v>0</v>
      </c>
      <c r="N51" s="109">
        <f>IF('Planilha oficial participantes '!L51="Nenhuma no último mês", 0,
 IF('Planilha oficial participantes '!L51="Menos de 1 vez/ semana", 1,
 IF('Planilha oficial participantes '!L51="1 ou 2 vezes/ semana", 2,
 IF('Planilha oficial participantes '!L51="3 ou mais vezes/ semana", 3,
 ""))))
</f>
        <v>0</v>
      </c>
      <c r="O51" s="109">
        <f>IF('Planilha oficial participantes '!M51="Nenhuma no último mês", 0,
 IF('Planilha oficial participantes '!M51="Menos de 1 vez/ semana", 1,
 IF('Planilha oficial participantes '!M51="1 ou 2 vezes/ semana", 2,
 IF('Planilha oficial participantes '!M51="3 ou mais vezes/ semana", 3,
 ""))))
</f>
        <v>0</v>
      </c>
      <c r="P51" s="109">
        <f>IF('Planilha oficial participantes '!N51="Nenhuma no último mês", 0,
 IF('Planilha oficial participantes '!N51="Menos de 1 vez/ semana", 1,
 IF('Planilha oficial participantes '!N51="1 ou 2 vezes/ semana", 2,
 IF('Planilha oficial participantes '!N51="3 ou mais vezes/ semana", 3,
 ""))))
</f>
        <v>0</v>
      </c>
      <c r="Q51" s="109">
        <f>IF('Planilha oficial participantes '!O51="Nenhuma no último mês", 0,
 IF('Planilha oficial participantes '!O51="Menos de 1 vez/ semana", 1,
 IF('Planilha oficial participantes '!O51="1 ou 2 vezes/ semana", 2,
 IF('Planilha oficial participantes '!O51="3 ou mais vezes/ semana", 3,
 ""))))
</f>
        <v>0</v>
      </c>
      <c r="R51" s="109">
        <f>IF('Planilha oficial participantes '!P51="Nenhuma no último mês", 0,
 IF('Planilha oficial participantes '!P51="Menos de 1 vez/ semana", 1,
 IF('Planilha oficial participantes '!P51="1 ou 2 vezes/ semana", 2,
 IF('Planilha oficial participantes '!P51="3 ou mais vezes/ semana", 3,
 ""))))
</f>
        <v>0</v>
      </c>
      <c r="S51" s="109">
        <f>IF('Planilha oficial participantes '!Q51="Nenhuma no último mês", 0,
 IF('Planilha oficial participantes '!Q51="Menos de 1 vez/ semana", 1,
 IF('Planilha oficial participantes '!Q51="1 ou 2 vezes/ semana", 2,
 IF('Planilha oficial participantes '!Q51="3 ou mais vezes/ semana", 3,
 ""))))
</f>
        <v>0</v>
      </c>
      <c r="T51" s="109">
        <f>IF('Planilha oficial participantes '!S51="Nenhuma no último mês", 0,
 IF('Planilha oficial participantes '!S51="Não se aplica", 0,
 IF('Planilha oficial participantes '!S51="Menos de 1 vez/ semana", 1,
 IF('Planilha oficial participantes '!S51="1 ou 2 vezes/ semana", 2,
 IF('Planilha oficial participantes '!S51="3 ou mais vezes/ semana", 3,
 ""))))
)</f>
        <v>0</v>
      </c>
      <c r="U51" s="109">
        <f>IF('Planilha oficial participantes '!U51="Nenhuma no último mês", 0,
 IF('Planilha oficial participantes '!U51="Menos de 1 vez/ semana", 1,
 IF('Planilha oficial participantes '!U51="1 ou 2 vezes/ semana", 2,
 IF('Planilha oficial participantes '!U51="3 ou mais vezes/ semana", 3,
 ""))))
</f>
        <v>0</v>
      </c>
      <c r="V51" s="109">
        <f t="shared" si="4"/>
        <v>3</v>
      </c>
      <c r="W51" s="109">
        <f>IF('Planilha oficial participantes '!V51="Nenhuma no último mês", 0,
 IF('Planilha oficial participantes '!V51="Menos de 1 vez/ semana", 1,
 IF('Planilha oficial participantes '!V51="1 ou 2 vezes/ semana", 2,
 IF('Planilha oficial participantes '!V51="3 ou mais vezes/ semana", 3,
 ""))))
</f>
        <v>3</v>
      </c>
      <c r="X51" s="109">
        <f>IF('Planilha oficial participantes '!W51="Nenhuma dificuldade", 0,
 IF('Planilha oficial participantes '!W51="Um problema leve", 1,
 IF('Planilha oficial participantes '!W51="Um problema razoável", 2,
 IF('Planilha oficial participantes '!W51="Um grande problema", 3,
 ""))))
</f>
        <v>3</v>
      </c>
      <c r="Y51" s="114">
        <f t="shared" si="5"/>
        <v>5</v>
      </c>
      <c r="AA51" s="140" t="s">
        <v>1875</v>
      </c>
      <c r="AB51" s="141">
        <f>SUM(AB47:AB50)</f>
        <v>266</v>
      </c>
      <c r="AC51" s="142">
        <f t="shared" si="9"/>
        <v>1</v>
      </c>
    </row>
    <row r="52">
      <c r="A52" s="108" t="s">
        <v>1223</v>
      </c>
      <c r="B52" s="109">
        <f>IF('Planilha oficial participantes '!T52="Muito boa", 0, IF('Planilha oficial participantes '!T52="Boa", 1, IF('Planilha oficial participantes '!T52="Ruim", 2, IF('Planilha oficial participantes '!T52="Muito ruim", 3, ""))))</f>
        <v>1</v>
      </c>
      <c r="C52" s="109">
        <f>IF(VALUE(MID('Planilha oficial participantes '!F52,1,SEARCH(" ",'Planilha oficial participantes '!F52)-1))&lt;=15, 0,
 IF(VALUE(MID('Planilha oficial participantes '!F52,1,SEARCH(" ",'Planilha oficial participantes '!F52)-1))&lt;=30, 1,
 IF(VALUE(MID('Planilha oficial participantes '!F52,1,SEARCH(" ",'Planilha oficial participantes '!F52)-1))&lt;=60, 2,
 3)))</f>
        <v>0</v>
      </c>
      <c r="D52" s="109">
        <f>IF('Planilha oficial participantes '!I52="Nenhuma no último mês", 0,
 IF('Planilha oficial participantes '!I52="Menos de 1 vez/ semana", 1,
 IF('Planilha oficial participantes '!I52="1 ou 2 vezes/ semana", 2,
 IF('Planilha oficial participantes '!I52="3 ou mais vezes/ semana", 3,
 ""))))
</f>
        <v>0</v>
      </c>
      <c r="E52" s="110">
        <f t="shared" si="1"/>
        <v>0</v>
      </c>
      <c r="F52" s="109">
        <f>IF(VALUE(MID('Planilha oficial participantes '!H52,1,SEARCH(" ",'Planilha oficial participantes '!H52)-1))&gt;=7, 0,
 IF(VALUE(MID('Planilha oficial participantes '!H52,1,SEARCH(" ",'Planilha oficial participantes '!H52)-1))&gt;=6, 1,
 IF(VALUE(MID('Planilha oficial participantes '!H52,1,SEARCH(" ",'Planilha oficial participantes '!H52)-1))&gt;=5, 2,
 3)))
</f>
        <v>0</v>
      </c>
      <c r="G52" s="109">
        <f>IF(
  (((VALUE(MID('Planilha oficial participantes '!H52,1,SEARCH(" ",'Planilha oficial participantes '!H52)-1))) / (TIMEVALUE(MOD('Planilha oficial participantes '!G52 - 'Planilha oficial participantes '!E52, 1))*24))*100) &gt; 85, 0,
IF(
  (((VALUE(MID('Planilha oficial participantes '!H52,1,SEARCH(" ",'Planilha oficial participantes '!H52)-1))) / (TIMEVALUE(MOD('Planilha oficial participantes '!G52 - 'Planilha oficial participantes '!E52, 1))*24))*100) &gt;= 75, 1,
IF(
  (((VALUE(MID('Planilha oficial participantes '!H52,1,SEARCH(" ",'Planilha oficial participantes '!H52)-1))) / (TIMEVALUE(MOD('Planilha oficial participantes '!G52 - 'Planilha oficial participantes '!E52, 1))*24))*100) &gt;= 65, 2,
3)))
</f>
        <v>0</v>
      </c>
      <c r="H52" s="111">
        <f>((VALUE(MID('Planilha oficial participantes '!H52,1,SEARCH(" ",'Planilha oficial participantes '!H52)-1))) / (TIMEVALUE(MOD('Planilha oficial participantes '!G52 - 'Planilha oficial participantes '!E52, 1))*24))*100</f>
        <v>96.55172414</v>
      </c>
      <c r="I52" s="112">
        <f>MOD('Planilha oficial participantes '!G52 - 'Planilha oficial participantes '!E52, 1)</f>
        <v>0.3020833333</v>
      </c>
      <c r="J52" s="113">
        <f t="shared" si="2"/>
        <v>7.25</v>
      </c>
      <c r="K52" s="109">
        <f t="shared" si="3"/>
        <v>1</v>
      </c>
      <c r="L52" s="109">
        <f>IF('Planilha oficial participantes '!J52="Nenhuma no último mês", 0,
 IF('Planilha oficial participantes '!J52="Menos de 1 vez/ semana", 1,
 IF('Planilha oficial participantes '!J52="1 ou 2 vezes/ semana", 2,
 IF('Planilha oficial participantes '!J52="3 ou mais vezes/ semana", 3,
 ""))))
</f>
        <v>2</v>
      </c>
      <c r="M52" s="109">
        <f>IF('Planilha oficial participantes '!K52="Nenhuma no último mês", 0,
 IF('Planilha oficial participantes '!K52="Menos de 1 vez/ semana", 1,
 IF('Planilha oficial participantes '!K52="1 ou 2 vezes/ semana", 2,
 IF('Planilha oficial participantes '!K52="3 ou mais vezes/ semana", 3,
 ""))))
</f>
        <v>3</v>
      </c>
      <c r="N52" s="109">
        <f>IF('Planilha oficial participantes '!L52="Nenhuma no último mês", 0,
 IF('Planilha oficial participantes '!L52="Menos de 1 vez/ semana", 1,
 IF('Planilha oficial participantes '!L52="1 ou 2 vezes/ semana", 2,
 IF('Planilha oficial participantes '!L52="3 ou mais vezes/ semana", 3,
 ""))))
</f>
        <v>0</v>
      </c>
      <c r="O52" s="109">
        <f>IF('Planilha oficial participantes '!M52="Nenhuma no último mês", 0,
 IF('Planilha oficial participantes '!M52="Menos de 1 vez/ semana", 1,
 IF('Planilha oficial participantes '!M52="1 ou 2 vezes/ semana", 2,
 IF('Planilha oficial participantes '!M52="3 ou mais vezes/ semana", 3,
 ""))))
</f>
        <v>2</v>
      </c>
      <c r="P52" s="109">
        <f>IF('Planilha oficial participantes '!N52="Nenhuma no último mês", 0,
 IF('Planilha oficial participantes '!N52="Menos de 1 vez/ semana", 1,
 IF('Planilha oficial participantes '!N52="1 ou 2 vezes/ semana", 2,
 IF('Planilha oficial participantes '!N52="3 ou mais vezes/ semana", 3,
 ""))))
</f>
        <v>2</v>
      </c>
      <c r="Q52" s="109">
        <f>IF('Planilha oficial participantes '!O52="Nenhuma no último mês", 0,
 IF('Planilha oficial participantes '!O52="Menos de 1 vez/ semana", 1,
 IF('Planilha oficial participantes '!O52="1 ou 2 vezes/ semana", 2,
 IF('Planilha oficial participantes '!O52="3 ou mais vezes/ semana", 3,
 ""))))
</f>
        <v>0</v>
      </c>
      <c r="R52" s="109">
        <f>IF('Planilha oficial participantes '!P52="Nenhuma no último mês", 0,
 IF('Planilha oficial participantes '!P52="Menos de 1 vez/ semana", 1,
 IF('Planilha oficial participantes '!P52="1 ou 2 vezes/ semana", 2,
 IF('Planilha oficial participantes '!P52="3 ou mais vezes/ semana", 3,
 ""))))
</f>
        <v>0</v>
      </c>
      <c r="S52" s="109">
        <f>IF('Planilha oficial participantes '!Q52="Nenhuma no último mês", 0,
 IF('Planilha oficial participantes '!Q52="Menos de 1 vez/ semana", 1,
 IF('Planilha oficial participantes '!Q52="1 ou 2 vezes/ semana", 2,
 IF('Planilha oficial participantes '!Q52="3 ou mais vezes/ semana", 3,
 ""))))
</f>
        <v>0</v>
      </c>
      <c r="T52" s="109">
        <f>IF('Planilha oficial participantes '!S52="Nenhuma no último mês", 0,
 IF('Planilha oficial participantes '!S52="Não se aplica", 0,
 IF('Planilha oficial participantes '!S52="Menos de 1 vez/ semana", 1,
 IF('Planilha oficial participantes '!S52="1 ou 2 vezes/ semana", 2,
 IF('Planilha oficial participantes '!S52="3 ou mais vezes/ semana", 3,
 ""))))
)</f>
        <v>0</v>
      </c>
      <c r="U52" s="109">
        <f>IF('Planilha oficial participantes '!U52="Nenhuma no último mês", 0,
 IF('Planilha oficial participantes '!U52="Menos de 1 vez/ semana", 1,
 IF('Planilha oficial participantes '!U52="1 ou 2 vezes/ semana", 2,
 IF('Planilha oficial participantes '!U52="3 ou mais vezes/ semana", 3,
 ""))))
</f>
        <v>0</v>
      </c>
      <c r="V52" s="109">
        <f t="shared" si="4"/>
        <v>1</v>
      </c>
      <c r="W52" s="109">
        <f>IF('Planilha oficial participantes '!V52="Nenhuma no último mês", 0,
 IF('Planilha oficial participantes '!V52="Menos de 1 vez/ semana", 1,
 IF('Planilha oficial participantes '!V52="1 ou 2 vezes/ semana", 2,
 IF('Planilha oficial participantes '!V52="3 ou mais vezes/ semana", 3,
 ""))))
</f>
        <v>1</v>
      </c>
      <c r="X52" s="109">
        <f>IF('Planilha oficial participantes '!W52="Nenhuma dificuldade", 0,
 IF('Planilha oficial participantes '!W52="Um problema leve", 1,
 IF('Planilha oficial participantes '!W52="Um problema razoável", 2,
 IF('Planilha oficial participantes '!W52="Um grande problema", 3,
 ""))))
</f>
        <v>1</v>
      </c>
      <c r="Y52" s="114">
        <f t="shared" si="5"/>
        <v>3</v>
      </c>
    </row>
    <row r="53">
      <c r="A53" s="108" t="s">
        <v>1224</v>
      </c>
      <c r="B53" s="109">
        <f>IF('Planilha oficial participantes '!T53="Muito boa", 0, IF('Planilha oficial participantes '!T53="Boa", 1, IF('Planilha oficial participantes '!T53="Ruim", 2, IF('Planilha oficial participantes '!T53="Muito ruim", 3, ""))))</f>
        <v>1</v>
      </c>
      <c r="C53" s="109">
        <f>IF(VALUE(MID('Planilha oficial participantes '!F53,1,SEARCH(" ",'Planilha oficial participantes '!F53)-1))&lt;=15, 0,
 IF(VALUE(MID('Planilha oficial participantes '!F53,1,SEARCH(" ",'Planilha oficial participantes '!F53)-1))&lt;=30, 1,
 IF(VALUE(MID('Planilha oficial participantes '!F53,1,SEARCH(" ",'Planilha oficial participantes '!F53)-1))&lt;=60, 2,
 3)))</f>
        <v>2</v>
      </c>
      <c r="D53" s="109">
        <f>IF('Planilha oficial participantes '!I53="Nenhuma no último mês", 0,
 IF('Planilha oficial participantes '!I53="Menos de 1 vez/ semana", 1,
 IF('Planilha oficial participantes '!I53="1 ou 2 vezes/ semana", 2,
 IF('Planilha oficial participantes '!I53="3 ou mais vezes/ semana", 3,
 ""))))
</f>
        <v>3</v>
      </c>
      <c r="E53" s="110">
        <f t="shared" si="1"/>
        <v>3</v>
      </c>
      <c r="F53" s="109">
        <f>IF(VALUE(MID('Planilha oficial participantes '!H53,1,SEARCH(" ",'Planilha oficial participantes '!H53)-1))&gt;=7, 0,
 IF(VALUE(MID('Planilha oficial participantes '!H53,1,SEARCH(" ",'Planilha oficial participantes '!H53)-1))&gt;=6, 1,
 IF(VALUE(MID('Planilha oficial participantes '!H53,1,SEARCH(" ",'Planilha oficial participantes '!H53)-1))&gt;=5, 2,
 3)))
</f>
        <v>0</v>
      </c>
      <c r="G53" s="109">
        <f>IF(
  (((VALUE(MID('Planilha oficial participantes '!H53,1,SEARCH(" ",'Planilha oficial participantes '!H53)-1))) / (TIMEVALUE(MOD('Planilha oficial participantes '!G53 - 'Planilha oficial participantes '!E53, 1))*24))*100) &gt; 85, 0,
IF(
  (((VALUE(MID('Planilha oficial participantes '!H53,1,SEARCH(" ",'Planilha oficial participantes '!H53)-1))) / (TIMEVALUE(MOD('Planilha oficial participantes '!G53 - 'Planilha oficial participantes '!E53, 1))*24))*100) &gt;= 75, 1,
IF(
  (((VALUE(MID('Planilha oficial participantes '!H53,1,SEARCH(" ",'Planilha oficial participantes '!H53)-1))) / (TIMEVALUE(MOD('Planilha oficial participantes '!G53 - 'Planilha oficial participantes '!E53, 1))*24))*100) &gt;= 65, 2,
3)))
</f>
        <v>0</v>
      </c>
      <c r="H53" s="111">
        <f>((VALUE(MID('Planilha oficial participantes '!H53,1,SEARCH(" ",'Planilha oficial participantes '!H53)-1))) / (TIMEVALUE(MOD('Planilha oficial participantes '!G53 - 'Planilha oficial participantes '!E53, 1))*24))*100</f>
        <v>100</v>
      </c>
      <c r="I53" s="112">
        <f>MOD('Planilha oficial participantes '!G53 - 'Planilha oficial participantes '!E53, 1)</f>
        <v>0.3333333333</v>
      </c>
      <c r="J53" s="113">
        <f t="shared" si="2"/>
        <v>8</v>
      </c>
      <c r="K53" s="109">
        <f t="shared" si="3"/>
        <v>2</v>
      </c>
      <c r="L53" s="109">
        <f>IF('Planilha oficial participantes '!J53="Nenhuma no último mês", 0,
 IF('Planilha oficial participantes '!J53="Menos de 1 vez/ semana", 1,
 IF('Planilha oficial participantes '!J53="1 ou 2 vezes/ semana", 2,
 IF('Planilha oficial participantes '!J53="3 ou mais vezes/ semana", 3,
 ""))))
</f>
        <v>3</v>
      </c>
      <c r="M53" s="109">
        <f>IF('Planilha oficial participantes '!K53="Nenhuma no último mês", 0,
 IF('Planilha oficial participantes '!K53="Menos de 1 vez/ semana", 1,
 IF('Planilha oficial participantes '!K53="1 ou 2 vezes/ semana", 2,
 IF('Planilha oficial participantes '!K53="3 ou mais vezes/ semana", 3,
 ""))))
</f>
        <v>0</v>
      </c>
      <c r="N53" s="109">
        <f>IF('Planilha oficial participantes '!L53="Nenhuma no último mês", 0,
 IF('Planilha oficial participantes '!L53="Menos de 1 vez/ semana", 1,
 IF('Planilha oficial participantes '!L53="1 ou 2 vezes/ semana", 2,
 IF('Planilha oficial participantes '!L53="3 ou mais vezes/ semana", 3,
 ""))))
</f>
        <v>1</v>
      </c>
      <c r="O53" s="109">
        <f>IF('Planilha oficial participantes '!M53="Nenhuma no último mês", 0,
 IF('Planilha oficial participantes '!M53="Menos de 1 vez/ semana", 1,
 IF('Planilha oficial participantes '!M53="1 ou 2 vezes/ semana", 2,
 IF('Planilha oficial participantes '!M53="3 ou mais vezes/ semana", 3,
 ""))))
</f>
        <v>0</v>
      </c>
      <c r="P53" s="109">
        <f>IF('Planilha oficial participantes '!N53="Nenhuma no último mês", 0,
 IF('Planilha oficial participantes '!N53="Menos de 1 vez/ semana", 1,
 IF('Planilha oficial participantes '!N53="1 ou 2 vezes/ semana", 2,
 IF('Planilha oficial participantes '!N53="3 ou mais vezes/ semana", 3,
 ""))))
</f>
        <v>2</v>
      </c>
      <c r="Q53" s="109">
        <f>IF('Planilha oficial participantes '!O53="Nenhuma no último mês", 0,
 IF('Planilha oficial participantes '!O53="Menos de 1 vez/ semana", 1,
 IF('Planilha oficial participantes '!O53="1 ou 2 vezes/ semana", 2,
 IF('Planilha oficial participantes '!O53="3 ou mais vezes/ semana", 3,
 ""))))
</f>
        <v>1</v>
      </c>
      <c r="R53" s="109">
        <f>IF('Planilha oficial participantes '!P53="Nenhuma no último mês", 0,
 IF('Planilha oficial participantes '!P53="Menos de 1 vez/ semana", 1,
 IF('Planilha oficial participantes '!P53="1 ou 2 vezes/ semana", 2,
 IF('Planilha oficial participantes '!P53="3 ou mais vezes/ semana", 3,
 ""))))
</f>
        <v>3</v>
      </c>
      <c r="S53" s="109">
        <f>IF('Planilha oficial participantes '!Q53="Nenhuma no último mês", 0,
 IF('Planilha oficial participantes '!Q53="Menos de 1 vez/ semana", 1,
 IF('Planilha oficial participantes '!Q53="1 ou 2 vezes/ semana", 2,
 IF('Planilha oficial participantes '!Q53="3 ou mais vezes/ semana", 3,
 ""))))
</f>
        <v>2</v>
      </c>
      <c r="T53" s="109">
        <f>IF('Planilha oficial participantes '!S53="Nenhuma no último mês", 0,
 IF('Planilha oficial participantes '!S53="Não se aplica", 0,
 IF('Planilha oficial participantes '!S53="Menos de 1 vez/ semana", 1,
 IF('Planilha oficial participantes '!S53="1 ou 2 vezes/ semana", 2,
 IF('Planilha oficial participantes '!S53="3 ou mais vezes/ semana", 3,
 ""))))
)</f>
        <v>3</v>
      </c>
      <c r="U53" s="109">
        <f>IF('Planilha oficial participantes '!U53="Nenhuma no último mês", 0,
 IF('Planilha oficial participantes '!U53="Menos de 1 vez/ semana", 1,
 IF('Planilha oficial participantes '!U53="1 ou 2 vezes/ semana", 2,
 IF('Planilha oficial participantes '!U53="3 ou mais vezes/ semana", 3,
 ""))))
</f>
        <v>3</v>
      </c>
      <c r="V53" s="109">
        <f t="shared" si="4"/>
        <v>1</v>
      </c>
      <c r="W53" s="109">
        <f>IF('Planilha oficial participantes '!V53="Nenhuma no último mês", 0,
 IF('Planilha oficial participantes '!V53="Menos de 1 vez/ semana", 1,
 IF('Planilha oficial participantes '!V53="1 ou 2 vezes/ semana", 2,
 IF('Planilha oficial participantes '!V53="3 ou mais vezes/ semana", 3,
 ""))))
</f>
        <v>0</v>
      </c>
      <c r="X53" s="109">
        <f>IF('Planilha oficial participantes '!W53="Nenhuma dificuldade", 0,
 IF('Planilha oficial participantes '!W53="Um problema leve", 1,
 IF('Planilha oficial participantes '!W53="Um problema razoável", 2,
 IF('Planilha oficial participantes '!W53="Um grande problema", 3,
 ""))))
</f>
        <v>1</v>
      </c>
      <c r="Y53" s="114">
        <f t="shared" si="5"/>
        <v>10</v>
      </c>
      <c r="AA53" s="106" t="s">
        <v>1877</v>
      </c>
      <c r="AB53" s="43"/>
      <c r="AC53" s="44"/>
    </row>
    <row r="54">
      <c r="A54" s="108" t="s">
        <v>1226</v>
      </c>
      <c r="B54" s="109">
        <f>IF('Planilha oficial participantes '!T54="Muito boa", 0, IF('Planilha oficial participantes '!T54="Boa", 1, IF('Planilha oficial participantes '!T54="Ruim", 2, IF('Planilha oficial participantes '!T54="Muito ruim", 3, ""))))</f>
        <v>1</v>
      </c>
      <c r="C54" s="109">
        <f>IF(VALUE(MID('Planilha oficial participantes '!F54,1,SEARCH(" ",'Planilha oficial participantes '!F54)-1))&lt;=15, 0,
 IF(VALUE(MID('Planilha oficial participantes '!F54,1,SEARCH(" ",'Planilha oficial participantes '!F54)-1))&lt;=30, 1,
 IF(VALUE(MID('Planilha oficial participantes '!F54,1,SEARCH(" ",'Planilha oficial participantes '!F54)-1))&lt;=60, 2,
 3)))</f>
        <v>2</v>
      </c>
      <c r="D54" s="109">
        <f>IF('Planilha oficial participantes '!I54="Nenhuma no último mês", 0,
 IF('Planilha oficial participantes '!I54="Menos de 1 vez/ semana", 1,
 IF('Planilha oficial participantes '!I54="1 ou 2 vezes/ semana", 2,
 IF('Planilha oficial participantes '!I54="3 ou mais vezes/ semana", 3,
 ""))))
</f>
        <v>3</v>
      </c>
      <c r="E54" s="110">
        <f t="shared" si="1"/>
        <v>3</v>
      </c>
      <c r="F54" s="109">
        <f>IF(VALUE(MID('Planilha oficial participantes '!H54,1,SEARCH(" ",'Planilha oficial participantes '!H54)-1))&gt;=7, 0,
 IF(VALUE(MID('Planilha oficial participantes '!H54,1,SEARCH(" ",'Planilha oficial participantes '!H54)-1))&gt;=6, 1,
 IF(VALUE(MID('Planilha oficial participantes '!H54,1,SEARCH(" ",'Planilha oficial participantes '!H54)-1))&gt;=5, 2,
 3)))
</f>
        <v>1</v>
      </c>
      <c r="G54" s="109">
        <f>IF(
  (((VALUE(MID('Planilha oficial participantes '!H54,1,SEARCH(" ",'Planilha oficial participantes '!H54)-1))) / (TIMEVALUE(MOD('Planilha oficial participantes '!G54 - 'Planilha oficial participantes '!E54, 1))*24))*100) &gt; 85, 0,
IF(
  (((VALUE(MID('Planilha oficial participantes '!H54,1,SEARCH(" ",'Planilha oficial participantes '!H54)-1))) / (TIMEVALUE(MOD('Planilha oficial participantes '!G54 - 'Planilha oficial participantes '!E54, 1))*24))*100) &gt;= 75, 1,
IF(
  (((VALUE(MID('Planilha oficial participantes '!H54,1,SEARCH(" ",'Planilha oficial participantes '!H54)-1))) / (TIMEVALUE(MOD('Planilha oficial participantes '!G54 - 'Planilha oficial participantes '!E54, 1))*24))*100) &gt;= 65, 2,
3)))
</f>
        <v>1</v>
      </c>
      <c r="H54" s="111">
        <f>((VALUE(MID('Planilha oficial participantes '!H54,1,SEARCH(" ",'Planilha oficial participantes '!H54)-1))) / (TIMEVALUE(MOD('Planilha oficial participantes '!G54 - 'Planilha oficial participantes '!E54, 1))*24))*100</f>
        <v>80</v>
      </c>
      <c r="I54" s="112">
        <f>MOD('Planilha oficial participantes '!G54 - 'Planilha oficial participantes '!E54, 1)</f>
        <v>0.3125</v>
      </c>
      <c r="J54" s="113">
        <f t="shared" si="2"/>
        <v>7.5</v>
      </c>
      <c r="K54" s="109">
        <f t="shared" si="3"/>
        <v>1</v>
      </c>
      <c r="L54" s="109">
        <f>IF('Planilha oficial participantes '!J54="Nenhuma no último mês", 0,
 IF('Planilha oficial participantes '!J54="Menos de 1 vez/ semana", 1,
 IF('Planilha oficial participantes '!J54="1 ou 2 vezes/ semana", 2,
 IF('Planilha oficial participantes '!J54="3 ou mais vezes/ semana", 3,
 ""))))
</f>
        <v>2</v>
      </c>
      <c r="M54" s="109">
        <f>IF('Planilha oficial participantes '!K54="Nenhuma no último mês", 0,
 IF('Planilha oficial participantes '!K54="Menos de 1 vez/ semana", 1,
 IF('Planilha oficial participantes '!K54="1 ou 2 vezes/ semana", 2,
 IF('Planilha oficial participantes '!K54="3 ou mais vezes/ semana", 3,
 ""))))
</f>
        <v>2</v>
      </c>
      <c r="N54" s="109">
        <f>IF('Planilha oficial participantes '!L54="Nenhuma no último mês", 0,
 IF('Planilha oficial participantes '!L54="Menos de 1 vez/ semana", 1,
 IF('Planilha oficial participantes '!L54="1 ou 2 vezes/ semana", 2,
 IF('Planilha oficial participantes '!L54="3 ou mais vezes/ semana", 3,
 ""))))
</f>
        <v>1</v>
      </c>
      <c r="O54" s="109">
        <f>IF('Planilha oficial participantes '!M54="Nenhuma no último mês", 0,
 IF('Planilha oficial participantes '!M54="Menos de 1 vez/ semana", 1,
 IF('Planilha oficial participantes '!M54="1 ou 2 vezes/ semana", 2,
 IF('Planilha oficial participantes '!M54="3 ou mais vezes/ semana", 3,
 ""))))
</f>
        <v>0</v>
      </c>
      <c r="P54" s="109">
        <f>IF('Planilha oficial participantes '!N54="Nenhuma no último mês", 0,
 IF('Planilha oficial participantes '!N54="Menos de 1 vez/ semana", 1,
 IF('Planilha oficial participantes '!N54="1 ou 2 vezes/ semana", 2,
 IF('Planilha oficial participantes '!N54="3 ou mais vezes/ semana", 3,
 ""))))
</f>
        <v>1</v>
      </c>
      <c r="Q54" s="109">
        <f>IF('Planilha oficial participantes '!O54="Nenhuma no último mês", 0,
 IF('Planilha oficial participantes '!O54="Menos de 1 vez/ semana", 1,
 IF('Planilha oficial participantes '!O54="1 ou 2 vezes/ semana", 2,
 IF('Planilha oficial participantes '!O54="3 ou mais vezes/ semana", 3,
 ""))))
</f>
        <v>0</v>
      </c>
      <c r="R54" s="109">
        <f>IF('Planilha oficial participantes '!P54="Nenhuma no último mês", 0,
 IF('Planilha oficial participantes '!P54="Menos de 1 vez/ semana", 1,
 IF('Planilha oficial participantes '!P54="1 ou 2 vezes/ semana", 2,
 IF('Planilha oficial participantes '!P54="3 ou mais vezes/ semana", 3,
 ""))))
</f>
        <v>1</v>
      </c>
      <c r="S54" s="109">
        <f>IF('Planilha oficial participantes '!Q54="Nenhuma no último mês", 0,
 IF('Planilha oficial participantes '!Q54="Menos de 1 vez/ semana", 1,
 IF('Planilha oficial participantes '!Q54="1 ou 2 vezes/ semana", 2,
 IF('Planilha oficial participantes '!Q54="3 ou mais vezes/ semana", 3,
 ""))))
</f>
        <v>0</v>
      </c>
      <c r="T54" s="109">
        <f>IF('Planilha oficial participantes '!S54="Nenhuma no último mês", 0,
 IF('Planilha oficial participantes '!S54="Não se aplica", 0,
 IF('Planilha oficial participantes '!S54="Menos de 1 vez/ semana", 1,
 IF('Planilha oficial participantes '!S54="1 ou 2 vezes/ semana", 2,
 IF('Planilha oficial participantes '!S54="3 ou mais vezes/ semana", 3,
 ""))))
)</f>
        <v>0</v>
      </c>
      <c r="U54" s="109">
        <f>IF('Planilha oficial participantes '!U54="Nenhuma no último mês", 0,
 IF('Planilha oficial participantes '!U54="Menos de 1 vez/ semana", 1,
 IF('Planilha oficial participantes '!U54="1 ou 2 vezes/ semana", 2,
 IF('Planilha oficial participantes '!U54="3 ou mais vezes/ semana", 3,
 ""))))
</f>
        <v>0</v>
      </c>
      <c r="V54" s="109">
        <f t="shared" si="4"/>
        <v>2</v>
      </c>
      <c r="W54" s="109">
        <f>IF('Planilha oficial participantes '!V54="Nenhuma no último mês", 0,
 IF('Planilha oficial participantes '!V54="Menos de 1 vez/ semana", 1,
 IF('Planilha oficial participantes '!V54="1 ou 2 vezes/ semana", 2,
 IF('Planilha oficial participantes '!V54="3 ou mais vezes/ semana", 3,
 ""))))
</f>
        <v>1</v>
      </c>
      <c r="X54" s="109">
        <f>IF('Planilha oficial participantes '!W54="Nenhuma dificuldade", 0,
 IF('Planilha oficial participantes '!W54="Um problema leve", 1,
 IF('Planilha oficial participantes '!W54="Um problema razoável", 2,
 IF('Planilha oficial participantes '!W54="Um grande problema", 3,
 ""))))
</f>
        <v>2</v>
      </c>
      <c r="Y54" s="114">
        <f t="shared" si="5"/>
        <v>9</v>
      </c>
      <c r="AA54" s="140" t="s">
        <v>79</v>
      </c>
      <c r="AB54" s="141">
        <f>COUNTIF(Form_Responses1_3[5C- Durante o último mês, com que frequência você teve dificuldade de dormir porque você precisou levantar para ir ao banheiro?], "Nenhuma no último mês")
</f>
        <v>138</v>
      </c>
      <c r="AC54" s="142">
        <f t="shared" ref="AC54:AC58" si="10">AB54/$AB$58</f>
        <v>0.5187969925</v>
      </c>
    </row>
    <row r="55">
      <c r="A55" s="108" t="s">
        <v>1227</v>
      </c>
      <c r="B55" s="109">
        <f>IF('Planilha oficial participantes '!T55="Muito boa", 0, IF('Planilha oficial participantes '!T55="Boa", 1, IF('Planilha oficial participantes '!T55="Ruim", 2, IF('Planilha oficial participantes '!T55="Muito ruim", 3, ""))))</f>
        <v>1</v>
      </c>
      <c r="C55" s="109">
        <f>IF(VALUE(MID('Planilha oficial participantes '!F55,1,SEARCH(" ",'Planilha oficial participantes '!F55)-1))&lt;=15, 0,
 IF(VALUE(MID('Planilha oficial participantes '!F55,1,SEARCH(" ",'Planilha oficial participantes '!F55)-1))&lt;=30, 1,
 IF(VALUE(MID('Planilha oficial participantes '!F55,1,SEARCH(" ",'Planilha oficial participantes '!F55)-1))&lt;=60, 2,
 3)))</f>
        <v>1</v>
      </c>
      <c r="D55" s="109">
        <f>IF('Planilha oficial participantes '!I55="Nenhuma no último mês", 0,
 IF('Planilha oficial participantes '!I55="Menos de 1 vez/ semana", 1,
 IF('Planilha oficial participantes '!I55="1 ou 2 vezes/ semana", 2,
 IF('Planilha oficial participantes '!I55="3 ou mais vezes/ semana", 3,
 ""))))
</f>
        <v>1</v>
      </c>
      <c r="E55" s="110">
        <f t="shared" si="1"/>
        <v>1</v>
      </c>
      <c r="F55" s="109">
        <f>IF(VALUE(MID('Planilha oficial participantes '!H55,1,SEARCH(" ",'Planilha oficial participantes '!H55)-1))&gt;=7, 0,
 IF(VALUE(MID('Planilha oficial participantes '!H55,1,SEARCH(" ",'Planilha oficial participantes '!H55)-1))&gt;=6, 1,
 IF(VALUE(MID('Planilha oficial participantes '!H55,1,SEARCH(" ",'Planilha oficial participantes '!H55)-1))&gt;=5, 2,
 3)))
</f>
        <v>0</v>
      </c>
      <c r="G55" s="109">
        <f>IF(
  (((VALUE(MID('Planilha oficial participantes '!H55,1,SEARCH(" ",'Planilha oficial participantes '!H55)-1))) / (TIMEVALUE(MOD('Planilha oficial participantes '!G55 - 'Planilha oficial participantes '!E55, 1))*24))*100) &gt; 85, 0,
IF(
  (((VALUE(MID('Planilha oficial participantes '!H55,1,SEARCH(" ",'Planilha oficial participantes '!H55)-1))) / (TIMEVALUE(MOD('Planilha oficial participantes '!G55 - 'Planilha oficial participantes '!E55, 1))*24))*100) &gt;= 75, 1,
IF(
  (((VALUE(MID('Planilha oficial participantes '!H55,1,SEARCH(" ",'Planilha oficial participantes '!H55)-1))) / (TIMEVALUE(MOD('Planilha oficial participantes '!G55 - 'Planilha oficial participantes '!E55, 1))*24))*100) &gt;= 65, 2,
3)))
</f>
        <v>0</v>
      </c>
      <c r="H55" s="111">
        <f>((VALUE(MID('Planilha oficial participantes '!H55,1,SEARCH(" ",'Planilha oficial participantes '!H55)-1))) / (TIMEVALUE(MOD('Planilha oficial participantes '!G55 - 'Planilha oficial participantes '!E55, 1))*24))*100</f>
        <v>94.11764706</v>
      </c>
      <c r="I55" s="112">
        <f>MOD('Planilha oficial participantes '!G55 - 'Planilha oficial participantes '!E55, 1)</f>
        <v>0.3541666667</v>
      </c>
      <c r="J55" s="113">
        <f t="shared" si="2"/>
        <v>8.5</v>
      </c>
      <c r="K55" s="109">
        <f t="shared" si="3"/>
        <v>1</v>
      </c>
      <c r="L55" s="109">
        <f>IF('Planilha oficial participantes '!J55="Nenhuma no último mês", 0,
 IF('Planilha oficial participantes '!J55="Menos de 1 vez/ semana", 1,
 IF('Planilha oficial participantes '!J55="1 ou 2 vezes/ semana", 2,
 IF('Planilha oficial participantes '!J55="3 ou mais vezes/ semana", 3,
 ""))))
</f>
        <v>1</v>
      </c>
      <c r="M55" s="109">
        <f>IF('Planilha oficial participantes '!K55="Nenhuma no último mês", 0,
 IF('Planilha oficial participantes '!K55="Menos de 1 vez/ semana", 1,
 IF('Planilha oficial participantes '!K55="1 ou 2 vezes/ semana", 2,
 IF('Planilha oficial participantes '!K55="3 ou mais vezes/ semana", 3,
 ""))))
</f>
        <v>0</v>
      </c>
      <c r="N55" s="109">
        <f>IF('Planilha oficial participantes '!L55="Nenhuma no último mês", 0,
 IF('Planilha oficial participantes '!L55="Menos de 1 vez/ semana", 1,
 IF('Planilha oficial participantes '!L55="1 ou 2 vezes/ semana", 2,
 IF('Planilha oficial participantes '!L55="3 ou mais vezes/ semana", 3,
 ""))))
</f>
        <v>0</v>
      </c>
      <c r="O55" s="109">
        <f>IF('Planilha oficial participantes '!M55="Nenhuma no último mês", 0,
 IF('Planilha oficial participantes '!M55="Menos de 1 vez/ semana", 1,
 IF('Planilha oficial participantes '!M55="1 ou 2 vezes/ semana", 2,
 IF('Planilha oficial participantes '!M55="3 ou mais vezes/ semana", 3,
 ""))))
</f>
        <v>0</v>
      </c>
      <c r="P55" s="109">
        <f>IF('Planilha oficial participantes '!N55="Nenhuma no último mês", 0,
 IF('Planilha oficial participantes '!N55="Menos de 1 vez/ semana", 1,
 IF('Planilha oficial participantes '!N55="1 ou 2 vezes/ semana", 2,
 IF('Planilha oficial participantes '!N55="3 ou mais vezes/ semana", 3,
 ""))))
</f>
        <v>0</v>
      </c>
      <c r="Q55" s="109">
        <f>IF('Planilha oficial participantes '!O55="Nenhuma no último mês", 0,
 IF('Planilha oficial participantes '!O55="Menos de 1 vez/ semana", 1,
 IF('Planilha oficial participantes '!O55="1 ou 2 vezes/ semana", 2,
 IF('Planilha oficial participantes '!O55="3 ou mais vezes/ semana", 3,
 ""))))
</f>
        <v>0</v>
      </c>
      <c r="R55" s="109">
        <f>IF('Planilha oficial participantes '!P55="Nenhuma no último mês", 0,
 IF('Planilha oficial participantes '!P55="Menos de 1 vez/ semana", 1,
 IF('Planilha oficial participantes '!P55="1 ou 2 vezes/ semana", 2,
 IF('Planilha oficial participantes '!P55="3 ou mais vezes/ semana", 3,
 ""))))
</f>
        <v>0</v>
      </c>
      <c r="S55" s="109">
        <f>IF('Planilha oficial participantes '!Q55="Nenhuma no último mês", 0,
 IF('Planilha oficial participantes '!Q55="Menos de 1 vez/ semana", 1,
 IF('Planilha oficial participantes '!Q55="1 ou 2 vezes/ semana", 2,
 IF('Planilha oficial participantes '!Q55="3 ou mais vezes/ semana", 3,
 ""))))
</f>
        <v>2</v>
      </c>
      <c r="T55" s="109">
        <f>IF('Planilha oficial participantes '!S55="Nenhuma no último mês", 0,
 IF('Planilha oficial participantes '!S55="Não se aplica", 0,
 IF('Planilha oficial participantes '!S55="Menos de 1 vez/ semana", 1,
 IF('Planilha oficial participantes '!S55="1 ou 2 vezes/ semana", 2,
 IF('Planilha oficial participantes '!S55="3 ou mais vezes/ semana", 3,
 ""))))
)</f>
        <v>0</v>
      </c>
      <c r="U55" s="109">
        <f>IF('Planilha oficial participantes '!U55="Nenhuma no último mês", 0,
 IF('Planilha oficial participantes '!U55="Menos de 1 vez/ semana", 1,
 IF('Planilha oficial participantes '!U55="1 ou 2 vezes/ semana", 2,
 IF('Planilha oficial participantes '!U55="3 ou mais vezes/ semana", 3,
 ""))))
</f>
        <v>0</v>
      </c>
      <c r="V55" s="109">
        <f t="shared" si="4"/>
        <v>1</v>
      </c>
      <c r="W55" s="109">
        <f>IF('Planilha oficial participantes '!V55="Nenhuma no último mês", 0,
 IF('Planilha oficial participantes '!V55="Menos de 1 vez/ semana", 1,
 IF('Planilha oficial participantes '!V55="1 ou 2 vezes/ semana", 2,
 IF('Planilha oficial participantes '!V55="3 ou mais vezes/ semana", 3,
 ""))))
</f>
        <v>1</v>
      </c>
      <c r="X55" s="109">
        <f>IF('Planilha oficial participantes '!W55="Nenhuma dificuldade", 0,
 IF('Planilha oficial participantes '!W55="Um problema leve", 1,
 IF('Planilha oficial participantes '!W55="Um problema razoável", 2,
 IF('Planilha oficial participantes '!W55="Um grande problema", 3,
 ""))))
</f>
        <v>1</v>
      </c>
      <c r="Y55" s="114">
        <f t="shared" si="5"/>
        <v>4</v>
      </c>
      <c r="AA55" s="140" t="s">
        <v>77</v>
      </c>
      <c r="AB55" s="141">
        <f>COUNTIF(Form_Responses1_3[5C- Durante o último mês, com que frequência você teve dificuldade de dormir porque você precisou levantar para ir ao banheiro?], "Menos de 1 vez/ semana")
</f>
        <v>58</v>
      </c>
      <c r="AC55" s="142">
        <f t="shared" si="10"/>
        <v>0.2180451128</v>
      </c>
    </row>
    <row r="56">
      <c r="A56" s="108" t="s">
        <v>1228</v>
      </c>
      <c r="B56" s="109">
        <f>IF('Planilha oficial participantes '!T56="Muito boa", 0, IF('Planilha oficial participantes '!T56="Boa", 1, IF('Planilha oficial participantes '!T56="Ruim", 2, IF('Planilha oficial participantes '!T56="Muito ruim", 3, ""))))</f>
        <v>2</v>
      </c>
      <c r="C56" s="109">
        <f>IF(VALUE(MID('Planilha oficial participantes '!F56,1,SEARCH(" ",'Planilha oficial participantes '!F56)-1))&lt;=15, 0,
 IF(VALUE(MID('Planilha oficial participantes '!F56,1,SEARCH(" ",'Planilha oficial participantes '!F56)-1))&lt;=30, 1,
 IF(VALUE(MID('Planilha oficial participantes '!F56,1,SEARCH(" ",'Planilha oficial participantes '!F56)-1))&lt;=60, 2,
 3)))</f>
        <v>2</v>
      </c>
      <c r="D56" s="109">
        <f>IF('Planilha oficial participantes '!I56="Nenhuma no último mês", 0,
 IF('Planilha oficial participantes '!I56="Menos de 1 vez/ semana", 1,
 IF('Planilha oficial participantes '!I56="1 ou 2 vezes/ semana", 2,
 IF('Planilha oficial participantes '!I56="3 ou mais vezes/ semana", 3,
 ""))))
</f>
        <v>3</v>
      </c>
      <c r="E56" s="110">
        <f t="shared" si="1"/>
        <v>3</v>
      </c>
      <c r="F56" s="109">
        <f>IF(VALUE(MID('Planilha oficial participantes '!H56,1,SEARCH(" ",'Planilha oficial participantes '!H56)-1))&gt;=7, 0,
 IF(VALUE(MID('Planilha oficial participantes '!H56,1,SEARCH(" ",'Planilha oficial participantes '!H56)-1))&gt;=6, 1,
 IF(VALUE(MID('Planilha oficial participantes '!H56,1,SEARCH(" ",'Planilha oficial participantes '!H56)-1))&gt;=5, 2,
 3)))
</f>
        <v>1</v>
      </c>
      <c r="G56" s="109">
        <f>IF(
  (((VALUE(MID('Planilha oficial participantes '!H56,1,SEARCH(" ",'Planilha oficial participantes '!H56)-1))) / (TIMEVALUE(MOD('Planilha oficial participantes '!G56 - 'Planilha oficial participantes '!E56, 1))*24))*100) &gt; 85, 0,
IF(
  (((VALUE(MID('Planilha oficial participantes '!H56,1,SEARCH(" ",'Planilha oficial participantes '!H56)-1))) / (TIMEVALUE(MOD('Planilha oficial participantes '!G56 - 'Planilha oficial participantes '!E56, 1))*24))*100) &gt;= 75, 1,
IF(
  (((VALUE(MID('Planilha oficial participantes '!H56,1,SEARCH(" ",'Planilha oficial participantes '!H56)-1))) / (TIMEVALUE(MOD('Planilha oficial participantes '!G56 - 'Planilha oficial participantes '!E56, 1))*24))*100) &gt;= 65, 2,
3)))
</f>
        <v>0</v>
      </c>
      <c r="H56" s="111">
        <f>((VALUE(MID('Planilha oficial participantes '!H56,1,SEARCH(" ",'Planilha oficial participantes '!H56)-1))) / (TIMEVALUE(MOD('Planilha oficial participantes '!G56 - 'Planilha oficial participantes '!E56, 1))*24))*100</f>
        <v>100</v>
      </c>
      <c r="I56" s="112">
        <f>MOD('Planilha oficial participantes '!G56 - 'Planilha oficial participantes '!E56, 1)</f>
        <v>0.2708333333</v>
      </c>
      <c r="J56" s="113">
        <f t="shared" si="2"/>
        <v>6.5</v>
      </c>
      <c r="K56" s="109">
        <f t="shared" si="3"/>
        <v>1</v>
      </c>
      <c r="L56" s="109">
        <f>IF('Planilha oficial participantes '!J56="Nenhuma no último mês", 0,
 IF('Planilha oficial participantes '!J56="Menos de 1 vez/ semana", 1,
 IF('Planilha oficial participantes '!J56="1 ou 2 vezes/ semana", 2,
 IF('Planilha oficial participantes '!J56="3 ou mais vezes/ semana", 3,
 ""))))
</f>
        <v>2</v>
      </c>
      <c r="M56" s="109">
        <f>IF('Planilha oficial participantes '!K56="Nenhuma no último mês", 0,
 IF('Planilha oficial participantes '!K56="Menos de 1 vez/ semana", 1,
 IF('Planilha oficial participantes '!K56="1 ou 2 vezes/ semana", 2,
 IF('Planilha oficial participantes '!K56="3 ou mais vezes/ semana", 3,
 ""))))
</f>
        <v>0</v>
      </c>
      <c r="N56" s="109">
        <f>IF('Planilha oficial participantes '!L56="Nenhuma no último mês", 0,
 IF('Planilha oficial participantes '!L56="Menos de 1 vez/ semana", 1,
 IF('Planilha oficial participantes '!L56="1 ou 2 vezes/ semana", 2,
 IF('Planilha oficial participantes '!L56="3 ou mais vezes/ semana", 3,
 ""))))
</f>
        <v>0</v>
      </c>
      <c r="O56" s="109">
        <f>IF('Planilha oficial participantes '!M56="Nenhuma no último mês", 0,
 IF('Planilha oficial participantes '!M56="Menos de 1 vez/ semana", 1,
 IF('Planilha oficial participantes '!M56="1 ou 2 vezes/ semana", 2,
 IF('Planilha oficial participantes '!M56="3 ou mais vezes/ semana", 3,
 ""))))
</f>
        <v>0</v>
      </c>
      <c r="P56" s="109">
        <f>IF('Planilha oficial participantes '!N56="Nenhuma no último mês", 0,
 IF('Planilha oficial participantes '!N56="Menos de 1 vez/ semana", 1,
 IF('Planilha oficial participantes '!N56="1 ou 2 vezes/ semana", 2,
 IF('Planilha oficial participantes '!N56="3 ou mais vezes/ semana", 3,
 ""))))
</f>
        <v>0</v>
      </c>
      <c r="Q56" s="109">
        <f>IF('Planilha oficial participantes '!O56="Nenhuma no último mês", 0,
 IF('Planilha oficial participantes '!O56="Menos de 1 vez/ semana", 1,
 IF('Planilha oficial participantes '!O56="1 ou 2 vezes/ semana", 2,
 IF('Planilha oficial participantes '!O56="3 ou mais vezes/ semana", 3,
 ""))))
</f>
        <v>2</v>
      </c>
      <c r="R56" s="109">
        <f>IF('Planilha oficial participantes '!P56="Nenhuma no último mês", 0,
 IF('Planilha oficial participantes '!P56="Menos de 1 vez/ semana", 1,
 IF('Planilha oficial participantes '!P56="1 ou 2 vezes/ semana", 2,
 IF('Planilha oficial participantes '!P56="3 ou mais vezes/ semana", 3,
 ""))))
</f>
        <v>0</v>
      </c>
      <c r="S56" s="109">
        <f>IF('Planilha oficial participantes '!Q56="Nenhuma no último mês", 0,
 IF('Planilha oficial participantes '!Q56="Menos de 1 vez/ semana", 1,
 IF('Planilha oficial participantes '!Q56="1 ou 2 vezes/ semana", 2,
 IF('Planilha oficial participantes '!Q56="3 ou mais vezes/ semana", 3,
 ""))))
</f>
        <v>0</v>
      </c>
      <c r="T56" s="109">
        <f>IF('Planilha oficial participantes '!S56="Nenhuma no último mês", 0,
 IF('Planilha oficial participantes '!S56="Não se aplica", 0,
 IF('Planilha oficial participantes '!S56="Menos de 1 vez/ semana", 1,
 IF('Planilha oficial participantes '!S56="1 ou 2 vezes/ semana", 2,
 IF('Planilha oficial participantes '!S56="3 ou mais vezes/ semana", 3,
 ""))))
)</f>
        <v>3</v>
      </c>
      <c r="U56" s="109">
        <f>IF('Planilha oficial participantes '!U56="Nenhuma no último mês", 0,
 IF('Planilha oficial participantes '!U56="Menos de 1 vez/ semana", 1,
 IF('Planilha oficial participantes '!U56="1 ou 2 vezes/ semana", 2,
 IF('Planilha oficial participantes '!U56="3 ou mais vezes/ semana", 3,
 ""))))
</f>
        <v>3</v>
      </c>
      <c r="V56" s="109">
        <f t="shared" si="4"/>
        <v>2</v>
      </c>
      <c r="W56" s="109">
        <f>IF('Planilha oficial participantes '!V56="Nenhuma no último mês", 0,
 IF('Planilha oficial participantes '!V56="Menos de 1 vez/ semana", 1,
 IF('Planilha oficial participantes '!V56="1 ou 2 vezes/ semana", 2,
 IF('Planilha oficial participantes '!V56="3 ou mais vezes/ semana", 3,
 ""))))
</f>
        <v>1</v>
      </c>
      <c r="X56" s="109">
        <f>IF('Planilha oficial participantes '!W56="Nenhuma dificuldade", 0,
 IF('Planilha oficial participantes '!W56="Um problema leve", 1,
 IF('Planilha oficial participantes '!W56="Um problema razoável", 2,
 IF('Planilha oficial participantes '!W56="Um grande problema", 3,
 ""))))
</f>
        <v>2</v>
      </c>
      <c r="Y56" s="114">
        <f t="shared" si="5"/>
        <v>12</v>
      </c>
      <c r="AA56" s="140" t="s">
        <v>78</v>
      </c>
      <c r="AB56" s="141">
        <f>COUNTIF(Form_Responses1_3[5C- Durante o último mês, com que frequência você teve dificuldade de dormir porque você precisou levantar para ir ao banheiro?], "1 ou 2 vezes/ semana")
</f>
        <v>37</v>
      </c>
      <c r="AC56" s="142">
        <f t="shared" si="10"/>
        <v>0.1390977444</v>
      </c>
    </row>
    <row r="57">
      <c r="A57" s="108" t="s">
        <v>1230</v>
      </c>
      <c r="B57" s="109">
        <f>IF('Planilha oficial participantes '!T57="Muito boa", 0, IF('Planilha oficial participantes '!T57="Boa", 1, IF('Planilha oficial participantes '!T57="Ruim", 2, IF('Planilha oficial participantes '!T57="Muito ruim", 3, ""))))</f>
        <v>1</v>
      </c>
      <c r="C57" s="109">
        <f>IF(VALUE(MID('Planilha oficial participantes '!F57,1,SEARCH(" ",'Planilha oficial participantes '!F57)-1))&lt;=15, 0,
 IF(VALUE(MID('Planilha oficial participantes '!F57,1,SEARCH(" ",'Planilha oficial participantes '!F57)-1))&lt;=30, 1,
 IF(VALUE(MID('Planilha oficial participantes '!F57,1,SEARCH(" ",'Planilha oficial participantes '!F57)-1))&lt;=60, 2,
 3)))</f>
        <v>1</v>
      </c>
      <c r="D57" s="109">
        <f>IF('Planilha oficial participantes '!I57="Nenhuma no último mês", 0,
 IF('Planilha oficial participantes '!I57="Menos de 1 vez/ semana", 1,
 IF('Planilha oficial participantes '!I57="1 ou 2 vezes/ semana", 2,
 IF('Planilha oficial participantes '!I57="3 ou mais vezes/ semana", 3,
 ""))))
</f>
        <v>1</v>
      </c>
      <c r="E57" s="110">
        <f t="shared" si="1"/>
        <v>1</v>
      </c>
      <c r="F57" s="109">
        <f>IF(VALUE(MID('Planilha oficial participantes '!H57,1,SEARCH(" ",'Planilha oficial participantes '!H57)-1))&gt;=7, 0,
 IF(VALUE(MID('Planilha oficial participantes '!H57,1,SEARCH(" ",'Planilha oficial participantes '!H57)-1))&gt;=6, 1,
 IF(VALUE(MID('Planilha oficial participantes '!H57,1,SEARCH(" ",'Planilha oficial participantes '!H57)-1))&gt;=5, 2,
 3)))
</f>
        <v>0</v>
      </c>
      <c r="G57" s="109">
        <f>IF(
  (((VALUE(MID('Planilha oficial participantes '!H57,1,SEARCH(" ",'Planilha oficial participantes '!H57)-1))) / (TIMEVALUE(MOD('Planilha oficial participantes '!G57 - 'Planilha oficial participantes '!E57, 1))*24))*100) &gt; 85, 0,
IF(
  (((VALUE(MID('Planilha oficial participantes '!H57,1,SEARCH(" ",'Planilha oficial participantes '!H57)-1))) / (TIMEVALUE(MOD('Planilha oficial participantes '!G57 - 'Planilha oficial participantes '!E57, 1))*24))*100) &gt;= 75, 1,
IF(
  (((VALUE(MID('Planilha oficial participantes '!H57,1,SEARCH(" ",'Planilha oficial participantes '!H57)-1))) / (TIMEVALUE(MOD('Planilha oficial participantes '!G57 - 'Planilha oficial participantes '!E57, 1))*24))*100) &gt;= 65, 2,
3)))
</f>
        <v>0</v>
      </c>
      <c r="H57" s="111">
        <f>((VALUE(MID('Planilha oficial participantes '!H57,1,SEARCH(" ",'Planilha oficial participantes '!H57)-1))) / (TIMEVALUE(MOD('Planilha oficial participantes '!G57 - 'Planilha oficial participantes '!E57, 1))*24))*100</f>
        <v>87.5</v>
      </c>
      <c r="I57" s="112">
        <f>MOD('Planilha oficial participantes '!G57 - 'Planilha oficial participantes '!E57, 1)</f>
        <v>0.3333333333</v>
      </c>
      <c r="J57" s="113">
        <f t="shared" si="2"/>
        <v>8</v>
      </c>
      <c r="K57" s="109">
        <f t="shared" si="3"/>
        <v>1</v>
      </c>
      <c r="L57" s="109">
        <f>IF('Planilha oficial participantes '!J57="Nenhuma no último mês", 0,
 IF('Planilha oficial participantes '!J57="Menos de 1 vez/ semana", 1,
 IF('Planilha oficial participantes '!J57="1 ou 2 vezes/ semana", 2,
 IF('Planilha oficial participantes '!J57="3 ou mais vezes/ semana", 3,
 ""))))
</f>
        <v>3</v>
      </c>
      <c r="M57" s="109">
        <f>IF('Planilha oficial participantes '!K57="Nenhuma no último mês", 0,
 IF('Planilha oficial participantes '!K57="Menos de 1 vez/ semana", 1,
 IF('Planilha oficial participantes '!K57="1 ou 2 vezes/ semana", 2,
 IF('Planilha oficial participantes '!K57="3 ou mais vezes/ semana", 3,
 ""))))
</f>
        <v>1</v>
      </c>
      <c r="N57" s="109">
        <f>IF('Planilha oficial participantes '!L57="Nenhuma no último mês", 0,
 IF('Planilha oficial participantes '!L57="Menos de 1 vez/ semana", 1,
 IF('Planilha oficial participantes '!L57="1 ou 2 vezes/ semana", 2,
 IF('Planilha oficial participantes '!L57="3 ou mais vezes/ semana", 3,
 ""))))
</f>
        <v>0</v>
      </c>
      <c r="O57" s="109">
        <f>IF('Planilha oficial participantes '!M57="Nenhuma no último mês", 0,
 IF('Planilha oficial participantes '!M57="Menos de 1 vez/ semana", 1,
 IF('Planilha oficial participantes '!M57="1 ou 2 vezes/ semana", 2,
 IF('Planilha oficial participantes '!M57="3 ou mais vezes/ semana", 3,
 ""))))
</f>
        <v>0</v>
      </c>
      <c r="P57" s="109">
        <f>IF('Planilha oficial participantes '!N57="Nenhuma no último mês", 0,
 IF('Planilha oficial participantes '!N57="Menos de 1 vez/ semana", 1,
 IF('Planilha oficial participantes '!N57="1 ou 2 vezes/ semana", 2,
 IF('Planilha oficial participantes '!N57="3 ou mais vezes/ semana", 3,
 ""))))
</f>
        <v>1</v>
      </c>
      <c r="Q57" s="109">
        <f>IF('Planilha oficial participantes '!O57="Nenhuma no último mês", 0,
 IF('Planilha oficial participantes '!O57="Menos de 1 vez/ semana", 1,
 IF('Planilha oficial participantes '!O57="1 ou 2 vezes/ semana", 2,
 IF('Planilha oficial participantes '!O57="3 ou mais vezes/ semana", 3,
 ""))))
</f>
        <v>1</v>
      </c>
      <c r="R57" s="109">
        <f>IF('Planilha oficial participantes '!P57="Nenhuma no último mês", 0,
 IF('Planilha oficial participantes '!P57="Menos de 1 vez/ semana", 1,
 IF('Planilha oficial participantes '!P57="1 ou 2 vezes/ semana", 2,
 IF('Planilha oficial participantes '!P57="3 ou mais vezes/ semana", 3,
 ""))))
</f>
        <v>1</v>
      </c>
      <c r="S57" s="109">
        <f>IF('Planilha oficial participantes '!Q57="Nenhuma no último mês", 0,
 IF('Planilha oficial participantes '!Q57="Menos de 1 vez/ semana", 1,
 IF('Planilha oficial participantes '!Q57="1 ou 2 vezes/ semana", 2,
 IF('Planilha oficial participantes '!Q57="3 ou mais vezes/ semana", 3,
 ""))))
</f>
        <v>0</v>
      </c>
      <c r="T57" s="109">
        <f>IF('Planilha oficial participantes '!S57="Nenhuma no último mês", 0,
 IF('Planilha oficial participantes '!S57="Não se aplica", 0,
 IF('Planilha oficial participantes '!S57="Menos de 1 vez/ semana", 1,
 IF('Planilha oficial participantes '!S57="1 ou 2 vezes/ semana", 2,
 IF('Planilha oficial participantes '!S57="3 ou mais vezes/ semana", 3,
 ""))))
)</f>
        <v>2</v>
      </c>
      <c r="U57" s="109">
        <f>IF('Planilha oficial participantes '!U57="Nenhuma no último mês", 0,
 IF('Planilha oficial participantes '!U57="Menos de 1 vez/ semana", 1,
 IF('Planilha oficial participantes '!U57="1 ou 2 vezes/ semana", 2,
 IF('Planilha oficial participantes '!U57="3 ou mais vezes/ semana", 3,
 ""))))
</f>
        <v>0</v>
      </c>
      <c r="V57" s="109">
        <f t="shared" si="4"/>
        <v>2</v>
      </c>
      <c r="W57" s="109">
        <f>IF('Planilha oficial participantes '!V57="Nenhuma no último mês", 0,
 IF('Planilha oficial participantes '!V57="Menos de 1 vez/ semana", 1,
 IF('Planilha oficial participantes '!V57="1 ou 2 vezes/ semana", 2,
 IF('Planilha oficial participantes '!V57="3 ou mais vezes/ semana", 3,
 ""))))
</f>
        <v>2</v>
      </c>
      <c r="X57" s="109">
        <f>IF('Planilha oficial participantes '!W57="Nenhuma dificuldade", 0,
 IF('Planilha oficial participantes '!W57="Um problema leve", 1,
 IF('Planilha oficial participantes '!W57="Um problema razoável", 2,
 IF('Planilha oficial participantes '!W57="Um grande problema", 3,
 ""))))
</f>
        <v>1</v>
      </c>
      <c r="Y57" s="114">
        <f t="shared" si="5"/>
        <v>5</v>
      </c>
      <c r="AA57" s="140" t="s">
        <v>125</v>
      </c>
      <c r="AB57" s="141">
        <f>COUNTIF(Form_Responses1_3[5C- Durante o último mês, com que frequência você teve dificuldade de dormir porque você precisou levantar para ir ao banheiro?], "3 ou mais vezes/ semana")
</f>
        <v>33</v>
      </c>
      <c r="AC57" s="142">
        <f t="shared" si="10"/>
        <v>0.1240601504</v>
      </c>
    </row>
    <row r="58">
      <c r="A58" s="108" t="s">
        <v>1231</v>
      </c>
      <c r="B58" s="109">
        <f>IF('Planilha oficial participantes '!T58="Muito boa", 0, IF('Planilha oficial participantes '!T58="Boa", 1, IF('Planilha oficial participantes '!T58="Ruim", 2, IF('Planilha oficial participantes '!T58="Muito ruim", 3, ""))))</f>
        <v>2</v>
      </c>
      <c r="C58" s="109">
        <f>IF(VALUE(MID('Planilha oficial participantes '!F58,1,SEARCH(" ",'Planilha oficial participantes '!F58)-1))&lt;=15, 0,
 IF(VALUE(MID('Planilha oficial participantes '!F58,1,SEARCH(" ",'Planilha oficial participantes '!F58)-1))&lt;=30, 1,
 IF(VALUE(MID('Planilha oficial participantes '!F58,1,SEARCH(" ",'Planilha oficial participantes '!F58)-1))&lt;=60, 2,
 3)))</f>
        <v>1</v>
      </c>
      <c r="D58" s="109">
        <f>IF('Planilha oficial participantes '!I58="Nenhuma no último mês", 0,
 IF('Planilha oficial participantes '!I58="Menos de 1 vez/ semana", 1,
 IF('Planilha oficial participantes '!I58="1 ou 2 vezes/ semana", 2,
 IF('Planilha oficial participantes '!I58="3 ou mais vezes/ semana", 3,
 ""))))
</f>
        <v>3</v>
      </c>
      <c r="E58" s="110">
        <f t="shared" si="1"/>
        <v>2</v>
      </c>
      <c r="F58" s="109">
        <f>IF(VALUE(MID('Planilha oficial participantes '!H58,1,SEARCH(" ",'Planilha oficial participantes '!H58)-1))&gt;=7, 0,
 IF(VALUE(MID('Planilha oficial participantes '!H58,1,SEARCH(" ",'Planilha oficial participantes '!H58)-1))&gt;=6, 1,
 IF(VALUE(MID('Planilha oficial participantes '!H58,1,SEARCH(" ",'Planilha oficial participantes '!H58)-1))&gt;=5, 2,
 3)))
</f>
        <v>2</v>
      </c>
      <c r="G58" s="109">
        <f>IF(
  (((VALUE(MID('Planilha oficial participantes '!H58,1,SEARCH(" ",'Planilha oficial participantes '!H58)-1))) / (TIMEVALUE(MOD('Planilha oficial participantes '!G58 - 'Planilha oficial participantes '!E58, 1))*24))*100) &gt; 85, 0,
IF(
  (((VALUE(MID('Planilha oficial participantes '!H58,1,SEARCH(" ",'Planilha oficial participantes '!H58)-1))) / (TIMEVALUE(MOD('Planilha oficial participantes '!G58 - 'Planilha oficial participantes '!E58, 1))*24))*100) &gt;= 75, 1,
IF(
  (((VALUE(MID('Planilha oficial participantes '!H58,1,SEARCH(" ",'Planilha oficial participantes '!H58)-1))) / (TIMEVALUE(MOD('Planilha oficial participantes '!G58 - 'Planilha oficial participantes '!E58, 1))*24))*100) &gt;= 65, 2,
3)))
</f>
        <v>1</v>
      </c>
      <c r="H58" s="111">
        <f>((VALUE(MID('Planilha oficial participantes '!H58,1,SEARCH(" ",'Planilha oficial participantes '!H58)-1))) / (TIMEVALUE(MOD('Planilha oficial participantes '!G58 - 'Planilha oficial participantes '!E58, 1))*24))*100</f>
        <v>78.57142857</v>
      </c>
      <c r="I58" s="112">
        <f>MOD('Planilha oficial participantes '!G58 - 'Planilha oficial participantes '!E58, 1)</f>
        <v>0.2916666667</v>
      </c>
      <c r="J58" s="113">
        <f t="shared" si="2"/>
        <v>7</v>
      </c>
      <c r="K58" s="109">
        <f t="shared" si="3"/>
        <v>1</v>
      </c>
      <c r="L58" s="109">
        <f>IF('Planilha oficial participantes '!J58="Nenhuma no último mês", 0,
 IF('Planilha oficial participantes '!J58="Menos de 1 vez/ semana", 1,
 IF('Planilha oficial participantes '!J58="1 ou 2 vezes/ semana", 2,
 IF('Planilha oficial participantes '!J58="3 ou mais vezes/ semana", 3,
 ""))))
</f>
        <v>2</v>
      </c>
      <c r="M58" s="109">
        <f>IF('Planilha oficial participantes '!K58="Nenhuma no último mês", 0,
 IF('Planilha oficial participantes '!K58="Menos de 1 vez/ semana", 1,
 IF('Planilha oficial participantes '!K58="1 ou 2 vezes/ semana", 2,
 IF('Planilha oficial participantes '!K58="3 ou mais vezes/ semana", 3,
 ""))))
</f>
        <v>1</v>
      </c>
      <c r="N58" s="109">
        <f>IF('Planilha oficial participantes '!L58="Nenhuma no último mês", 0,
 IF('Planilha oficial participantes '!L58="Menos de 1 vez/ semana", 1,
 IF('Planilha oficial participantes '!L58="1 ou 2 vezes/ semana", 2,
 IF('Planilha oficial participantes '!L58="3 ou mais vezes/ semana", 3,
 ""))))
</f>
        <v>1</v>
      </c>
      <c r="O58" s="109">
        <f>IF('Planilha oficial participantes '!M58="Nenhuma no último mês", 0,
 IF('Planilha oficial participantes '!M58="Menos de 1 vez/ semana", 1,
 IF('Planilha oficial participantes '!M58="1 ou 2 vezes/ semana", 2,
 IF('Planilha oficial participantes '!M58="3 ou mais vezes/ semana", 3,
 ""))))
</f>
        <v>0</v>
      </c>
      <c r="P58" s="109">
        <f>IF('Planilha oficial participantes '!N58="Nenhuma no último mês", 0,
 IF('Planilha oficial participantes '!N58="Menos de 1 vez/ semana", 1,
 IF('Planilha oficial participantes '!N58="1 ou 2 vezes/ semana", 2,
 IF('Planilha oficial participantes '!N58="3 ou mais vezes/ semana", 3,
 ""))))
</f>
        <v>0</v>
      </c>
      <c r="Q58" s="109">
        <f>IF('Planilha oficial participantes '!O58="Nenhuma no último mês", 0,
 IF('Planilha oficial participantes '!O58="Menos de 1 vez/ semana", 1,
 IF('Planilha oficial participantes '!O58="1 ou 2 vezes/ semana", 2,
 IF('Planilha oficial participantes '!O58="3 ou mais vezes/ semana", 3,
 ""))))
</f>
        <v>1</v>
      </c>
      <c r="R58" s="109">
        <f>IF('Planilha oficial participantes '!P58="Nenhuma no último mês", 0,
 IF('Planilha oficial participantes '!P58="Menos de 1 vez/ semana", 1,
 IF('Planilha oficial participantes '!P58="1 ou 2 vezes/ semana", 2,
 IF('Planilha oficial participantes '!P58="3 ou mais vezes/ semana", 3,
 ""))))
</f>
        <v>1</v>
      </c>
      <c r="S58" s="109">
        <f>IF('Planilha oficial participantes '!Q58="Nenhuma no último mês", 0,
 IF('Planilha oficial participantes '!Q58="Menos de 1 vez/ semana", 1,
 IF('Planilha oficial participantes '!Q58="1 ou 2 vezes/ semana", 2,
 IF('Planilha oficial participantes '!Q58="3 ou mais vezes/ semana", 3,
 ""))))
</f>
        <v>0</v>
      </c>
      <c r="T58" s="109">
        <f>IF('Planilha oficial participantes '!S58="Nenhuma no último mês", 0,
 IF('Planilha oficial participantes '!S58="Não se aplica", 0,
 IF('Planilha oficial participantes '!S58="Menos de 1 vez/ semana", 1,
 IF('Planilha oficial participantes '!S58="1 ou 2 vezes/ semana", 2,
 IF('Planilha oficial participantes '!S58="3 ou mais vezes/ semana", 3,
 ""))))
)</f>
        <v>3</v>
      </c>
      <c r="U58" s="109">
        <f>IF('Planilha oficial participantes '!U58="Nenhuma no último mês", 0,
 IF('Planilha oficial participantes '!U58="Menos de 1 vez/ semana", 1,
 IF('Planilha oficial participantes '!U58="1 ou 2 vezes/ semana", 2,
 IF('Planilha oficial participantes '!U58="3 ou mais vezes/ semana", 3,
 ""))))
</f>
        <v>0</v>
      </c>
      <c r="V58" s="109">
        <f t="shared" si="4"/>
        <v>1</v>
      </c>
      <c r="W58" s="109">
        <f>IF('Planilha oficial participantes '!V58="Nenhuma no último mês", 0,
 IF('Planilha oficial participantes '!V58="Menos de 1 vez/ semana", 1,
 IF('Planilha oficial participantes '!V58="1 ou 2 vezes/ semana", 2,
 IF('Planilha oficial participantes '!V58="3 ou mais vezes/ semana", 3,
 ""))))
</f>
        <v>1</v>
      </c>
      <c r="X58" s="109">
        <f>IF('Planilha oficial participantes '!W58="Nenhuma dificuldade", 0,
 IF('Planilha oficial participantes '!W58="Um problema leve", 1,
 IF('Planilha oficial participantes '!W58="Um problema razoável", 2,
 IF('Planilha oficial participantes '!W58="Um grande problema", 3,
 ""))))
</f>
        <v>1</v>
      </c>
      <c r="Y58" s="114">
        <f t="shared" si="5"/>
        <v>9</v>
      </c>
      <c r="AA58" s="140" t="s">
        <v>1875</v>
      </c>
      <c r="AB58" s="141">
        <f>SUM(AB54:AB57)</f>
        <v>266</v>
      </c>
      <c r="AC58" s="142">
        <f t="shared" si="10"/>
        <v>1</v>
      </c>
    </row>
    <row r="59">
      <c r="A59" s="108" t="s">
        <v>1232</v>
      </c>
      <c r="B59" s="109">
        <f>IF('Planilha oficial participantes '!T59="Muito boa", 0, IF('Planilha oficial participantes '!T59="Boa", 1, IF('Planilha oficial participantes '!T59="Ruim", 2, IF('Planilha oficial participantes '!T59="Muito ruim", 3, ""))))</f>
        <v>1</v>
      </c>
      <c r="C59" s="109">
        <f>IF(VALUE(MID('Planilha oficial participantes '!F59,1,SEARCH(" ",'Planilha oficial participantes '!F59)-1))&lt;=15, 0,
 IF(VALUE(MID('Planilha oficial participantes '!F59,1,SEARCH(" ",'Planilha oficial participantes '!F59)-1))&lt;=30, 1,
 IF(VALUE(MID('Planilha oficial participantes '!F59,1,SEARCH(" ",'Planilha oficial participantes '!F59)-1))&lt;=60, 2,
 3)))</f>
        <v>1</v>
      </c>
      <c r="D59" s="109">
        <f>IF('Planilha oficial participantes '!I59="Nenhuma no último mês", 0,
 IF('Planilha oficial participantes '!I59="Menos de 1 vez/ semana", 1,
 IF('Planilha oficial participantes '!I59="1 ou 2 vezes/ semana", 2,
 IF('Planilha oficial participantes '!I59="3 ou mais vezes/ semana", 3,
 ""))))
</f>
        <v>1</v>
      </c>
      <c r="E59" s="110">
        <f t="shared" si="1"/>
        <v>1</v>
      </c>
      <c r="F59" s="109">
        <f>IF(VALUE(MID('Planilha oficial participantes '!H59,1,SEARCH(" ",'Planilha oficial participantes '!H59)-1))&gt;=7, 0,
 IF(VALUE(MID('Planilha oficial participantes '!H59,1,SEARCH(" ",'Planilha oficial participantes '!H59)-1))&gt;=6, 1,
 IF(VALUE(MID('Planilha oficial participantes '!H59,1,SEARCH(" ",'Planilha oficial participantes '!H59)-1))&gt;=5, 2,
 3)))
</f>
        <v>1</v>
      </c>
      <c r="G59" s="109">
        <f>IF(
  (((VALUE(MID('Planilha oficial participantes '!H59,1,SEARCH(" ",'Planilha oficial participantes '!H59)-1))) / (TIMEVALUE(MOD('Planilha oficial participantes '!G59 - 'Planilha oficial participantes '!E59, 1))*24))*100) &gt; 85, 0,
IF(
  (((VALUE(MID('Planilha oficial participantes '!H59,1,SEARCH(" ",'Planilha oficial participantes '!H59)-1))) / (TIMEVALUE(MOD('Planilha oficial participantes '!G59 - 'Planilha oficial participantes '!E59, 1))*24))*100) &gt;= 75, 1,
IF(
  (((VALUE(MID('Planilha oficial participantes '!H59,1,SEARCH(" ",'Planilha oficial participantes '!H59)-1))) / (TIMEVALUE(MOD('Planilha oficial participantes '!G59 - 'Planilha oficial participantes '!E59, 1))*24))*100) &gt;= 65, 2,
3)))
</f>
        <v>0</v>
      </c>
      <c r="H59" s="111">
        <f>((VALUE(MID('Planilha oficial participantes '!H59,1,SEARCH(" ",'Planilha oficial participantes '!H59)-1))) / (TIMEVALUE(MOD('Planilha oficial participantes '!G59 - 'Planilha oficial participantes '!E59, 1))*24))*100</f>
        <v>92.30769231</v>
      </c>
      <c r="I59" s="112">
        <f>MOD('Planilha oficial participantes '!G59 - 'Planilha oficial participantes '!E59, 1)</f>
        <v>0.2708333333</v>
      </c>
      <c r="J59" s="113">
        <f t="shared" si="2"/>
        <v>6.5</v>
      </c>
      <c r="K59" s="109">
        <f t="shared" si="3"/>
        <v>1</v>
      </c>
      <c r="L59" s="109">
        <f>IF('Planilha oficial participantes '!J59="Nenhuma no último mês", 0,
 IF('Planilha oficial participantes '!J59="Menos de 1 vez/ semana", 1,
 IF('Planilha oficial participantes '!J59="1 ou 2 vezes/ semana", 2,
 IF('Planilha oficial participantes '!J59="3 ou mais vezes/ semana", 3,
 ""))))
</f>
        <v>2</v>
      </c>
      <c r="M59" s="109">
        <f>IF('Planilha oficial participantes '!K59="Nenhuma no último mês", 0,
 IF('Planilha oficial participantes '!K59="Menos de 1 vez/ semana", 1,
 IF('Planilha oficial participantes '!K59="1 ou 2 vezes/ semana", 2,
 IF('Planilha oficial participantes '!K59="3 ou mais vezes/ semana", 3,
 ""))))
</f>
        <v>0</v>
      </c>
      <c r="N59" s="109">
        <f>IF('Planilha oficial participantes '!L59="Nenhuma no último mês", 0,
 IF('Planilha oficial participantes '!L59="Menos de 1 vez/ semana", 1,
 IF('Planilha oficial participantes '!L59="1 ou 2 vezes/ semana", 2,
 IF('Planilha oficial participantes '!L59="3 ou mais vezes/ semana", 3,
 ""))))
</f>
        <v>0</v>
      </c>
      <c r="O59" s="109">
        <f>IF('Planilha oficial participantes '!M59="Nenhuma no último mês", 0,
 IF('Planilha oficial participantes '!M59="Menos de 1 vez/ semana", 1,
 IF('Planilha oficial participantes '!M59="1 ou 2 vezes/ semana", 2,
 IF('Planilha oficial participantes '!M59="3 ou mais vezes/ semana", 3,
 ""))))
</f>
        <v>0</v>
      </c>
      <c r="P59" s="109">
        <f>IF('Planilha oficial participantes '!N59="Nenhuma no último mês", 0,
 IF('Planilha oficial participantes '!N59="Menos de 1 vez/ semana", 1,
 IF('Planilha oficial participantes '!N59="1 ou 2 vezes/ semana", 2,
 IF('Planilha oficial participantes '!N59="3 ou mais vezes/ semana", 3,
 ""))))
</f>
        <v>0</v>
      </c>
      <c r="Q59" s="109">
        <f>IF('Planilha oficial participantes '!O59="Nenhuma no último mês", 0,
 IF('Planilha oficial participantes '!O59="Menos de 1 vez/ semana", 1,
 IF('Planilha oficial participantes '!O59="1 ou 2 vezes/ semana", 2,
 IF('Planilha oficial participantes '!O59="3 ou mais vezes/ semana", 3,
 ""))))
</f>
        <v>0</v>
      </c>
      <c r="R59" s="109">
        <f>IF('Planilha oficial participantes '!P59="Nenhuma no último mês", 0,
 IF('Planilha oficial participantes '!P59="Menos de 1 vez/ semana", 1,
 IF('Planilha oficial participantes '!P59="1 ou 2 vezes/ semana", 2,
 IF('Planilha oficial participantes '!P59="3 ou mais vezes/ semana", 3,
 ""))))
</f>
        <v>0</v>
      </c>
      <c r="S59" s="109">
        <f>IF('Planilha oficial participantes '!Q59="Nenhuma no último mês", 0,
 IF('Planilha oficial participantes '!Q59="Menos de 1 vez/ semana", 1,
 IF('Planilha oficial participantes '!Q59="1 ou 2 vezes/ semana", 2,
 IF('Planilha oficial participantes '!Q59="3 ou mais vezes/ semana", 3,
 ""))))
</f>
        <v>0</v>
      </c>
      <c r="T59" s="109">
        <f>IF('Planilha oficial participantes '!S59="Nenhuma no último mês", 0,
 IF('Planilha oficial participantes '!S59="Não se aplica", 0,
 IF('Planilha oficial participantes '!S59="Menos de 1 vez/ semana", 1,
 IF('Planilha oficial participantes '!S59="1 ou 2 vezes/ semana", 2,
 IF('Planilha oficial participantes '!S59="3 ou mais vezes/ semana", 3,
 ""))))
)</f>
        <v>2</v>
      </c>
      <c r="U59" s="109">
        <f>IF('Planilha oficial participantes '!U59="Nenhuma no último mês", 0,
 IF('Planilha oficial participantes '!U59="Menos de 1 vez/ semana", 1,
 IF('Planilha oficial participantes '!U59="1 ou 2 vezes/ semana", 2,
 IF('Planilha oficial participantes '!U59="3 ou mais vezes/ semana", 3,
 ""))))
</f>
        <v>1</v>
      </c>
      <c r="V59" s="109">
        <f t="shared" si="4"/>
        <v>2</v>
      </c>
      <c r="W59" s="109">
        <f>IF('Planilha oficial participantes '!V59="Nenhuma no último mês", 0,
 IF('Planilha oficial participantes '!V59="Menos de 1 vez/ semana", 1,
 IF('Planilha oficial participantes '!V59="1 ou 2 vezes/ semana", 2,
 IF('Planilha oficial participantes '!V59="3 ou mais vezes/ semana", 3,
 ""))))
</f>
        <v>2</v>
      </c>
      <c r="X59" s="109">
        <f>IF('Planilha oficial participantes '!W59="Nenhuma dificuldade", 0,
 IF('Planilha oficial participantes '!W59="Um problema leve", 1,
 IF('Planilha oficial participantes '!W59="Um problema razoável", 2,
 IF('Planilha oficial participantes '!W59="Um grande problema", 3,
 ""))))
</f>
        <v>2</v>
      </c>
      <c r="Y59" s="114">
        <f t="shared" si="5"/>
        <v>7</v>
      </c>
    </row>
    <row r="60">
      <c r="A60" s="108" t="s">
        <v>1233</v>
      </c>
      <c r="B60" s="109">
        <f>IF('Planilha oficial participantes '!T60="Muito boa", 0, IF('Planilha oficial participantes '!T60="Boa", 1, IF('Planilha oficial participantes '!T60="Ruim", 2, IF('Planilha oficial participantes '!T60="Muito ruim", 3, ""))))</f>
        <v>1</v>
      </c>
      <c r="C60" s="109">
        <f>IF(VALUE(MID('Planilha oficial participantes '!F60,1,SEARCH(" ",'Planilha oficial participantes '!F60)-1))&lt;=15, 0,
 IF(VALUE(MID('Planilha oficial participantes '!F60,1,SEARCH(" ",'Planilha oficial participantes '!F60)-1))&lt;=30, 1,
 IF(VALUE(MID('Planilha oficial participantes '!F60,1,SEARCH(" ",'Planilha oficial participantes '!F60)-1))&lt;=60, 2,
 3)))</f>
        <v>1</v>
      </c>
      <c r="D60" s="109">
        <f>IF('Planilha oficial participantes '!I60="Nenhuma no último mês", 0,
 IF('Planilha oficial participantes '!I60="Menos de 1 vez/ semana", 1,
 IF('Planilha oficial participantes '!I60="1 ou 2 vezes/ semana", 2,
 IF('Planilha oficial participantes '!I60="3 ou mais vezes/ semana", 3,
 ""))))
</f>
        <v>1</v>
      </c>
      <c r="E60" s="110">
        <f t="shared" si="1"/>
        <v>1</v>
      </c>
      <c r="F60" s="109">
        <f>IF(VALUE(MID('Planilha oficial participantes '!H60,1,SEARCH(" ",'Planilha oficial participantes '!H60)-1))&gt;=7, 0,
 IF(VALUE(MID('Planilha oficial participantes '!H60,1,SEARCH(" ",'Planilha oficial participantes '!H60)-1))&gt;=6, 1,
 IF(VALUE(MID('Planilha oficial participantes '!H60,1,SEARCH(" ",'Planilha oficial participantes '!H60)-1))&gt;=5, 2,
 3)))
</f>
        <v>0</v>
      </c>
      <c r="G60" s="109">
        <f>IF(
  (((VALUE(MID('Planilha oficial participantes '!H60,1,SEARCH(" ",'Planilha oficial participantes '!H60)-1))) / (TIMEVALUE(MOD('Planilha oficial participantes '!G60 - 'Planilha oficial participantes '!E60, 1))*24))*100) &gt; 85, 0,
IF(
  (((VALUE(MID('Planilha oficial participantes '!H60,1,SEARCH(" ",'Planilha oficial participantes '!H60)-1))) / (TIMEVALUE(MOD('Planilha oficial participantes '!G60 - 'Planilha oficial participantes '!E60, 1))*24))*100) &gt;= 75, 1,
IF(
  (((VALUE(MID('Planilha oficial participantes '!H60,1,SEARCH(" ",'Planilha oficial participantes '!H60)-1))) / (TIMEVALUE(MOD('Planilha oficial participantes '!G60 - 'Planilha oficial participantes '!E60, 1))*24))*100) &gt;= 65, 2,
3)))
</f>
        <v>0</v>
      </c>
      <c r="H60" s="111">
        <f>((VALUE(MID('Planilha oficial participantes '!H60,1,SEARCH(" ",'Planilha oficial participantes '!H60)-1))) / (TIMEVALUE(MOD('Planilha oficial participantes '!G60 - 'Planilha oficial participantes '!E60, 1))*24))*100</f>
        <v>88.23529412</v>
      </c>
      <c r="I60" s="112">
        <f>MOD('Planilha oficial participantes '!G60 - 'Planilha oficial participantes '!E60, 1)</f>
        <v>0.3541666667</v>
      </c>
      <c r="J60" s="113">
        <f t="shared" si="2"/>
        <v>8.5</v>
      </c>
      <c r="K60" s="109">
        <f t="shared" si="3"/>
        <v>1</v>
      </c>
      <c r="L60" s="109">
        <f>IF('Planilha oficial participantes '!J60="Nenhuma no último mês", 0,
 IF('Planilha oficial participantes '!J60="Menos de 1 vez/ semana", 1,
 IF('Planilha oficial participantes '!J60="1 ou 2 vezes/ semana", 2,
 IF('Planilha oficial participantes '!J60="3 ou mais vezes/ semana", 3,
 ""))))
</f>
        <v>1</v>
      </c>
      <c r="M60" s="109">
        <f>IF('Planilha oficial participantes '!K60="Nenhuma no último mês", 0,
 IF('Planilha oficial participantes '!K60="Menos de 1 vez/ semana", 1,
 IF('Planilha oficial participantes '!K60="1 ou 2 vezes/ semana", 2,
 IF('Planilha oficial participantes '!K60="3 ou mais vezes/ semana", 3,
 ""))))
</f>
        <v>0</v>
      </c>
      <c r="N60" s="109">
        <f>IF('Planilha oficial participantes '!L60="Nenhuma no último mês", 0,
 IF('Planilha oficial participantes '!L60="Menos de 1 vez/ semana", 1,
 IF('Planilha oficial participantes '!L60="1 ou 2 vezes/ semana", 2,
 IF('Planilha oficial participantes '!L60="3 ou mais vezes/ semana", 3,
 ""))))
</f>
        <v>0</v>
      </c>
      <c r="O60" s="109">
        <f>IF('Planilha oficial participantes '!M60="Nenhuma no último mês", 0,
 IF('Planilha oficial participantes '!M60="Menos de 1 vez/ semana", 1,
 IF('Planilha oficial participantes '!M60="1 ou 2 vezes/ semana", 2,
 IF('Planilha oficial participantes '!M60="3 ou mais vezes/ semana", 3,
 ""))))
</f>
        <v>0</v>
      </c>
      <c r="P60" s="109">
        <f>IF('Planilha oficial participantes '!N60="Nenhuma no último mês", 0,
 IF('Planilha oficial participantes '!N60="Menos de 1 vez/ semana", 1,
 IF('Planilha oficial participantes '!N60="1 ou 2 vezes/ semana", 2,
 IF('Planilha oficial participantes '!N60="3 ou mais vezes/ semana", 3,
 ""))))
</f>
        <v>0</v>
      </c>
      <c r="Q60" s="109">
        <f>IF('Planilha oficial participantes '!O60="Nenhuma no último mês", 0,
 IF('Planilha oficial participantes '!O60="Menos de 1 vez/ semana", 1,
 IF('Planilha oficial participantes '!O60="1 ou 2 vezes/ semana", 2,
 IF('Planilha oficial participantes '!O60="3 ou mais vezes/ semana", 3,
 ""))))
</f>
        <v>0</v>
      </c>
      <c r="R60" s="109">
        <f>IF('Planilha oficial participantes '!P60="Nenhuma no último mês", 0,
 IF('Planilha oficial participantes '!P60="Menos de 1 vez/ semana", 1,
 IF('Planilha oficial participantes '!P60="1 ou 2 vezes/ semana", 2,
 IF('Planilha oficial participantes '!P60="3 ou mais vezes/ semana", 3,
 ""))))
</f>
        <v>0</v>
      </c>
      <c r="S60" s="109">
        <f>IF('Planilha oficial participantes '!Q60="Nenhuma no último mês", 0,
 IF('Planilha oficial participantes '!Q60="Menos de 1 vez/ semana", 1,
 IF('Planilha oficial participantes '!Q60="1 ou 2 vezes/ semana", 2,
 IF('Planilha oficial participantes '!Q60="3 ou mais vezes/ semana", 3,
 ""))))
</f>
        <v>0</v>
      </c>
      <c r="T60" s="109">
        <f>IF('Planilha oficial participantes '!S60="Nenhuma no último mês", 0,
 IF('Planilha oficial participantes '!S60="Não se aplica", 0,
 IF('Planilha oficial participantes '!S60="Menos de 1 vez/ semana", 1,
 IF('Planilha oficial participantes '!S60="1 ou 2 vezes/ semana", 2,
 IF('Planilha oficial participantes '!S60="3 ou mais vezes/ semana", 3,
 ""))))
)</f>
        <v>0</v>
      </c>
      <c r="U60" s="109">
        <f>IF('Planilha oficial participantes '!U60="Nenhuma no último mês", 0,
 IF('Planilha oficial participantes '!U60="Menos de 1 vez/ semana", 1,
 IF('Planilha oficial participantes '!U60="1 ou 2 vezes/ semana", 2,
 IF('Planilha oficial participantes '!U60="3 ou mais vezes/ semana", 3,
 ""))))
</f>
        <v>0</v>
      </c>
      <c r="V60" s="109">
        <f t="shared" si="4"/>
        <v>2</v>
      </c>
      <c r="W60" s="109">
        <f>IF('Planilha oficial participantes '!V60="Nenhuma no último mês", 0,
 IF('Planilha oficial participantes '!V60="Menos de 1 vez/ semana", 1,
 IF('Planilha oficial participantes '!V60="1 ou 2 vezes/ semana", 2,
 IF('Planilha oficial participantes '!V60="3 ou mais vezes/ semana", 3,
 ""))))
</f>
        <v>2</v>
      </c>
      <c r="X60" s="109">
        <f>IF('Planilha oficial participantes '!W60="Nenhuma dificuldade", 0,
 IF('Planilha oficial participantes '!W60="Um problema leve", 1,
 IF('Planilha oficial participantes '!W60="Um problema razoável", 2,
 IF('Planilha oficial participantes '!W60="Um grande problema", 3,
 ""))))
</f>
        <v>1</v>
      </c>
      <c r="Y60" s="114">
        <f t="shared" si="5"/>
        <v>5</v>
      </c>
      <c r="AA60" s="106" t="s">
        <v>1878</v>
      </c>
      <c r="AB60" s="43"/>
      <c r="AC60" s="44"/>
    </row>
    <row r="61">
      <c r="A61" s="108" t="s">
        <v>1234</v>
      </c>
      <c r="B61" s="109">
        <f>IF('Planilha oficial participantes '!T61="Muito boa", 0, IF('Planilha oficial participantes '!T61="Boa", 1, IF('Planilha oficial participantes '!T61="Ruim", 2, IF('Planilha oficial participantes '!T61="Muito ruim", 3, ""))))</f>
        <v>1</v>
      </c>
      <c r="C61" s="109">
        <f>IF(VALUE(MID('Planilha oficial participantes '!F61,1,SEARCH(" ",'Planilha oficial participantes '!F61)-1))&lt;=15, 0,
 IF(VALUE(MID('Planilha oficial participantes '!F61,1,SEARCH(" ",'Planilha oficial participantes '!F61)-1))&lt;=30, 1,
 IF(VALUE(MID('Planilha oficial participantes '!F61,1,SEARCH(" ",'Planilha oficial participantes '!F61)-1))&lt;=60, 2,
 3)))</f>
        <v>1</v>
      </c>
      <c r="D61" s="109">
        <f>IF('Planilha oficial participantes '!I61="Nenhuma no último mês", 0,
 IF('Planilha oficial participantes '!I61="Menos de 1 vez/ semana", 1,
 IF('Planilha oficial participantes '!I61="1 ou 2 vezes/ semana", 2,
 IF('Planilha oficial participantes '!I61="3 ou mais vezes/ semana", 3,
 ""))))
</f>
        <v>0</v>
      </c>
      <c r="E61" s="110">
        <f t="shared" si="1"/>
        <v>1</v>
      </c>
      <c r="F61" s="109">
        <f>IF(VALUE(MID('Planilha oficial participantes '!H61,1,SEARCH(" ",'Planilha oficial participantes '!H61)-1))&gt;=7, 0,
 IF(VALUE(MID('Planilha oficial participantes '!H61,1,SEARCH(" ",'Planilha oficial participantes '!H61)-1))&gt;=6, 1,
 IF(VALUE(MID('Planilha oficial participantes '!H61,1,SEARCH(" ",'Planilha oficial participantes '!H61)-1))&gt;=5, 2,
 3)))
</f>
        <v>1</v>
      </c>
      <c r="G61" s="109">
        <f>IF(
  (((VALUE(MID('Planilha oficial participantes '!H61,1,SEARCH(" ",'Planilha oficial participantes '!H61)-1))) / (TIMEVALUE(MOD('Planilha oficial participantes '!G61 - 'Planilha oficial participantes '!E61, 1))*24))*100) &gt; 85, 0,
IF(
  (((VALUE(MID('Planilha oficial participantes '!H61,1,SEARCH(" ",'Planilha oficial participantes '!H61)-1))) / (TIMEVALUE(MOD('Planilha oficial participantes '!G61 - 'Planilha oficial participantes '!E61, 1))*24))*100) &gt;= 75, 1,
IF(
  (((VALUE(MID('Planilha oficial participantes '!H61,1,SEARCH(" ",'Planilha oficial participantes '!H61)-1))) / (TIMEVALUE(MOD('Planilha oficial participantes '!G61 - 'Planilha oficial participantes '!E61, 1))*24))*100) &gt;= 65, 2,
3)))
</f>
        <v>0</v>
      </c>
      <c r="H61" s="111">
        <f>((VALUE(MID('Planilha oficial participantes '!H61,1,SEARCH(" ",'Planilha oficial participantes '!H61)-1))) / (TIMEVALUE(MOD('Planilha oficial participantes '!G61 - 'Planilha oficial participantes '!E61, 1))*24))*100</f>
        <v>85.71428571</v>
      </c>
      <c r="I61" s="112">
        <f>MOD('Planilha oficial participantes '!G61 - 'Planilha oficial participantes '!E61, 1)</f>
        <v>0.2916666667</v>
      </c>
      <c r="J61" s="113">
        <f t="shared" si="2"/>
        <v>7</v>
      </c>
      <c r="K61" s="109">
        <f t="shared" si="3"/>
        <v>1</v>
      </c>
      <c r="L61" s="109">
        <f>IF('Planilha oficial participantes '!J61="Nenhuma no último mês", 0,
 IF('Planilha oficial participantes '!J61="Menos de 1 vez/ semana", 1,
 IF('Planilha oficial participantes '!J61="1 ou 2 vezes/ semana", 2,
 IF('Planilha oficial participantes '!J61="3 ou mais vezes/ semana", 3,
 ""))))
</f>
        <v>0</v>
      </c>
      <c r="M61" s="109">
        <f>IF('Planilha oficial participantes '!K61="Nenhuma no último mês", 0,
 IF('Planilha oficial participantes '!K61="Menos de 1 vez/ semana", 1,
 IF('Planilha oficial participantes '!K61="1 ou 2 vezes/ semana", 2,
 IF('Planilha oficial participantes '!K61="3 ou mais vezes/ semana", 3,
 ""))))
</f>
        <v>3</v>
      </c>
      <c r="N61" s="109">
        <f>IF('Planilha oficial participantes '!L61="Nenhuma no último mês", 0,
 IF('Planilha oficial participantes '!L61="Menos de 1 vez/ semana", 1,
 IF('Planilha oficial participantes '!L61="1 ou 2 vezes/ semana", 2,
 IF('Planilha oficial participantes '!L61="3 ou mais vezes/ semana", 3,
 ""))))
</f>
        <v>0</v>
      </c>
      <c r="O61" s="109">
        <f>IF('Planilha oficial participantes '!M61="Nenhuma no último mês", 0,
 IF('Planilha oficial participantes '!M61="Menos de 1 vez/ semana", 1,
 IF('Planilha oficial participantes '!M61="1 ou 2 vezes/ semana", 2,
 IF('Planilha oficial participantes '!M61="3 ou mais vezes/ semana", 3,
 ""))))
</f>
        <v>0</v>
      </c>
      <c r="P61" s="109">
        <f>IF('Planilha oficial participantes '!N61="Nenhuma no último mês", 0,
 IF('Planilha oficial participantes '!N61="Menos de 1 vez/ semana", 1,
 IF('Planilha oficial participantes '!N61="1 ou 2 vezes/ semana", 2,
 IF('Planilha oficial participantes '!N61="3 ou mais vezes/ semana", 3,
 ""))))
</f>
        <v>0</v>
      </c>
      <c r="Q61" s="109">
        <f>IF('Planilha oficial participantes '!O61="Nenhuma no último mês", 0,
 IF('Planilha oficial participantes '!O61="Menos de 1 vez/ semana", 1,
 IF('Planilha oficial participantes '!O61="1 ou 2 vezes/ semana", 2,
 IF('Planilha oficial participantes '!O61="3 ou mais vezes/ semana", 3,
 ""))))
</f>
        <v>0</v>
      </c>
      <c r="R61" s="109">
        <f>IF('Planilha oficial participantes '!P61="Nenhuma no último mês", 0,
 IF('Planilha oficial participantes '!P61="Menos de 1 vez/ semana", 1,
 IF('Planilha oficial participantes '!P61="1 ou 2 vezes/ semana", 2,
 IF('Planilha oficial participantes '!P61="3 ou mais vezes/ semana", 3,
 ""))))
</f>
        <v>1</v>
      </c>
      <c r="S61" s="109">
        <f>IF('Planilha oficial participantes '!Q61="Nenhuma no último mês", 0,
 IF('Planilha oficial participantes '!Q61="Menos de 1 vez/ semana", 1,
 IF('Planilha oficial participantes '!Q61="1 ou 2 vezes/ semana", 2,
 IF('Planilha oficial participantes '!Q61="3 ou mais vezes/ semana", 3,
 ""))))
</f>
        <v>0</v>
      </c>
      <c r="T61" s="109">
        <f>IF('Planilha oficial participantes '!S61="Nenhuma no último mês", 0,
 IF('Planilha oficial participantes '!S61="Não se aplica", 0,
 IF('Planilha oficial participantes '!S61="Menos de 1 vez/ semana", 1,
 IF('Planilha oficial participantes '!S61="1 ou 2 vezes/ semana", 2,
 IF('Planilha oficial participantes '!S61="3 ou mais vezes/ semana", 3,
 ""))))
)</f>
        <v>3</v>
      </c>
      <c r="U61" s="109">
        <f>IF('Planilha oficial participantes '!U61="Nenhuma no último mês", 0,
 IF('Planilha oficial participantes '!U61="Menos de 1 vez/ semana", 1,
 IF('Planilha oficial participantes '!U61="1 ou 2 vezes/ semana", 2,
 IF('Planilha oficial participantes '!U61="3 ou mais vezes/ semana", 3,
 ""))))
</f>
        <v>0</v>
      </c>
      <c r="V61" s="109">
        <f t="shared" si="4"/>
        <v>2</v>
      </c>
      <c r="W61" s="109">
        <f>IF('Planilha oficial participantes '!V61="Nenhuma no último mês", 0,
 IF('Planilha oficial participantes '!V61="Menos de 1 vez/ semana", 1,
 IF('Planilha oficial participantes '!V61="1 ou 2 vezes/ semana", 2,
 IF('Planilha oficial participantes '!V61="3 ou mais vezes/ semana", 3,
 ""))))
</f>
        <v>3</v>
      </c>
      <c r="X61" s="109">
        <f>IF('Planilha oficial participantes '!W61="Nenhuma dificuldade", 0,
 IF('Planilha oficial participantes '!W61="Um problema leve", 1,
 IF('Planilha oficial participantes '!W61="Um problema razoável", 2,
 IF('Planilha oficial participantes '!W61="Um grande problema", 3,
 ""))))
</f>
        <v>1</v>
      </c>
      <c r="Y61" s="114">
        <f t="shared" si="5"/>
        <v>6</v>
      </c>
      <c r="AA61" s="140" t="s">
        <v>79</v>
      </c>
      <c r="AB61" s="141">
        <f>COUNTIF(Form_Responses1_3[5D- Durante o último mês, com que frequência você teve dificuldade de dormir porque você não conseguiu respirar confortavelmente?], "Nenhuma no último mês")
</f>
        <v>180</v>
      </c>
      <c r="AC61" s="142">
        <f t="shared" ref="AC61:AC65" si="11">AB61/$AB$65</f>
        <v>0.6766917293</v>
      </c>
    </row>
    <row r="62">
      <c r="A62" s="108" t="s">
        <v>1235</v>
      </c>
      <c r="B62" s="109">
        <f>IF('Planilha oficial participantes '!T62="Muito boa", 0, IF('Planilha oficial participantes '!T62="Boa", 1, IF('Planilha oficial participantes '!T62="Ruim", 2, IF('Planilha oficial participantes '!T62="Muito ruim", 3, ""))))</f>
        <v>1</v>
      </c>
      <c r="C62" s="109">
        <f>IF(VALUE(MID('Planilha oficial participantes '!F62,1,SEARCH(" ",'Planilha oficial participantes '!F62)-1))&lt;=15, 0,
 IF(VALUE(MID('Planilha oficial participantes '!F62,1,SEARCH(" ",'Planilha oficial participantes '!F62)-1))&lt;=30, 1,
 IF(VALUE(MID('Planilha oficial participantes '!F62,1,SEARCH(" ",'Planilha oficial participantes '!F62)-1))&lt;=60, 2,
 3)))</f>
        <v>1</v>
      </c>
      <c r="D62" s="109">
        <f>IF('Planilha oficial participantes '!I62="Nenhuma no último mês", 0,
 IF('Planilha oficial participantes '!I62="Menos de 1 vez/ semana", 1,
 IF('Planilha oficial participantes '!I62="1 ou 2 vezes/ semana", 2,
 IF('Planilha oficial participantes '!I62="3 ou mais vezes/ semana", 3,
 ""))))
</f>
        <v>1</v>
      </c>
      <c r="E62" s="110">
        <f t="shared" si="1"/>
        <v>1</v>
      </c>
      <c r="F62" s="109">
        <f>IF(VALUE(MID('Planilha oficial participantes '!H62,1,SEARCH(" ",'Planilha oficial participantes '!H62)-1))&gt;=7, 0,
 IF(VALUE(MID('Planilha oficial participantes '!H62,1,SEARCH(" ",'Planilha oficial participantes '!H62)-1))&gt;=6, 1,
 IF(VALUE(MID('Planilha oficial participantes '!H62,1,SEARCH(" ",'Planilha oficial participantes '!H62)-1))&gt;=5, 2,
 3)))
</f>
        <v>0</v>
      </c>
      <c r="G62" s="109">
        <f>IF(
  (((VALUE(MID('Planilha oficial participantes '!H62,1,SEARCH(" ",'Planilha oficial participantes '!H62)-1))) / (TIMEVALUE(MOD('Planilha oficial participantes '!G62 - 'Planilha oficial participantes '!E62, 1))*24))*100) &gt; 85, 0,
IF(
  (((VALUE(MID('Planilha oficial participantes '!H62,1,SEARCH(" ",'Planilha oficial participantes '!H62)-1))) / (TIMEVALUE(MOD('Planilha oficial participantes '!G62 - 'Planilha oficial participantes '!E62, 1))*24))*100) &gt;= 75, 1,
IF(
  (((VALUE(MID('Planilha oficial participantes '!H62,1,SEARCH(" ",'Planilha oficial participantes '!H62)-1))) / (TIMEVALUE(MOD('Planilha oficial participantes '!G62 - 'Planilha oficial participantes '!E62, 1))*24))*100) &gt;= 65, 2,
3)))
</f>
        <v>0</v>
      </c>
      <c r="H62" s="111">
        <f>((VALUE(MID('Planilha oficial participantes '!H62,1,SEARCH(" ",'Planilha oficial participantes '!H62)-1))) / (TIMEVALUE(MOD('Planilha oficial participantes '!G62 - 'Planilha oficial participantes '!E62, 1))*24))*100</f>
        <v>100</v>
      </c>
      <c r="I62" s="112">
        <f>MOD('Planilha oficial participantes '!G62 - 'Planilha oficial participantes '!E62, 1)</f>
        <v>0.3125</v>
      </c>
      <c r="J62" s="113">
        <f t="shared" si="2"/>
        <v>7.5</v>
      </c>
      <c r="K62" s="109">
        <f t="shared" si="3"/>
        <v>1</v>
      </c>
      <c r="L62" s="109">
        <f>IF('Planilha oficial participantes '!J62="Nenhuma no último mês", 0,
 IF('Planilha oficial participantes '!J62="Menos de 1 vez/ semana", 1,
 IF('Planilha oficial participantes '!J62="1 ou 2 vezes/ semana", 2,
 IF('Planilha oficial participantes '!J62="3 ou mais vezes/ semana", 3,
 ""))))
</f>
        <v>0</v>
      </c>
      <c r="M62" s="109">
        <f>IF('Planilha oficial participantes '!K62="Nenhuma no último mês", 0,
 IF('Planilha oficial participantes '!K62="Menos de 1 vez/ semana", 1,
 IF('Planilha oficial participantes '!K62="1 ou 2 vezes/ semana", 2,
 IF('Planilha oficial participantes '!K62="3 ou mais vezes/ semana", 3,
 ""))))
</f>
        <v>0</v>
      </c>
      <c r="N62" s="109">
        <f>IF('Planilha oficial participantes '!L62="Nenhuma no último mês", 0,
 IF('Planilha oficial participantes '!L62="Menos de 1 vez/ semana", 1,
 IF('Planilha oficial participantes '!L62="1 ou 2 vezes/ semana", 2,
 IF('Planilha oficial participantes '!L62="3 ou mais vezes/ semana", 3,
 ""))))
</f>
        <v>1</v>
      </c>
      <c r="O62" s="109">
        <f>IF('Planilha oficial participantes '!M62="Nenhuma no último mês", 0,
 IF('Planilha oficial participantes '!M62="Menos de 1 vez/ semana", 1,
 IF('Planilha oficial participantes '!M62="1 ou 2 vezes/ semana", 2,
 IF('Planilha oficial participantes '!M62="3 ou mais vezes/ semana", 3,
 ""))))
</f>
        <v>0</v>
      </c>
      <c r="P62" s="109">
        <f>IF('Planilha oficial participantes '!N62="Nenhuma no último mês", 0,
 IF('Planilha oficial participantes '!N62="Menos de 1 vez/ semana", 1,
 IF('Planilha oficial participantes '!N62="1 ou 2 vezes/ semana", 2,
 IF('Planilha oficial participantes '!N62="3 ou mais vezes/ semana", 3,
 ""))))
</f>
        <v>0</v>
      </c>
      <c r="Q62" s="109">
        <f>IF('Planilha oficial participantes '!O62="Nenhuma no último mês", 0,
 IF('Planilha oficial participantes '!O62="Menos de 1 vez/ semana", 1,
 IF('Planilha oficial participantes '!O62="1 ou 2 vezes/ semana", 2,
 IF('Planilha oficial participantes '!O62="3 ou mais vezes/ semana", 3,
 ""))))
</f>
        <v>0</v>
      </c>
      <c r="R62" s="109">
        <f>IF('Planilha oficial participantes '!P62="Nenhuma no último mês", 0,
 IF('Planilha oficial participantes '!P62="Menos de 1 vez/ semana", 1,
 IF('Planilha oficial participantes '!P62="1 ou 2 vezes/ semana", 2,
 IF('Planilha oficial participantes '!P62="3 ou mais vezes/ semana", 3,
 ""))))
</f>
        <v>0</v>
      </c>
      <c r="S62" s="109">
        <f>IF('Planilha oficial participantes '!Q62="Nenhuma no último mês", 0,
 IF('Planilha oficial participantes '!Q62="Menos de 1 vez/ semana", 1,
 IF('Planilha oficial participantes '!Q62="1 ou 2 vezes/ semana", 2,
 IF('Planilha oficial participantes '!Q62="3 ou mais vezes/ semana", 3,
 ""))))
</f>
        <v>0</v>
      </c>
      <c r="T62" s="109">
        <f>IF('Planilha oficial participantes '!S62="Nenhuma no último mês", 0,
 IF('Planilha oficial participantes '!S62="Não se aplica", 0,
 IF('Planilha oficial participantes '!S62="Menos de 1 vez/ semana", 1,
 IF('Planilha oficial participantes '!S62="1 ou 2 vezes/ semana", 2,
 IF('Planilha oficial participantes '!S62="3 ou mais vezes/ semana", 3,
 ""))))
)</f>
        <v>3</v>
      </c>
      <c r="U62" s="109">
        <f>IF('Planilha oficial participantes '!U62="Nenhuma no último mês", 0,
 IF('Planilha oficial participantes '!U62="Menos de 1 vez/ semana", 1,
 IF('Planilha oficial participantes '!U62="1 ou 2 vezes/ semana", 2,
 IF('Planilha oficial participantes '!U62="3 ou mais vezes/ semana", 3,
 ""))))
</f>
        <v>3</v>
      </c>
      <c r="V62" s="109">
        <f t="shared" si="4"/>
        <v>3</v>
      </c>
      <c r="W62" s="109">
        <f>IF('Planilha oficial participantes '!V62="Nenhuma no último mês", 0,
 IF('Planilha oficial participantes '!V62="Menos de 1 vez/ semana", 1,
 IF('Planilha oficial participantes '!V62="1 ou 2 vezes/ semana", 2,
 IF('Planilha oficial participantes '!V62="3 ou mais vezes/ semana", 3,
 ""))))
</f>
        <v>3</v>
      </c>
      <c r="X62" s="109">
        <f>IF('Planilha oficial participantes '!W62="Nenhuma dificuldade", 0,
 IF('Planilha oficial participantes '!W62="Um problema leve", 1,
 IF('Planilha oficial participantes '!W62="Um problema razoável", 2,
 IF('Planilha oficial participantes '!W62="Um grande problema", 3,
 ""))))
</f>
        <v>3</v>
      </c>
      <c r="Y62" s="114">
        <f t="shared" si="5"/>
        <v>9</v>
      </c>
      <c r="AA62" s="140" t="s">
        <v>77</v>
      </c>
      <c r="AB62" s="141">
        <f>COUNTIF(Form_Responses1_3[5D- Durante o último mês, com que frequência você teve dificuldade de dormir porque você não conseguiu respirar confortavelmente?], "Menos de 1 vez/ semana")
</f>
        <v>57</v>
      </c>
      <c r="AC62" s="142">
        <f t="shared" si="11"/>
        <v>0.2142857143</v>
      </c>
    </row>
    <row r="63">
      <c r="A63" s="108" t="s">
        <v>1236</v>
      </c>
      <c r="B63" s="109">
        <f>IF('Planilha oficial participantes '!T63="Muito boa", 0, IF('Planilha oficial participantes '!T63="Boa", 1, IF('Planilha oficial participantes '!T63="Ruim", 2, IF('Planilha oficial participantes '!T63="Muito ruim", 3, ""))))</f>
        <v>0</v>
      </c>
      <c r="C63" s="109">
        <f>IF(VALUE(MID('Planilha oficial participantes '!F63,1,SEARCH(" ",'Planilha oficial participantes '!F63)-1))&lt;=15, 0,
 IF(VALUE(MID('Planilha oficial participantes '!F63,1,SEARCH(" ",'Planilha oficial participantes '!F63)-1))&lt;=30, 1,
 IF(VALUE(MID('Planilha oficial participantes '!F63,1,SEARCH(" ",'Planilha oficial participantes '!F63)-1))&lt;=60, 2,
 3)))</f>
        <v>0</v>
      </c>
      <c r="D63" s="109">
        <f>IF('Planilha oficial participantes '!I63="Nenhuma no último mês", 0,
 IF('Planilha oficial participantes '!I63="Menos de 1 vez/ semana", 1,
 IF('Planilha oficial participantes '!I63="1 ou 2 vezes/ semana", 2,
 IF('Planilha oficial participantes '!I63="3 ou mais vezes/ semana", 3,
 ""))))
</f>
        <v>1</v>
      </c>
      <c r="E63" s="110">
        <f t="shared" si="1"/>
        <v>1</v>
      </c>
      <c r="F63" s="109">
        <f>IF(VALUE(MID('Planilha oficial participantes '!H63,1,SEARCH(" ",'Planilha oficial participantes '!H63)-1))&gt;=7, 0,
 IF(VALUE(MID('Planilha oficial participantes '!H63,1,SEARCH(" ",'Planilha oficial participantes '!H63)-1))&gt;=6, 1,
 IF(VALUE(MID('Planilha oficial participantes '!H63,1,SEARCH(" ",'Planilha oficial participantes '!H63)-1))&gt;=5, 2,
 3)))
</f>
        <v>0</v>
      </c>
      <c r="G63" s="109">
        <f>IF(
  (((VALUE(MID('Planilha oficial participantes '!H63,1,SEARCH(" ",'Planilha oficial participantes '!H63)-1))) / (TIMEVALUE(MOD('Planilha oficial participantes '!G63 - 'Planilha oficial participantes '!E63, 1))*24))*100) &gt; 85, 0,
IF(
  (((VALUE(MID('Planilha oficial participantes '!H63,1,SEARCH(" ",'Planilha oficial participantes '!H63)-1))) / (TIMEVALUE(MOD('Planilha oficial participantes '!G63 - 'Planilha oficial participantes '!E63, 1))*24))*100) &gt;= 75, 1,
IF(
  (((VALUE(MID('Planilha oficial participantes '!H63,1,SEARCH(" ",'Planilha oficial participantes '!H63)-1))) / (TIMEVALUE(MOD('Planilha oficial participantes '!G63 - 'Planilha oficial participantes '!E63, 1))*24))*100) &gt;= 65, 2,
3)))
</f>
        <v>0</v>
      </c>
      <c r="H63" s="111">
        <f>((VALUE(MID('Planilha oficial participantes '!H63,1,SEARCH(" ",'Planilha oficial participantes '!H63)-1))) / (TIMEVALUE(MOD('Planilha oficial participantes '!G63 - 'Planilha oficial participantes '!E63, 1))*24))*100</f>
        <v>94.11764706</v>
      </c>
      <c r="I63" s="112">
        <f>MOD('Planilha oficial participantes '!G63 - 'Planilha oficial participantes '!E63, 1)</f>
        <v>0.3541666667</v>
      </c>
      <c r="J63" s="113">
        <f t="shared" si="2"/>
        <v>8.5</v>
      </c>
      <c r="K63" s="109">
        <f t="shared" si="3"/>
        <v>0</v>
      </c>
      <c r="L63" s="109">
        <f>IF('Planilha oficial participantes '!J63="Nenhuma no último mês", 0,
 IF('Planilha oficial participantes '!J63="Menos de 1 vez/ semana", 1,
 IF('Planilha oficial participantes '!J63="1 ou 2 vezes/ semana", 2,
 IF('Planilha oficial participantes '!J63="3 ou mais vezes/ semana", 3,
 ""))))
</f>
        <v>0</v>
      </c>
      <c r="M63" s="109">
        <f>IF('Planilha oficial participantes '!K63="Nenhuma no último mês", 0,
 IF('Planilha oficial participantes '!K63="Menos de 1 vez/ semana", 1,
 IF('Planilha oficial participantes '!K63="1 ou 2 vezes/ semana", 2,
 IF('Planilha oficial participantes '!K63="3 ou mais vezes/ semana", 3,
 ""))))
</f>
        <v>0</v>
      </c>
      <c r="N63" s="109">
        <f>IF('Planilha oficial participantes '!L63="Nenhuma no último mês", 0,
 IF('Planilha oficial participantes '!L63="Menos de 1 vez/ semana", 1,
 IF('Planilha oficial participantes '!L63="1 ou 2 vezes/ semana", 2,
 IF('Planilha oficial participantes '!L63="3 ou mais vezes/ semana", 3,
 ""))))
</f>
        <v>0</v>
      </c>
      <c r="O63" s="109">
        <f>IF('Planilha oficial participantes '!M63="Nenhuma no último mês", 0,
 IF('Planilha oficial participantes '!M63="Menos de 1 vez/ semana", 1,
 IF('Planilha oficial participantes '!M63="1 ou 2 vezes/ semana", 2,
 IF('Planilha oficial participantes '!M63="3 ou mais vezes/ semana", 3,
 ""))))
</f>
        <v>0</v>
      </c>
      <c r="P63" s="109">
        <f>IF('Planilha oficial participantes '!N63="Nenhuma no último mês", 0,
 IF('Planilha oficial participantes '!N63="Menos de 1 vez/ semana", 1,
 IF('Planilha oficial participantes '!N63="1 ou 2 vezes/ semana", 2,
 IF('Planilha oficial participantes '!N63="3 ou mais vezes/ semana", 3,
 ""))))
</f>
        <v>0</v>
      </c>
      <c r="Q63" s="109">
        <f>IF('Planilha oficial participantes '!O63="Nenhuma no último mês", 0,
 IF('Planilha oficial participantes '!O63="Menos de 1 vez/ semana", 1,
 IF('Planilha oficial participantes '!O63="1 ou 2 vezes/ semana", 2,
 IF('Planilha oficial participantes '!O63="3 ou mais vezes/ semana", 3,
 ""))))
</f>
        <v>0</v>
      </c>
      <c r="R63" s="109">
        <f>IF('Planilha oficial participantes '!P63="Nenhuma no último mês", 0,
 IF('Planilha oficial participantes '!P63="Menos de 1 vez/ semana", 1,
 IF('Planilha oficial participantes '!P63="1 ou 2 vezes/ semana", 2,
 IF('Planilha oficial participantes '!P63="3 ou mais vezes/ semana", 3,
 ""))))
</f>
        <v>0</v>
      </c>
      <c r="S63" s="109">
        <f>IF('Planilha oficial participantes '!Q63="Nenhuma no último mês", 0,
 IF('Planilha oficial participantes '!Q63="Menos de 1 vez/ semana", 1,
 IF('Planilha oficial participantes '!Q63="1 ou 2 vezes/ semana", 2,
 IF('Planilha oficial participantes '!Q63="3 ou mais vezes/ semana", 3,
 ""))))
</f>
        <v>0</v>
      </c>
      <c r="T63" s="109">
        <f>IF('Planilha oficial participantes '!S63="Nenhuma no último mês", 0,
 IF('Planilha oficial participantes '!S63="Não se aplica", 0,
 IF('Planilha oficial participantes '!S63="Menos de 1 vez/ semana", 1,
 IF('Planilha oficial participantes '!S63="1 ou 2 vezes/ semana", 2,
 IF('Planilha oficial participantes '!S63="3 ou mais vezes/ semana", 3,
 ""))))
)</f>
        <v>0</v>
      </c>
      <c r="U63" s="109">
        <f>IF('Planilha oficial participantes '!U63="Nenhuma no último mês", 0,
 IF('Planilha oficial participantes '!U63="Menos de 1 vez/ semana", 1,
 IF('Planilha oficial participantes '!U63="1 ou 2 vezes/ semana", 2,
 IF('Planilha oficial participantes '!U63="3 ou mais vezes/ semana", 3,
 ""))))
</f>
        <v>0</v>
      </c>
      <c r="V63" s="109">
        <f t="shared" si="4"/>
        <v>1</v>
      </c>
      <c r="W63" s="109">
        <f>IF('Planilha oficial participantes '!V63="Nenhuma no último mês", 0,
 IF('Planilha oficial participantes '!V63="Menos de 1 vez/ semana", 1,
 IF('Planilha oficial participantes '!V63="1 ou 2 vezes/ semana", 2,
 IF('Planilha oficial participantes '!V63="3 ou mais vezes/ semana", 3,
 ""))))
</f>
        <v>1</v>
      </c>
      <c r="X63" s="109">
        <f>IF('Planilha oficial participantes '!W63="Nenhuma dificuldade", 0,
 IF('Planilha oficial participantes '!W63="Um problema leve", 1,
 IF('Planilha oficial participantes '!W63="Um problema razoável", 2,
 IF('Planilha oficial participantes '!W63="Um grande problema", 3,
 ""))))
</f>
        <v>0</v>
      </c>
      <c r="Y63" s="114">
        <f t="shared" si="5"/>
        <v>2</v>
      </c>
      <c r="AA63" s="140" t="s">
        <v>78</v>
      </c>
      <c r="AB63" s="141">
        <f>COUNTIF(Form_Responses1_3[5D- Durante o último mês, com que frequência você teve dificuldade de dormir porque você não conseguiu respirar confortavelmente?], "1 ou 2 vezes/ semana")
</f>
        <v>20</v>
      </c>
      <c r="AC63" s="142">
        <f t="shared" si="11"/>
        <v>0.07518796992</v>
      </c>
    </row>
    <row r="64">
      <c r="A64" s="108" t="s">
        <v>1237</v>
      </c>
      <c r="B64" s="109">
        <f>IF('Planilha oficial participantes '!T64="Muito boa", 0, IF('Planilha oficial participantes '!T64="Boa", 1, IF('Planilha oficial participantes '!T64="Ruim", 2, IF('Planilha oficial participantes '!T64="Muito ruim", 3, ""))))</f>
        <v>2</v>
      </c>
      <c r="C64" s="109">
        <f>IF(VALUE(MID('Planilha oficial participantes '!F64,1,SEARCH(" ",'Planilha oficial participantes '!F64)-1))&lt;=15, 0,
 IF(VALUE(MID('Planilha oficial participantes '!F64,1,SEARCH(" ",'Planilha oficial participantes '!F64)-1))&lt;=30, 1,
 IF(VALUE(MID('Planilha oficial participantes '!F64,1,SEARCH(" ",'Planilha oficial participantes '!F64)-1))&lt;=60, 2,
 3)))</f>
        <v>0</v>
      </c>
      <c r="D64" s="109">
        <f>IF('Planilha oficial participantes '!I64="Nenhuma no último mês", 0,
 IF('Planilha oficial participantes '!I64="Menos de 1 vez/ semana", 1,
 IF('Planilha oficial participantes '!I64="1 ou 2 vezes/ semana", 2,
 IF('Planilha oficial participantes '!I64="3 ou mais vezes/ semana", 3,
 ""))))
</f>
        <v>3</v>
      </c>
      <c r="E64" s="110">
        <f t="shared" si="1"/>
        <v>2</v>
      </c>
      <c r="F64" s="109">
        <f>IF(VALUE(MID('Planilha oficial participantes '!H64,1,SEARCH(" ",'Planilha oficial participantes '!H64)-1))&gt;=7, 0,
 IF(VALUE(MID('Planilha oficial participantes '!H64,1,SEARCH(" ",'Planilha oficial participantes '!H64)-1))&gt;=6, 1,
 IF(VALUE(MID('Planilha oficial participantes '!H64,1,SEARCH(" ",'Planilha oficial participantes '!H64)-1))&gt;=5, 2,
 3)))
</f>
        <v>1</v>
      </c>
      <c r="G64" s="109">
        <f>IF(
  (((VALUE(MID('Planilha oficial participantes '!H64,1,SEARCH(" ",'Planilha oficial participantes '!H64)-1))) / (TIMEVALUE(MOD('Planilha oficial participantes '!G64 - 'Planilha oficial participantes '!E64, 1))*24))*100) &gt; 85, 0,
IF(
  (((VALUE(MID('Planilha oficial participantes '!H64,1,SEARCH(" ",'Planilha oficial participantes '!H64)-1))) / (TIMEVALUE(MOD('Planilha oficial participantes '!G64 - 'Planilha oficial participantes '!E64, 1))*24))*100) &gt;= 75, 1,
IF(
  (((VALUE(MID('Planilha oficial participantes '!H64,1,SEARCH(" ",'Planilha oficial participantes '!H64)-1))) / (TIMEVALUE(MOD('Planilha oficial participantes '!G64 - 'Planilha oficial participantes '!E64, 1))*24))*100) &gt;= 65, 2,
3)))
</f>
        <v>0</v>
      </c>
      <c r="H64" s="111">
        <f>((VALUE(MID('Planilha oficial participantes '!H64,1,SEARCH(" ",'Planilha oficial participantes '!H64)-1))) / (TIMEVALUE(MOD('Planilha oficial participantes '!G64 - 'Planilha oficial participantes '!E64, 1))*24))*100</f>
        <v>96.42857143</v>
      </c>
      <c r="I64" s="112">
        <f>MOD('Planilha oficial participantes '!G64 - 'Planilha oficial participantes '!E64, 1)</f>
        <v>0.2916666667</v>
      </c>
      <c r="J64" s="113">
        <f t="shared" si="2"/>
        <v>7</v>
      </c>
      <c r="K64" s="109">
        <f t="shared" si="3"/>
        <v>1</v>
      </c>
      <c r="L64" s="109">
        <f>IF('Planilha oficial participantes '!J64="Nenhuma no último mês", 0,
 IF('Planilha oficial participantes '!J64="Menos de 1 vez/ semana", 1,
 IF('Planilha oficial participantes '!J64="1 ou 2 vezes/ semana", 2,
 IF('Planilha oficial participantes '!J64="3 ou mais vezes/ semana", 3,
 ""))))
</f>
        <v>2</v>
      </c>
      <c r="M64" s="109">
        <f>IF('Planilha oficial participantes '!K64="Nenhuma no último mês", 0,
 IF('Planilha oficial participantes '!K64="Menos de 1 vez/ semana", 1,
 IF('Planilha oficial participantes '!K64="1 ou 2 vezes/ semana", 2,
 IF('Planilha oficial participantes '!K64="3 ou mais vezes/ semana", 3,
 ""))))
</f>
        <v>0</v>
      </c>
      <c r="N64" s="109">
        <f>IF('Planilha oficial participantes '!L64="Nenhuma no último mês", 0,
 IF('Planilha oficial participantes '!L64="Menos de 1 vez/ semana", 1,
 IF('Planilha oficial participantes '!L64="1 ou 2 vezes/ semana", 2,
 IF('Planilha oficial participantes '!L64="3 ou mais vezes/ semana", 3,
 ""))))
</f>
        <v>1</v>
      </c>
      <c r="O64" s="109">
        <f>IF('Planilha oficial participantes '!M64="Nenhuma no último mês", 0,
 IF('Planilha oficial participantes '!M64="Menos de 1 vez/ semana", 1,
 IF('Planilha oficial participantes '!M64="1 ou 2 vezes/ semana", 2,
 IF('Planilha oficial participantes '!M64="3 ou mais vezes/ semana", 3,
 ""))))
</f>
        <v>0</v>
      </c>
      <c r="P64" s="109">
        <f>IF('Planilha oficial participantes '!N64="Nenhuma no último mês", 0,
 IF('Planilha oficial participantes '!N64="Menos de 1 vez/ semana", 1,
 IF('Planilha oficial participantes '!N64="1 ou 2 vezes/ semana", 2,
 IF('Planilha oficial participantes '!N64="3 ou mais vezes/ semana", 3,
 ""))))
</f>
        <v>0</v>
      </c>
      <c r="Q64" s="109">
        <f>IF('Planilha oficial participantes '!O64="Nenhuma no último mês", 0,
 IF('Planilha oficial participantes '!O64="Menos de 1 vez/ semana", 1,
 IF('Planilha oficial participantes '!O64="1 ou 2 vezes/ semana", 2,
 IF('Planilha oficial participantes '!O64="3 ou mais vezes/ semana", 3,
 ""))))
</f>
        <v>1</v>
      </c>
      <c r="R64" s="109">
        <f>IF('Planilha oficial participantes '!P64="Nenhuma no último mês", 0,
 IF('Planilha oficial participantes '!P64="Menos de 1 vez/ semana", 1,
 IF('Planilha oficial participantes '!P64="1 ou 2 vezes/ semana", 2,
 IF('Planilha oficial participantes '!P64="3 ou mais vezes/ semana", 3,
 ""))))
</f>
        <v>0</v>
      </c>
      <c r="S64" s="109">
        <f>IF('Planilha oficial participantes '!Q64="Nenhuma no último mês", 0,
 IF('Planilha oficial participantes '!Q64="Menos de 1 vez/ semana", 1,
 IF('Planilha oficial participantes '!Q64="1 ou 2 vezes/ semana", 2,
 IF('Planilha oficial participantes '!Q64="3 ou mais vezes/ semana", 3,
 ""))))
</f>
        <v>0</v>
      </c>
      <c r="T64" s="109">
        <f>IF('Planilha oficial participantes '!S64="Nenhuma no último mês", 0,
 IF('Planilha oficial participantes '!S64="Não se aplica", 0,
 IF('Planilha oficial participantes '!S64="Menos de 1 vez/ semana", 1,
 IF('Planilha oficial participantes '!S64="1 ou 2 vezes/ semana", 2,
 IF('Planilha oficial participantes '!S64="3 ou mais vezes/ semana", 3,
 ""))))
)</f>
        <v>0</v>
      </c>
      <c r="U64" s="109">
        <f>IF('Planilha oficial participantes '!U64="Nenhuma no último mês", 0,
 IF('Planilha oficial participantes '!U64="Menos de 1 vez/ semana", 1,
 IF('Planilha oficial participantes '!U64="1 ou 2 vezes/ semana", 2,
 IF('Planilha oficial participantes '!U64="3 ou mais vezes/ semana", 3,
 ""))))
</f>
        <v>3</v>
      </c>
      <c r="V64" s="109">
        <f t="shared" si="4"/>
        <v>3</v>
      </c>
      <c r="W64" s="109">
        <f>IF('Planilha oficial participantes '!V64="Nenhuma no último mês", 0,
 IF('Planilha oficial participantes '!V64="Menos de 1 vez/ semana", 1,
 IF('Planilha oficial participantes '!V64="1 ou 2 vezes/ semana", 2,
 IF('Planilha oficial participantes '!V64="3 ou mais vezes/ semana", 3,
 ""))))
</f>
        <v>2</v>
      </c>
      <c r="X64" s="109">
        <f>IF('Planilha oficial participantes '!W64="Nenhuma dificuldade", 0,
 IF('Planilha oficial participantes '!W64="Um problema leve", 1,
 IF('Planilha oficial participantes '!W64="Um problema razoável", 2,
 IF('Planilha oficial participantes '!W64="Um grande problema", 3,
 ""))))
</f>
        <v>3</v>
      </c>
      <c r="Y64" s="114">
        <f t="shared" si="5"/>
        <v>12</v>
      </c>
      <c r="AA64" s="140" t="s">
        <v>125</v>
      </c>
      <c r="AB64" s="141">
        <f>COUNTIF(Form_Responses1_3[5D- Durante o último mês, com que frequência você teve dificuldade de dormir porque você não conseguiu respirar confortavelmente?], "3 ou mais vezes/ semana")
</f>
        <v>9</v>
      </c>
      <c r="AC64" s="142">
        <f t="shared" si="11"/>
        <v>0.03383458647</v>
      </c>
    </row>
    <row r="65">
      <c r="A65" s="108" t="s">
        <v>1238</v>
      </c>
      <c r="B65" s="109">
        <f>IF('Planilha oficial participantes '!T65="Muito boa", 0, IF('Planilha oficial participantes '!T65="Boa", 1, IF('Planilha oficial participantes '!T65="Ruim", 2, IF('Planilha oficial participantes '!T65="Muito ruim", 3, ""))))</f>
        <v>1</v>
      </c>
      <c r="C65" s="109">
        <f>IF(VALUE(MID('Planilha oficial participantes '!F65,1,SEARCH(" ",'Planilha oficial participantes '!F65)-1))&lt;=15, 0,
 IF(VALUE(MID('Planilha oficial participantes '!F65,1,SEARCH(" ",'Planilha oficial participantes '!F65)-1))&lt;=30, 1,
 IF(VALUE(MID('Planilha oficial participantes '!F65,1,SEARCH(" ",'Planilha oficial participantes '!F65)-1))&lt;=60, 2,
 3)))</f>
        <v>2</v>
      </c>
      <c r="D65" s="109">
        <f>IF('Planilha oficial participantes '!I65="Nenhuma no último mês", 0,
 IF('Planilha oficial participantes '!I65="Menos de 1 vez/ semana", 1,
 IF('Planilha oficial participantes '!I65="1 ou 2 vezes/ semana", 2,
 IF('Planilha oficial participantes '!I65="3 ou mais vezes/ semana", 3,
 ""))))
</f>
        <v>2</v>
      </c>
      <c r="E65" s="110">
        <f t="shared" si="1"/>
        <v>2</v>
      </c>
      <c r="F65" s="109">
        <f>IF(VALUE(MID('Planilha oficial participantes '!H65,1,SEARCH(" ",'Planilha oficial participantes '!H65)-1))&gt;=7, 0,
 IF(VALUE(MID('Planilha oficial participantes '!H65,1,SEARCH(" ",'Planilha oficial participantes '!H65)-1))&gt;=6, 1,
 IF(VALUE(MID('Planilha oficial participantes '!H65,1,SEARCH(" ",'Planilha oficial participantes '!H65)-1))&gt;=5, 2,
 3)))
</f>
        <v>0</v>
      </c>
      <c r="G65" s="109">
        <f>IF(
  (((VALUE(MID('Planilha oficial participantes '!H65,1,SEARCH(" ",'Planilha oficial participantes '!H65)-1))) / (TIMEVALUE(MOD('Planilha oficial participantes '!G65 - 'Planilha oficial participantes '!E65, 1))*24))*100) &gt; 85, 0,
IF(
  (((VALUE(MID('Planilha oficial participantes '!H65,1,SEARCH(" ",'Planilha oficial participantes '!H65)-1))) / (TIMEVALUE(MOD('Planilha oficial participantes '!G65 - 'Planilha oficial participantes '!E65, 1))*24))*100) &gt;= 75, 1,
IF(
  (((VALUE(MID('Planilha oficial participantes '!H65,1,SEARCH(" ",'Planilha oficial participantes '!H65)-1))) / (TIMEVALUE(MOD('Planilha oficial participantes '!G65 - 'Planilha oficial participantes '!E65, 1))*24))*100) &gt;= 65, 2,
3)))
</f>
        <v>1</v>
      </c>
      <c r="H65" s="111">
        <f>((VALUE(MID('Planilha oficial participantes '!H65,1,SEARCH(" ",'Planilha oficial participantes '!H65)-1))) / (TIMEVALUE(MOD('Planilha oficial participantes '!G65 - 'Planilha oficial participantes '!E65, 1))*24))*100</f>
        <v>77.77777778</v>
      </c>
      <c r="I65" s="112">
        <f>MOD('Planilha oficial participantes '!G65 - 'Planilha oficial participantes '!E65, 1)</f>
        <v>0.375</v>
      </c>
      <c r="J65" s="113">
        <f t="shared" si="2"/>
        <v>9</v>
      </c>
      <c r="K65" s="109">
        <f t="shared" si="3"/>
        <v>1</v>
      </c>
      <c r="L65" s="109">
        <f>IF('Planilha oficial participantes '!J65="Nenhuma no último mês", 0,
 IF('Planilha oficial participantes '!J65="Menos de 1 vez/ semana", 1,
 IF('Planilha oficial participantes '!J65="1 ou 2 vezes/ semana", 2,
 IF('Planilha oficial participantes '!J65="3 ou mais vezes/ semana", 3,
 ""))))
</f>
        <v>0</v>
      </c>
      <c r="M65" s="109">
        <f>IF('Planilha oficial participantes '!K65="Nenhuma no último mês", 0,
 IF('Planilha oficial participantes '!K65="Menos de 1 vez/ semana", 1,
 IF('Planilha oficial participantes '!K65="1 ou 2 vezes/ semana", 2,
 IF('Planilha oficial participantes '!K65="3 ou mais vezes/ semana", 3,
 ""))))
</f>
        <v>0</v>
      </c>
      <c r="N65" s="109">
        <f>IF('Planilha oficial participantes '!L65="Nenhuma no último mês", 0,
 IF('Planilha oficial participantes '!L65="Menos de 1 vez/ semana", 1,
 IF('Planilha oficial participantes '!L65="1 ou 2 vezes/ semana", 2,
 IF('Planilha oficial participantes '!L65="3 ou mais vezes/ semana", 3,
 ""))))
</f>
        <v>0</v>
      </c>
      <c r="O65" s="109">
        <f>IF('Planilha oficial participantes '!M65="Nenhuma no último mês", 0,
 IF('Planilha oficial participantes '!M65="Menos de 1 vez/ semana", 1,
 IF('Planilha oficial participantes '!M65="1 ou 2 vezes/ semana", 2,
 IF('Planilha oficial participantes '!M65="3 ou mais vezes/ semana", 3,
 ""))))
</f>
        <v>0</v>
      </c>
      <c r="P65" s="109">
        <f>IF('Planilha oficial participantes '!N65="Nenhuma no último mês", 0,
 IF('Planilha oficial participantes '!N65="Menos de 1 vez/ semana", 1,
 IF('Planilha oficial participantes '!N65="1 ou 2 vezes/ semana", 2,
 IF('Planilha oficial participantes '!N65="3 ou mais vezes/ semana", 3,
 ""))))
</f>
        <v>0</v>
      </c>
      <c r="Q65" s="109">
        <f>IF('Planilha oficial participantes '!O65="Nenhuma no último mês", 0,
 IF('Planilha oficial participantes '!O65="Menos de 1 vez/ semana", 1,
 IF('Planilha oficial participantes '!O65="1 ou 2 vezes/ semana", 2,
 IF('Planilha oficial participantes '!O65="3 ou mais vezes/ semana", 3,
 ""))))
</f>
        <v>0</v>
      </c>
      <c r="R65" s="109">
        <f>IF('Planilha oficial participantes '!P65="Nenhuma no último mês", 0,
 IF('Planilha oficial participantes '!P65="Menos de 1 vez/ semana", 1,
 IF('Planilha oficial participantes '!P65="1 ou 2 vezes/ semana", 2,
 IF('Planilha oficial participantes '!P65="3 ou mais vezes/ semana", 3,
 ""))))
</f>
        <v>1</v>
      </c>
      <c r="S65" s="109">
        <f>IF('Planilha oficial participantes '!Q65="Nenhuma no último mês", 0,
 IF('Planilha oficial participantes '!Q65="Menos de 1 vez/ semana", 1,
 IF('Planilha oficial participantes '!Q65="1 ou 2 vezes/ semana", 2,
 IF('Planilha oficial participantes '!Q65="3 ou mais vezes/ semana", 3,
 ""))))
</f>
        <v>0</v>
      </c>
      <c r="T65" s="109">
        <f>IF('Planilha oficial participantes '!S65="Nenhuma no último mês", 0,
 IF('Planilha oficial participantes '!S65="Não se aplica", 0,
 IF('Planilha oficial participantes '!S65="Menos de 1 vez/ semana", 1,
 IF('Planilha oficial participantes '!S65="1 ou 2 vezes/ semana", 2,
 IF('Planilha oficial participantes '!S65="3 ou mais vezes/ semana", 3,
 ""))))
)</f>
        <v>2</v>
      </c>
      <c r="U65" s="109">
        <f>IF('Planilha oficial participantes '!U65="Nenhuma no último mês", 0,
 IF('Planilha oficial participantes '!U65="Menos de 1 vez/ semana", 1,
 IF('Planilha oficial participantes '!U65="1 ou 2 vezes/ semana", 2,
 IF('Planilha oficial participantes '!U65="3 ou mais vezes/ semana", 3,
 ""))))
</f>
        <v>1</v>
      </c>
      <c r="V65" s="109">
        <f t="shared" si="4"/>
        <v>1</v>
      </c>
      <c r="W65" s="109">
        <f>IF('Planilha oficial participantes '!V65="Nenhuma no último mês", 0,
 IF('Planilha oficial participantes '!V65="Menos de 1 vez/ semana", 1,
 IF('Planilha oficial participantes '!V65="1 ou 2 vezes/ semana", 2,
 IF('Planilha oficial participantes '!V65="3 ou mais vezes/ semana", 3,
 ""))))
</f>
        <v>1</v>
      </c>
      <c r="X65" s="109">
        <f>IF('Planilha oficial participantes '!W65="Nenhuma dificuldade", 0,
 IF('Planilha oficial participantes '!W65="Um problema leve", 1,
 IF('Planilha oficial participantes '!W65="Um problema razoável", 2,
 IF('Planilha oficial participantes '!W65="Um grande problema", 3,
 ""))))
</f>
        <v>1</v>
      </c>
      <c r="Y65" s="114">
        <f t="shared" si="5"/>
        <v>7</v>
      </c>
      <c r="AA65" s="140" t="s">
        <v>1875</v>
      </c>
      <c r="AB65" s="141">
        <f>SUM(AB61:AB64)</f>
        <v>266</v>
      </c>
      <c r="AC65" s="142">
        <f t="shared" si="11"/>
        <v>1</v>
      </c>
    </row>
    <row r="66">
      <c r="A66" s="108" t="s">
        <v>1239</v>
      </c>
      <c r="B66" s="109">
        <f>IF('Planilha oficial participantes '!T66="Muito boa", 0, IF('Planilha oficial participantes '!T66="Boa", 1, IF('Planilha oficial participantes '!T66="Ruim", 2, IF('Planilha oficial participantes '!T66="Muito ruim", 3, ""))))</f>
        <v>1</v>
      </c>
      <c r="C66" s="109">
        <f>IF(VALUE(MID('Planilha oficial participantes '!F66,1,SEARCH(" ",'Planilha oficial participantes '!F66)-1))&lt;=15, 0,
 IF(VALUE(MID('Planilha oficial participantes '!F66,1,SEARCH(" ",'Planilha oficial participantes '!F66)-1))&lt;=30, 1,
 IF(VALUE(MID('Planilha oficial participantes '!F66,1,SEARCH(" ",'Planilha oficial participantes '!F66)-1))&lt;=60, 2,
 3)))</f>
        <v>1</v>
      </c>
      <c r="D66" s="109">
        <f>IF('Planilha oficial participantes '!I66="Nenhuma no último mês", 0,
 IF('Planilha oficial participantes '!I66="Menos de 1 vez/ semana", 1,
 IF('Planilha oficial participantes '!I66="1 ou 2 vezes/ semana", 2,
 IF('Planilha oficial participantes '!I66="3 ou mais vezes/ semana", 3,
 ""))))
</f>
        <v>1</v>
      </c>
      <c r="E66" s="110">
        <f t="shared" si="1"/>
        <v>1</v>
      </c>
      <c r="F66" s="109">
        <f>IF(VALUE(MID('Planilha oficial participantes '!H66,1,SEARCH(" ",'Planilha oficial participantes '!H66)-1))&gt;=7, 0,
 IF(VALUE(MID('Planilha oficial participantes '!H66,1,SEARCH(" ",'Planilha oficial participantes '!H66)-1))&gt;=6, 1,
 IF(VALUE(MID('Planilha oficial participantes '!H66,1,SEARCH(" ",'Planilha oficial participantes '!H66)-1))&gt;=5, 2,
 3)))
</f>
        <v>1</v>
      </c>
      <c r="G66" s="109">
        <f>IF(
  (((VALUE(MID('Planilha oficial participantes '!H66,1,SEARCH(" ",'Planilha oficial participantes '!H66)-1))) / (TIMEVALUE(MOD('Planilha oficial participantes '!G66 - 'Planilha oficial participantes '!E66, 1))*24))*100) &gt; 85, 0,
IF(
  (((VALUE(MID('Planilha oficial participantes '!H66,1,SEARCH(" ",'Planilha oficial participantes '!H66)-1))) / (TIMEVALUE(MOD('Planilha oficial participantes '!G66 - 'Planilha oficial participantes '!E66, 1))*24))*100) &gt;= 75, 1,
IF(
  (((VALUE(MID('Planilha oficial participantes '!H66,1,SEARCH(" ",'Planilha oficial participantes '!H66)-1))) / (TIMEVALUE(MOD('Planilha oficial participantes '!G66 - 'Planilha oficial participantes '!E66, 1))*24))*100) &gt;= 65, 2,
3)))
</f>
        <v>0</v>
      </c>
      <c r="H66" s="111">
        <f>((VALUE(MID('Planilha oficial participantes '!H66,1,SEARCH(" ",'Planilha oficial participantes '!H66)-1))) / (TIMEVALUE(MOD('Planilha oficial participantes '!G66 - 'Planilha oficial participantes '!E66, 1))*24))*100</f>
        <v>92.85714286</v>
      </c>
      <c r="I66" s="112">
        <f>MOD('Planilha oficial participantes '!G66 - 'Planilha oficial participantes '!E66, 1)</f>
        <v>0.2916666667</v>
      </c>
      <c r="J66" s="113">
        <f t="shared" si="2"/>
        <v>7</v>
      </c>
      <c r="K66" s="109">
        <f t="shared" si="3"/>
        <v>1</v>
      </c>
      <c r="L66" s="109">
        <f>IF('Planilha oficial participantes '!J66="Nenhuma no último mês", 0,
 IF('Planilha oficial participantes '!J66="Menos de 1 vez/ semana", 1,
 IF('Planilha oficial participantes '!J66="1 ou 2 vezes/ semana", 2,
 IF('Planilha oficial participantes '!J66="3 ou mais vezes/ semana", 3,
 ""))))
</f>
        <v>0</v>
      </c>
      <c r="M66" s="109">
        <f>IF('Planilha oficial participantes '!K66="Nenhuma no último mês", 0,
 IF('Planilha oficial participantes '!K66="Menos de 1 vez/ semana", 1,
 IF('Planilha oficial participantes '!K66="1 ou 2 vezes/ semana", 2,
 IF('Planilha oficial participantes '!K66="3 ou mais vezes/ semana", 3,
 ""))))
</f>
        <v>0</v>
      </c>
      <c r="N66" s="109">
        <f>IF('Planilha oficial participantes '!L66="Nenhuma no último mês", 0,
 IF('Planilha oficial participantes '!L66="Menos de 1 vez/ semana", 1,
 IF('Planilha oficial participantes '!L66="1 ou 2 vezes/ semana", 2,
 IF('Planilha oficial participantes '!L66="3 ou mais vezes/ semana", 3,
 ""))))
</f>
        <v>0</v>
      </c>
      <c r="O66" s="109">
        <f>IF('Planilha oficial participantes '!M66="Nenhuma no último mês", 0,
 IF('Planilha oficial participantes '!M66="Menos de 1 vez/ semana", 1,
 IF('Planilha oficial participantes '!M66="1 ou 2 vezes/ semana", 2,
 IF('Planilha oficial participantes '!M66="3 ou mais vezes/ semana", 3,
 ""))))
</f>
        <v>0</v>
      </c>
      <c r="P66" s="109">
        <f>IF('Planilha oficial participantes '!N66="Nenhuma no último mês", 0,
 IF('Planilha oficial participantes '!N66="Menos de 1 vez/ semana", 1,
 IF('Planilha oficial participantes '!N66="1 ou 2 vezes/ semana", 2,
 IF('Planilha oficial participantes '!N66="3 ou mais vezes/ semana", 3,
 ""))))
</f>
        <v>0</v>
      </c>
      <c r="Q66" s="109">
        <f>IF('Planilha oficial participantes '!O66="Nenhuma no último mês", 0,
 IF('Planilha oficial participantes '!O66="Menos de 1 vez/ semana", 1,
 IF('Planilha oficial participantes '!O66="1 ou 2 vezes/ semana", 2,
 IF('Planilha oficial participantes '!O66="3 ou mais vezes/ semana", 3,
 ""))))
</f>
        <v>0</v>
      </c>
      <c r="R66" s="109">
        <f>IF('Planilha oficial participantes '!P66="Nenhuma no último mês", 0,
 IF('Planilha oficial participantes '!P66="Menos de 1 vez/ semana", 1,
 IF('Planilha oficial participantes '!P66="1 ou 2 vezes/ semana", 2,
 IF('Planilha oficial participantes '!P66="3 ou mais vezes/ semana", 3,
 ""))))
</f>
        <v>0</v>
      </c>
      <c r="S66" s="109">
        <f>IF('Planilha oficial participantes '!Q66="Nenhuma no último mês", 0,
 IF('Planilha oficial participantes '!Q66="Menos de 1 vez/ semana", 1,
 IF('Planilha oficial participantes '!Q66="1 ou 2 vezes/ semana", 2,
 IF('Planilha oficial participantes '!Q66="3 ou mais vezes/ semana", 3,
 ""))))
</f>
        <v>1</v>
      </c>
      <c r="T66" s="109">
        <f>IF('Planilha oficial participantes '!S66="Nenhuma no último mês", 0,
 IF('Planilha oficial participantes '!S66="Não se aplica", 0,
 IF('Planilha oficial participantes '!S66="Menos de 1 vez/ semana", 1,
 IF('Planilha oficial participantes '!S66="1 ou 2 vezes/ semana", 2,
 IF('Planilha oficial participantes '!S66="3 ou mais vezes/ semana", 3,
 ""))))
)</f>
        <v>0</v>
      </c>
      <c r="U66" s="109">
        <f>IF('Planilha oficial participantes '!U66="Nenhuma no último mês", 0,
 IF('Planilha oficial participantes '!U66="Menos de 1 vez/ semana", 1,
 IF('Planilha oficial participantes '!U66="1 ou 2 vezes/ semana", 2,
 IF('Planilha oficial participantes '!U66="3 ou mais vezes/ semana", 3,
 ""))))
</f>
        <v>0</v>
      </c>
      <c r="V66" s="109">
        <f t="shared" si="4"/>
        <v>1</v>
      </c>
      <c r="W66" s="109">
        <f>IF('Planilha oficial participantes '!V66="Nenhuma no último mês", 0,
 IF('Planilha oficial participantes '!V66="Menos de 1 vez/ semana", 1,
 IF('Planilha oficial participantes '!V66="1 ou 2 vezes/ semana", 2,
 IF('Planilha oficial participantes '!V66="3 ou mais vezes/ semana", 3,
 ""))))
</f>
        <v>0</v>
      </c>
      <c r="X66" s="109">
        <f>IF('Planilha oficial participantes '!W66="Nenhuma dificuldade", 0,
 IF('Planilha oficial participantes '!W66="Um problema leve", 1,
 IF('Planilha oficial participantes '!W66="Um problema razoável", 2,
 IF('Planilha oficial participantes '!W66="Um grande problema", 3,
 ""))))
</f>
        <v>1</v>
      </c>
      <c r="Y66" s="114">
        <f t="shared" si="5"/>
        <v>5</v>
      </c>
    </row>
    <row r="67">
      <c r="A67" s="108" t="s">
        <v>1240</v>
      </c>
      <c r="B67" s="109">
        <f>IF('Planilha oficial participantes '!T67="Muito boa", 0, IF('Planilha oficial participantes '!T67="Boa", 1, IF('Planilha oficial participantes '!T67="Ruim", 2, IF('Planilha oficial participantes '!T67="Muito ruim", 3, ""))))</f>
        <v>2</v>
      </c>
      <c r="C67" s="109">
        <f>IF(VALUE(MID('Planilha oficial participantes '!F67,1,SEARCH(" ",'Planilha oficial participantes '!F67)-1))&lt;=15, 0,
 IF(VALUE(MID('Planilha oficial participantes '!F67,1,SEARCH(" ",'Planilha oficial participantes '!F67)-1))&lt;=30, 1,
 IF(VALUE(MID('Planilha oficial participantes '!F67,1,SEARCH(" ",'Planilha oficial participantes '!F67)-1))&lt;=60, 2,
 3)))</f>
        <v>2</v>
      </c>
      <c r="D67" s="109">
        <f>IF('Planilha oficial participantes '!I67="Nenhuma no último mês", 0,
 IF('Planilha oficial participantes '!I67="Menos de 1 vez/ semana", 1,
 IF('Planilha oficial participantes '!I67="1 ou 2 vezes/ semana", 2,
 IF('Planilha oficial participantes '!I67="3 ou mais vezes/ semana", 3,
 ""))))
</f>
        <v>2</v>
      </c>
      <c r="E67" s="110">
        <f t="shared" si="1"/>
        <v>2</v>
      </c>
      <c r="F67" s="109">
        <f>IF(VALUE(MID('Planilha oficial participantes '!H67,1,SEARCH(" ",'Planilha oficial participantes '!H67)-1))&gt;=7, 0,
 IF(VALUE(MID('Planilha oficial participantes '!H67,1,SEARCH(" ",'Planilha oficial participantes '!H67)-1))&gt;=6, 1,
 IF(VALUE(MID('Planilha oficial participantes '!H67,1,SEARCH(" ",'Planilha oficial participantes '!H67)-1))&gt;=5, 2,
 3)))
</f>
        <v>0</v>
      </c>
      <c r="G67" s="109">
        <f>IF(
  (((VALUE(MID('Planilha oficial participantes '!H67,1,SEARCH(" ",'Planilha oficial participantes '!H67)-1))) / (TIMEVALUE(MOD('Planilha oficial participantes '!G67 - 'Planilha oficial participantes '!E67, 1))*24))*100) &gt; 85, 0,
IF(
  (((VALUE(MID('Planilha oficial participantes '!H67,1,SEARCH(" ",'Planilha oficial participantes '!H67)-1))) / (TIMEVALUE(MOD('Planilha oficial participantes '!G67 - 'Planilha oficial participantes '!E67, 1))*24))*100) &gt;= 75, 1,
IF(
  (((VALUE(MID('Planilha oficial participantes '!H67,1,SEARCH(" ",'Planilha oficial participantes '!H67)-1))) / (TIMEVALUE(MOD('Planilha oficial participantes '!G67 - 'Planilha oficial participantes '!E67, 1))*24))*100) &gt;= 65, 2,
3)))
</f>
        <v>0</v>
      </c>
      <c r="H67" s="111">
        <f>((VALUE(MID('Planilha oficial participantes '!H67,1,SEARCH(" ",'Planilha oficial participantes '!H67)-1))) / (TIMEVALUE(MOD('Planilha oficial participantes '!G67 - 'Planilha oficial participantes '!E67, 1))*24))*100</f>
        <v>100</v>
      </c>
      <c r="I67" s="112">
        <f>MOD('Planilha oficial participantes '!G67 - 'Planilha oficial participantes '!E67, 1)</f>
        <v>0.2916666667</v>
      </c>
      <c r="J67" s="113">
        <f t="shared" si="2"/>
        <v>7</v>
      </c>
      <c r="K67" s="109">
        <f t="shared" si="3"/>
        <v>2</v>
      </c>
      <c r="L67" s="109">
        <f>IF('Planilha oficial participantes '!J67="Nenhuma no último mês", 0,
 IF('Planilha oficial participantes '!J67="Menos de 1 vez/ semana", 1,
 IF('Planilha oficial participantes '!J67="1 ou 2 vezes/ semana", 2,
 IF('Planilha oficial participantes '!J67="3 ou mais vezes/ semana", 3,
 ""))))
</f>
        <v>3</v>
      </c>
      <c r="M67" s="109">
        <f>IF('Planilha oficial participantes '!K67="Nenhuma no último mês", 0,
 IF('Planilha oficial participantes '!K67="Menos de 1 vez/ semana", 1,
 IF('Planilha oficial participantes '!K67="1 ou 2 vezes/ semana", 2,
 IF('Planilha oficial participantes '!K67="3 ou mais vezes/ semana", 3,
 ""))))
</f>
        <v>1</v>
      </c>
      <c r="N67" s="109">
        <f>IF('Planilha oficial participantes '!L67="Nenhuma no último mês", 0,
 IF('Planilha oficial participantes '!L67="Menos de 1 vez/ semana", 1,
 IF('Planilha oficial participantes '!L67="1 ou 2 vezes/ semana", 2,
 IF('Planilha oficial participantes '!L67="3 ou mais vezes/ semana", 3,
 ""))))
</f>
        <v>2</v>
      </c>
      <c r="O67" s="109">
        <f>IF('Planilha oficial participantes '!M67="Nenhuma no último mês", 0,
 IF('Planilha oficial participantes '!M67="Menos de 1 vez/ semana", 1,
 IF('Planilha oficial participantes '!M67="1 ou 2 vezes/ semana", 2,
 IF('Planilha oficial participantes '!M67="3 ou mais vezes/ semana", 3,
 ""))))
</f>
        <v>0</v>
      </c>
      <c r="P67" s="109">
        <f>IF('Planilha oficial participantes '!N67="Nenhuma no último mês", 0,
 IF('Planilha oficial participantes '!N67="Menos de 1 vez/ semana", 1,
 IF('Planilha oficial participantes '!N67="1 ou 2 vezes/ semana", 2,
 IF('Planilha oficial participantes '!N67="3 ou mais vezes/ semana", 3,
 ""))))
</f>
        <v>2</v>
      </c>
      <c r="Q67" s="109">
        <f>IF('Planilha oficial participantes '!O67="Nenhuma no último mês", 0,
 IF('Planilha oficial participantes '!O67="Menos de 1 vez/ semana", 1,
 IF('Planilha oficial participantes '!O67="1 ou 2 vezes/ semana", 2,
 IF('Planilha oficial participantes '!O67="3 ou mais vezes/ semana", 3,
 ""))))
</f>
        <v>1</v>
      </c>
      <c r="R67" s="109">
        <f>IF('Planilha oficial participantes '!P67="Nenhuma no último mês", 0,
 IF('Planilha oficial participantes '!P67="Menos de 1 vez/ semana", 1,
 IF('Planilha oficial participantes '!P67="1 ou 2 vezes/ semana", 2,
 IF('Planilha oficial participantes '!P67="3 ou mais vezes/ semana", 3,
 ""))))
</f>
        <v>3</v>
      </c>
      <c r="S67" s="109">
        <f>IF('Planilha oficial participantes '!Q67="Nenhuma no último mês", 0,
 IF('Planilha oficial participantes '!Q67="Menos de 1 vez/ semana", 1,
 IF('Planilha oficial participantes '!Q67="1 ou 2 vezes/ semana", 2,
 IF('Planilha oficial participantes '!Q67="3 ou mais vezes/ semana", 3,
 ""))))
</f>
        <v>2</v>
      </c>
      <c r="T67" s="109">
        <f>IF('Planilha oficial participantes '!S67="Nenhuma no último mês", 0,
 IF('Planilha oficial participantes '!S67="Não se aplica", 0,
 IF('Planilha oficial participantes '!S67="Menos de 1 vez/ semana", 1,
 IF('Planilha oficial participantes '!S67="1 ou 2 vezes/ semana", 2,
 IF('Planilha oficial participantes '!S67="3 ou mais vezes/ semana", 3,
 ""))))
)</f>
        <v>0</v>
      </c>
      <c r="U67" s="109">
        <f>IF('Planilha oficial participantes '!U67="Nenhuma no último mês", 0,
 IF('Planilha oficial participantes '!U67="Menos de 1 vez/ semana", 1,
 IF('Planilha oficial participantes '!U67="1 ou 2 vezes/ semana", 2,
 IF('Planilha oficial participantes '!U67="3 ou mais vezes/ semana", 3,
 ""))))
</f>
        <v>3</v>
      </c>
      <c r="V67" s="109">
        <f t="shared" si="4"/>
        <v>3</v>
      </c>
      <c r="W67" s="109">
        <f>IF('Planilha oficial participantes '!V67="Nenhuma no último mês", 0,
 IF('Planilha oficial participantes '!V67="Menos de 1 vez/ semana", 1,
 IF('Planilha oficial participantes '!V67="1 ou 2 vezes/ semana", 2,
 IF('Planilha oficial participantes '!V67="3 ou mais vezes/ semana", 3,
 ""))))
</f>
        <v>3</v>
      </c>
      <c r="X67" s="109">
        <f>IF('Planilha oficial participantes '!W67="Nenhuma dificuldade", 0,
 IF('Planilha oficial participantes '!W67="Um problema leve", 1,
 IF('Planilha oficial participantes '!W67="Um problema razoável", 2,
 IF('Planilha oficial participantes '!W67="Um grande problema", 3,
 ""))))
</f>
        <v>2</v>
      </c>
      <c r="Y67" s="114">
        <f t="shared" si="5"/>
        <v>12</v>
      </c>
      <c r="AA67" s="106" t="s">
        <v>1879</v>
      </c>
      <c r="AB67" s="43"/>
      <c r="AC67" s="44"/>
    </row>
    <row r="68">
      <c r="A68" s="108" t="s">
        <v>1241</v>
      </c>
      <c r="B68" s="109">
        <f>IF('Planilha oficial participantes '!T68="Muito boa", 0, IF('Planilha oficial participantes '!T68="Boa", 1, IF('Planilha oficial participantes '!T68="Ruim", 2, IF('Planilha oficial participantes '!T68="Muito ruim", 3, ""))))</f>
        <v>1</v>
      </c>
      <c r="C68" s="109">
        <f>IF(VALUE(MID('Planilha oficial participantes '!F68,1,SEARCH(" ",'Planilha oficial participantes '!F68)-1))&lt;=15, 0,
 IF(VALUE(MID('Planilha oficial participantes '!F68,1,SEARCH(" ",'Planilha oficial participantes '!F68)-1))&lt;=30, 1,
 IF(VALUE(MID('Planilha oficial participantes '!F68,1,SEARCH(" ",'Planilha oficial participantes '!F68)-1))&lt;=60, 2,
 3)))</f>
        <v>0</v>
      </c>
      <c r="D68" s="109">
        <f>IF('Planilha oficial participantes '!I68="Nenhuma no último mês", 0,
 IF('Planilha oficial participantes '!I68="Menos de 1 vez/ semana", 1,
 IF('Planilha oficial participantes '!I68="1 ou 2 vezes/ semana", 2,
 IF('Planilha oficial participantes '!I68="3 ou mais vezes/ semana", 3,
 ""))))
</f>
        <v>0</v>
      </c>
      <c r="E68" s="110">
        <f t="shared" si="1"/>
        <v>0</v>
      </c>
      <c r="F68" s="109">
        <f>IF(VALUE(MID('Planilha oficial participantes '!H68,1,SEARCH(" ",'Planilha oficial participantes '!H68)-1))&gt;=7, 0,
 IF(VALUE(MID('Planilha oficial participantes '!H68,1,SEARCH(" ",'Planilha oficial participantes '!H68)-1))&gt;=6, 1,
 IF(VALUE(MID('Planilha oficial participantes '!H68,1,SEARCH(" ",'Planilha oficial participantes '!H68)-1))&gt;=5, 2,
 3)))
</f>
        <v>1</v>
      </c>
      <c r="G68" s="109">
        <f>IF(
  (((VALUE(MID('Planilha oficial participantes '!H68,1,SEARCH(" ",'Planilha oficial participantes '!H68)-1))) / (TIMEVALUE(MOD('Planilha oficial participantes '!G68 - 'Planilha oficial participantes '!E68, 1))*24))*100) &gt; 85, 0,
IF(
  (((VALUE(MID('Planilha oficial participantes '!H68,1,SEARCH(" ",'Planilha oficial participantes '!H68)-1))) / (TIMEVALUE(MOD('Planilha oficial participantes '!G68 - 'Planilha oficial participantes '!E68, 1))*24))*100) &gt;= 75, 1,
IF(
  (((VALUE(MID('Planilha oficial participantes '!H68,1,SEARCH(" ",'Planilha oficial participantes '!H68)-1))) / (TIMEVALUE(MOD('Planilha oficial participantes '!G68 - 'Planilha oficial participantes '!E68, 1))*24))*100) &gt;= 65, 2,
3)))
</f>
        <v>0</v>
      </c>
      <c r="H68" s="111">
        <f>((VALUE(MID('Planilha oficial participantes '!H68,1,SEARCH(" ",'Planilha oficial participantes '!H68)-1))) / (TIMEVALUE(MOD('Planilha oficial participantes '!G68 - 'Planilha oficial participantes '!E68, 1))*24))*100</f>
        <v>92.85714286</v>
      </c>
      <c r="I68" s="112">
        <f>MOD('Planilha oficial participantes '!G68 - 'Planilha oficial participantes '!E68, 1)</f>
        <v>0.2916666667</v>
      </c>
      <c r="J68" s="113">
        <f t="shared" si="2"/>
        <v>7</v>
      </c>
      <c r="K68" s="109">
        <f t="shared" si="3"/>
        <v>2</v>
      </c>
      <c r="L68" s="109">
        <f>IF('Planilha oficial participantes '!J68="Nenhuma no último mês", 0,
 IF('Planilha oficial participantes '!J68="Menos de 1 vez/ semana", 1,
 IF('Planilha oficial participantes '!J68="1 ou 2 vezes/ semana", 2,
 IF('Planilha oficial participantes '!J68="3 ou mais vezes/ semana", 3,
 ""))))
</f>
        <v>3</v>
      </c>
      <c r="M68" s="109">
        <f>IF('Planilha oficial participantes '!K68="Nenhuma no último mês", 0,
 IF('Planilha oficial participantes '!K68="Menos de 1 vez/ semana", 1,
 IF('Planilha oficial participantes '!K68="1 ou 2 vezes/ semana", 2,
 IF('Planilha oficial participantes '!K68="3 ou mais vezes/ semana", 3,
 ""))))
</f>
        <v>3</v>
      </c>
      <c r="N68" s="109">
        <f>IF('Planilha oficial participantes '!L68="Nenhuma no último mês", 0,
 IF('Planilha oficial participantes '!L68="Menos de 1 vez/ semana", 1,
 IF('Planilha oficial participantes '!L68="1 ou 2 vezes/ semana", 2,
 IF('Planilha oficial participantes '!L68="3 ou mais vezes/ semana", 3,
 ""))))
</f>
        <v>2</v>
      </c>
      <c r="O68" s="109">
        <f>IF('Planilha oficial participantes '!M68="Nenhuma no último mês", 0,
 IF('Planilha oficial participantes '!M68="Menos de 1 vez/ semana", 1,
 IF('Planilha oficial participantes '!M68="1 ou 2 vezes/ semana", 2,
 IF('Planilha oficial participantes '!M68="3 ou mais vezes/ semana", 3,
 ""))))
</f>
        <v>0</v>
      </c>
      <c r="P68" s="109">
        <f>IF('Planilha oficial participantes '!N68="Nenhuma no último mês", 0,
 IF('Planilha oficial participantes '!N68="Menos de 1 vez/ semana", 1,
 IF('Planilha oficial participantes '!N68="1 ou 2 vezes/ semana", 2,
 IF('Planilha oficial participantes '!N68="3 ou mais vezes/ semana", 3,
 ""))))
</f>
        <v>0</v>
      </c>
      <c r="Q68" s="109">
        <f>IF('Planilha oficial participantes '!O68="Nenhuma no último mês", 0,
 IF('Planilha oficial participantes '!O68="Menos de 1 vez/ semana", 1,
 IF('Planilha oficial participantes '!O68="1 ou 2 vezes/ semana", 2,
 IF('Planilha oficial participantes '!O68="3 ou mais vezes/ semana", 3,
 ""))))
</f>
        <v>3</v>
      </c>
      <c r="R68" s="109">
        <f>IF('Planilha oficial participantes '!P68="Nenhuma no último mês", 0,
 IF('Planilha oficial participantes '!P68="Menos de 1 vez/ semana", 1,
 IF('Planilha oficial participantes '!P68="1 ou 2 vezes/ semana", 2,
 IF('Planilha oficial participantes '!P68="3 ou mais vezes/ semana", 3,
 ""))))
</f>
        <v>0</v>
      </c>
      <c r="S68" s="109">
        <f>IF('Planilha oficial participantes '!Q68="Nenhuma no último mês", 0,
 IF('Planilha oficial participantes '!Q68="Menos de 1 vez/ semana", 1,
 IF('Planilha oficial participantes '!Q68="1 ou 2 vezes/ semana", 2,
 IF('Planilha oficial participantes '!Q68="3 ou mais vezes/ semana", 3,
 ""))))
</f>
        <v>3</v>
      </c>
      <c r="T68" s="109">
        <f>IF('Planilha oficial participantes '!S68="Nenhuma no último mês", 0,
 IF('Planilha oficial participantes '!S68="Não se aplica", 0,
 IF('Planilha oficial participantes '!S68="Menos de 1 vez/ semana", 1,
 IF('Planilha oficial participantes '!S68="1 ou 2 vezes/ semana", 2,
 IF('Planilha oficial participantes '!S68="3 ou mais vezes/ semana", 3,
 ""))))
)</f>
        <v>0</v>
      </c>
      <c r="U68" s="109">
        <f>IF('Planilha oficial participantes '!U68="Nenhuma no último mês", 0,
 IF('Planilha oficial participantes '!U68="Menos de 1 vez/ semana", 1,
 IF('Planilha oficial participantes '!U68="1 ou 2 vezes/ semana", 2,
 IF('Planilha oficial participantes '!U68="3 ou mais vezes/ semana", 3,
 ""))))
</f>
        <v>0</v>
      </c>
      <c r="V68" s="109">
        <f t="shared" si="4"/>
        <v>1</v>
      </c>
      <c r="W68" s="109">
        <f>IF('Planilha oficial participantes '!V68="Nenhuma no último mês", 0,
 IF('Planilha oficial participantes '!V68="Menos de 1 vez/ semana", 1,
 IF('Planilha oficial participantes '!V68="1 ou 2 vezes/ semana", 2,
 IF('Planilha oficial participantes '!V68="3 ou mais vezes/ semana", 3,
 ""))))
</f>
        <v>1</v>
      </c>
      <c r="X68" s="109">
        <f>IF('Planilha oficial participantes '!W68="Nenhuma dificuldade", 0,
 IF('Planilha oficial participantes '!W68="Um problema leve", 1,
 IF('Planilha oficial participantes '!W68="Um problema razoável", 2,
 IF('Planilha oficial participantes '!W68="Um grande problema", 3,
 ""))))
</f>
        <v>1</v>
      </c>
      <c r="Y68" s="114">
        <f t="shared" si="5"/>
        <v>5</v>
      </c>
      <c r="AA68" s="140" t="s">
        <v>79</v>
      </c>
      <c r="AB68" s="141">
        <f>COUNTIF(Form_Responses1_3[5E- Durante o último mês, com que frequência você teve dificuldade de dormir porque você tossiu ou roncou forte?], "Nenhuma no último mês")
</f>
        <v>217</v>
      </c>
      <c r="AC68" s="142">
        <f t="shared" ref="AC68:AC72" si="12">AB68/$AB$72</f>
        <v>0.8157894737</v>
      </c>
    </row>
    <row r="69">
      <c r="A69" s="108" t="s">
        <v>1242</v>
      </c>
      <c r="B69" s="109">
        <f>IF('Planilha oficial participantes '!T69="Muito boa", 0, IF('Planilha oficial participantes '!T69="Boa", 1, IF('Planilha oficial participantes '!T69="Ruim", 2, IF('Planilha oficial participantes '!T69="Muito ruim", 3, ""))))</f>
        <v>0</v>
      </c>
      <c r="C69" s="109">
        <f>IF(VALUE(MID('Planilha oficial participantes '!F69,1,SEARCH(" ",'Planilha oficial participantes '!F69)-1))&lt;=15, 0,
 IF(VALUE(MID('Planilha oficial participantes '!F69,1,SEARCH(" ",'Planilha oficial participantes '!F69)-1))&lt;=30, 1,
 IF(VALUE(MID('Planilha oficial participantes '!F69,1,SEARCH(" ",'Planilha oficial participantes '!F69)-1))&lt;=60, 2,
 3)))</f>
        <v>1</v>
      </c>
      <c r="D69" s="109">
        <f>IF('Planilha oficial participantes '!I69="Nenhuma no último mês", 0,
 IF('Planilha oficial participantes '!I69="Menos de 1 vez/ semana", 1,
 IF('Planilha oficial participantes '!I69="1 ou 2 vezes/ semana", 2,
 IF('Planilha oficial participantes '!I69="3 ou mais vezes/ semana", 3,
 ""))))
</f>
        <v>2</v>
      </c>
      <c r="E69" s="110">
        <f t="shared" si="1"/>
        <v>2</v>
      </c>
      <c r="F69" s="109">
        <f>IF(VALUE(MID('Planilha oficial participantes '!H69,1,SEARCH(" ",'Planilha oficial participantes '!H69)-1))&gt;=7, 0,
 IF(VALUE(MID('Planilha oficial participantes '!H69,1,SEARCH(" ",'Planilha oficial participantes '!H69)-1))&gt;=6, 1,
 IF(VALUE(MID('Planilha oficial participantes '!H69,1,SEARCH(" ",'Planilha oficial participantes '!H69)-1))&gt;=5, 2,
 3)))
</f>
        <v>0</v>
      </c>
      <c r="G69" s="109">
        <f>IF(
  (((VALUE(MID('Planilha oficial participantes '!H69,1,SEARCH(" ",'Planilha oficial participantes '!H69)-1))) / (TIMEVALUE(MOD('Planilha oficial participantes '!G69 - 'Planilha oficial participantes '!E69, 1))*24))*100) &gt; 85, 0,
IF(
  (((VALUE(MID('Planilha oficial participantes '!H69,1,SEARCH(" ",'Planilha oficial participantes '!H69)-1))) / (TIMEVALUE(MOD('Planilha oficial participantes '!G69 - 'Planilha oficial participantes '!E69, 1))*24))*100) &gt;= 75, 1,
IF(
  (((VALUE(MID('Planilha oficial participantes '!H69,1,SEARCH(" ",'Planilha oficial participantes '!H69)-1))) / (TIMEVALUE(MOD('Planilha oficial participantes '!G69 - 'Planilha oficial participantes '!E69, 1))*24))*100) &gt;= 65, 2,
3)))
</f>
        <v>0</v>
      </c>
      <c r="H69" s="111">
        <f>((VALUE(MID('Planilha oficial participantes '!H69,1,SEARCH(" ",'Planilha oficial participantes '!H69)-1))) / (TIMEVALUE(MOD('Planilha oficial participantes '!G69 - 'Planilha oficial participantes '!E69, 1))*24))*100</f>
        <v>88.88888889</v>
      </c>
      <c r="I69" s="112">
        <f>MOD('Planilha oficial participantes '!G69 - 'Planilha oficial participantes '!E69, 1)</f>
        <v>0.375</v>
      </c>
      <c r="J69" s="113">
        <f t="shared" si="2"/>
        <v>9</v>
      </c>
      <c r="K69" s="109">
        <f t="shared" si="3"/>
        <v>1</v>
      </c>
      <c r="L69" s="109">
        <f>IF('Planilha oficial participantes '!J69="Nenhuma no último mês", 0,
 IF('Planilha oficial participantes '!J69="Menos de 1 vez/ semana", 1,
 IF('Planilha oficial participantes '!J69="1 ou 2 vezes/ semana", 2,
 IF('Planilha oficial participantes '!J69="3 ou mais vezes/ semana", 3,
 ""))))
</f>
        <v>2</v>
      </c>
      <c r="M69" s="109">
        <f>IF('Planilha oficial participantes '!K69="Nenhuma no último mês", 0,
 IF('Planilha oficial participantes '!K69="Menos de 1 vez/ semana", 1,
 IF('Planilha oficial participantes '!K69="1 ou 2 vezes/ semana", 2,
 IF('Planilha oficial participantes '!K69="3 ou mais vezes/ semana", 3,
 ""))))
</f>
        <v>3</v>
      </c>
      <c r="N69" s="109">
        <f>IF('Planilha oficial participantes '!L69="Nenhuma no último mês", 0,
 IF('Planilha oficial participantes '!L69="Menos de 1 vez/ semana", 1,
 IF('Planilha oficial participantes '!L69="1 ou 2 vezes/ semana", 2,
 IF('Planilha oficial participantes '!L69="3 ou mais vezes/ semana", 3,
 ""))))
</f>
        <v>1</v>
      </c>
      <c r="O69" s="109">
        <f>IF('Planilha oficial participantes '!M69="Nenhuma no último mês", 0,
 IF('Planilha oficial participantes '!M69="Menos de 1 vez/ semana", 1,
 IF('Planilha oficial participantes '!M69="1 ou 2 vezes/ semana", 2,
 IF('Planilha oficial participantes '!M69="3 ou mais vezes/ semana", 3,
 ""))))
</f>
        <v>0</v>
      </c>
      <c r="P69" s="109">
        <f>IF('Planilha oficial participantes '!N69="Nenhuma no último mês", 0,
 IF('Planilha oficial participantes '!N69="Menos de 1 vez/ semana", 1,
 IF('Planilha oficial participantes '!N69="1 ou 2 vezes/ semana", 2,
 IF('Planilha oficial participantes '!N69="3 ou mais vezes/ semana", 3,
 ""))))
</f>
        <v>0</v>
      </c>
      <c r="Q69" s="109">
        <f>IF('Planilha oficial participantes '!O69="Nenhuma no último mês", 0,
 IF('Planilha oficial participantes '!O69="Menos de 1 vez/ semana", 1,
 IF('Planilha oficial participantes '!O69="1 ou 2 vezes/ semana", 2,
 IF('Planilha oficial participantes '!O69="3 ou mais vezes/ semana", 3,
 ""))))
</f>
        <v>0</v>
      </c>
      <c r="R69" s="109">
        <f>IF('Planilha oficial participantes '!P69="Nenhuma no último mês", 0,
 IF('Planilha oficial participantes '!P69="Menos de 1 vez/ semana", 1,
 IF('Planilha oficial participantes '!P69="1 ou 2 vezes/ semana", 2,
 IF('Planilha oficial participantes '!P69="3 ou mais vezes/ semana", 3,
 ""))))
</f>
        <v>0</v>
      </c>
      <c r="S69" s="109">
        <f>IF('Planilha oficial participantes '!Q69="Nenhuma no último mês", 0,
 IF('Planilha oficial participantes '!Q69="Menos de 1 vez/ semana", 1,
 IF('Planilha oficial participantes '!Q69="1 ou 2 vezes/ semana", 2,
 IF('Planilha oficial participantes '!Q69="3 ou mais vezes/ semana", 3,
 ""))))
</f>
        <v>0</v>
      </c>
      <c r="T69" s="109">
        <f>IF('Planilha oficial participantes '!S69="Nenhuma no último mês", 0,
 IF('Planilha oficial participantes '!S69="Não se aplica", 0,
 IF('Planilha oficial participantes '!S69="Menos de 1 vez/ semana", 1,
 IF('Planilha oficial participantes '!S69="1 ou 2 vezes/ semana", 2,
 IF('Planilha oficial participantes '!S69="3 ou mais vezes/ semana", 3,
 ""))))
)</f>
        <v>0</v>
      </c>
      <c r="U69" s="109">
        <f>IF('Planilha oficial participantes '!U69="Nenhuma no último mês", 0,
 IF('Planilha oficial participantes '!U69="Menos de 1 vez/ semana", 1,
 IF('Planilha oficial participantes '!U69="1 ou 2 vezes/ semana", 2,
 IF('Planilha oficial participantes '!U69="3 ou mais vezes/ semana", 3,
 ""))))
</f>
        <v>2</v>
      </c>
      <c r="V69" s="109">
        <f t="shared" si="4"/>
        <v>1</v>
      </c>
      <c r="W69" s="109">
        <f>IF('Planilha oficial participantes '!V69="Nenhuma no último mês", 0,
 IF('Planilha oficial participantes '!V69="Menos de 1 vez/ semana", 1,
 IF('Planilha oficial participantes '!V69="1 ou 2 vezes/ semana", 2,
 IF('Planilha oficial participantes '!V69="3 ou mais vezes/ semana", 3,
 ""))))
</f>
        <v>1</v>
      </c>
      <c r="X69" s="109">
        <f>IF('Planilha oficial participantes '!W69="Nenhuma dificuldade", 0,
 IF('Planilha oficial participantes '!W69="Um problema leve", 1,
 IF('Planilha oficial participantes '!W69="Um problema razoável", 2,
 IF('Planilha oficial participantes '!W69="Um grande problema", 3,
 ""))))
</f>
        <v>0</v>
      </c>
      <c r="Y69" s="114">
        <f t="shared" si="5"/>
        <v>6</v>
      </c>
      <c r="AA69" s="140" t="s">
        <v>77</v>
      </c>
      <c r="AB69" s="141">
        <f>COUNTIF(Form_Responses1_3[5E- Durante o último mês, com que frequência você teve dificuldade de dormir porque você tossiu ou roncou forte?], "Menos de 1 vez/ semana")
</f>
        <v>29</v>
      </c>
      <c r="AC69" s="142">
        <f t="shared" si="12"/>
        <v>0.1090225564</v>
      </c>
    </row>
    <row r="70">
      <c r="A70" s="108" t="s">
        <v>1243</v>
      </c>
      <c r="B70" s="109">
        <f>IF('Planilha oficial participantes '!T70="Muito boa", 0, IF('Planilha oficial participantes '!T70="Boa", 1, IF('Planilha oficial participantes '!T70="Ruim", 2, IF('Planilha oficial participantes '!T70="Muito ruim", 3, ""))))</f>
        <v>1</v>
      </c>
      <c r="C70" s="109">
        <f>IF(VALUE(MID('Planilha oficial participantes '!F70,1,SEARCH(" ",'Planilha oficial participantes '!F70)-1))&lt;=15, 0,
 IF(VALUE(MID('Planilha oficial participantes '!F70,1,SEARCH(" ",'Planilha oficial participantes '!F70)-1))&lt;=30, 1,
 IF(VALUE(MID('Planilha oficial participantes '!F70,1,SEARCH(" ",'Planilha oficial participantes '!F70)-1))&lt;=60, 2,
 3)))</f>
        <v>1</v>
      </c>
      <c r="D70" s="109">
        <f>IF('Planilha oficial participantes '!I70="Nenhuma no último mês", 0,
 IF('Planilha oficial participantes '!I70="Menos de 1 vez/ semana", 1,
 IF('Planilha oficial participantes '!I70="1 ou 2 vezes/ semana", 2,
 IF('Planilha oficial participantes '!I70="3 ou mais vezes/ semana", 3,
 ""))))
</f>
        <v>2</v>
      </c>
      <c r="E70" s="110">
        <f t="shared" si="1"/>
        <v>2</v>
      </c>
      <c r="F70" s="109">
        <f>IF(VALUE(MID('Planilha oficial participantes '!H70,1,SEARCH(" ",'Planilha oficial participantes '!H70)-1))&gt;=7, 0,
 IF(VALUE(MID('Planilha oficial participantes '!H70,1,SEARCH(" ",'Planilha oficial participantes '!H70)-1))&gt;=6, 1,
 IF(VALUE(MID('Planilha oficial participantes '!H70,1,SEARCH(" ",'Planilha oficial participantes '!H70)-1))&gt;=5, 2,
 3)))
</f>
        <v>0</v>
      </c>
      <c r="G70" s="109">
        <f>IF(
  (((VALUE(MID('Planilha oficial participantes '!H70,1,SEARCH(" ",'Planilha oficial participantes '!H70)-1))) / (TIMEVALUE(MOD('Planilha oficial participantes '!G70 - 'Planilha oficial participantes '!E70, 1))*24))*100) &gt; 85, 0,
IF(
  (((VALUE(MID('Planilha oficial participantes '!H70,1,SEARCH(" ",'Planilha oficial participantes '!H70)-1))) / (TIMEVALUE(MOD('Planilha oficial participantes '!G70 - 'Planilha oficial participantes '!E70, 1))*24))*100) &gt;= 75, 1,
IF(
  (((VALUE(MID('Planilha oficial participantes '!H70,1,SEARCH(" ",'Planilha oficial participantes '!H70)-1))) / (TIMEVALUE(MOD('Planilha oficial participantes '!G70 - 'Planilha oficial participantes '!E70, 1))*24))*100) &gt;= 65, 2,
3)))
</f>
        <v>0</v>
      </c>
      <c r="H70" s="111">
        <f>((VALUE(MID('Planilha oficial participantes '!H70,1,SEARCH(" ",'Planilha oficial participantes '!H70)-1))) / (TIMEVALUE(MOD('Planilha oficial participantes '!G70 - 'Planilha oficial participantes '!E70, 1))*24))*100</f>
        <v>106.6666667</v>
      </c>
      <c r="I70" s="112">
        <f>MOD('Planilha oficial participantes '!G70 - 'Planilha oficial participantes '!E70, 1)</f>
        <v>0.3125</v>
      </c>
      <c r="J70" s="113">
        <f t="shared" si="2"/>
        <v>7.5</v>
      </c>
      <c r="K70" s="109">
        <f t="shared" si="3"/>
        <v>1</v>
      </c>
      <c r="L70" s="109">
        <f>IF('Planilha oficial participantes '!J70="Nenhuma no último mês", 0,
 IF('Planilha oficial participantes '!J70="Menos de 1 vez/ semana", 1,
 IF('Planilha oficial participantes '!J70="1 ou 2 vezes/ semana", 2,
 IF('Planilha oficial participantes '!J70="3 ou mais vezes/ semana", 3,
 ""))))
</f>
        <v>0</v>
      </c>
      <c r="M70" s="109">
        <f>IF('Planilha oficial participantes '!K70="Nenhuma no último mês", 0,
 IF('Planilha oficial participantes '!K70="Menos de 1 vez/ semana", 1,
 IF('Planilha oficial participantes '!K70="1 ou 2 vezes/ semana", 2,
 IF('Planilha oficial participantes '!K70="3 ou mais vezes/ semana", 3,
 ""))))
</f>
        <v>0</v>
      </c>
      <c r="N70" s="109">
        <f>IF('Planilha oficial participantes '!L70="Nenhuma no último mês", 0,
 IF('Planilha oficial participantes '!L70="Menos de 1 vez/ semana", 1,
 IF('Planilha oficial participantes '!L70="1 ou 2 vezes/ semana", 2,
 IF('Planilha oficial participantes '!L70="3 ou mais vezes/ semana", 3,
 ""))))
</f>
        <v>0</v>
      </c>
      <c r="O70" s="109">
        <f>IF('Planilha oficial participantes '!M70="Nenhuma no último mês", 0,
 IF('Planilha oficial participantes '!M70="Menos de 1 vez/ semana", 1,
 IF('Planilha oficial participantes '!M70="1 ou 2 vezes/ semana", 2,
 IF('Planilha oficial participantes '!M70="3 ou mais vezes/ semana", 3,
 ""))))
</f>
        <v>0</v>
      </c>
      <c r="P70" s="109">
        <f>IF('Planilha oficial participantes '!N70="Nenhuma no último mês", 0,
 IF('Planilha oficial participantes '!N70="Menos de 1 vez/ semana", 1,
 IF('Planilha oficial participantes '!N70="1 ou 2 vezes/ semana", 2,
 IF('Planilha oficial participantes '!N70="3 ou mais vezes/ semana", 3,
 ""))))
</f>
        <v>2</v>
      </c>
      <c r="Q70" s="109">
        <f>IF('Planilha oficial participantes '!O70="Nenhuma no último mês", 0,
 IF('Planilha oficial participantes '!O70="Menos de 1 vez/ semana", 1,
 IF('Planilha oficial participantes '!O70="1 ou 2 vezes/ semana", 2,
 IF('Planilha oficial participantes '!O70="3 ou mais vezes/ semana", 3,
 ""))))
</f>
        <v>0</v>
      </c>
      <c r="R70" s="109">
        <f>IF('Planilha oficial participantes '!P70="Nenhuma no último mês", 0,
 IF('Planilha oficial participantes '!P70="Menos de 1 vez/ semana", 1,
 IF('Planilha oficial participantes '!P70="1 ou 2 vezes/ semana", 2,
 IF('Planilha oficial participantes '!P70="3 ou mais vezes/ semana", 3,
 ""))))
</f>
        <v>0</v>
      </c>
      <c r="S70" s="109">
        <f>IF('Planilha oficial participantes '!Q70="Nenhuma no último mês", 0,
 IF('Planilha oficial participantes '!Q70="Menos de 1 vez/ semana", 1,
 IF('Planilha oficial participantes '!Q70="1 ou 2 vezes/ semana", 2,
 IF('Planilha oficial participantes '!Q70="3 ou mais vezes/ semana", 3,
 ""))))
</f>
        <v>0</v>
      </c>
      <c r="T70" s="109">
        <f>IF('Planilha oficial participantes '!S70="Nenhuma no último mês", 0,
 IF('Planilha oficial participantes '!S70="Não se aplica", 0,
 IF('Planilha oficial participantes '!S70="Menos de 1 vez/ semana", 1,
 IF('Planilha oficial participantes '!S70="1 ou 2 vezes/ semana", 2,
 IF('Planilha oficial participantes '!S70="3 ou mais vezes/ semana", 3,
 ""))))
)</f>
        <v>0</v>
      </c>
      <c r="U70" s="109">
        <f>IF('Planilha oficial participantes '!U70="Nenhuma no último mês", 0,
 IF('Planilha oficial participantes '!U70="Menos de 1 vez/ semana", 1,
 IF('Planilha oficial participantes '!U70="1 ou 2 vezes/ semana", 2,
 IF('Planilha oficial participantes '!U70="3 ou mais vezes/ semana", 3,
 ""))))
</f>
        <v>0</v>
      </c>
      <c r="V70" s="109">
        <f t="shared" si="4"/>
        <v>2</v>
      </c>
      <c r="W70" s="109">
        <f>IF('Planilha oficial participantes '!V70="Nenhuma no último mês", 0,
 IF('Planilha oficial participantes '!V70="Menos de 1 vez/ semana", 1,
 IF('Planilha oficial participantes '!V70="1 ou 2 vezes/ semana", 2,
 IF('Planilha oficial participantes '!V70="3 ou mais vezes/ semana", 3,
 ""))))
</f>
        <v>2</v>
      </c>
      <c r="X70" s="109">
        <f>IF('Planilha oficial participantes '!W70="Nenhuma dificuldade", 0,
 IF('Planilha oficial participantes '!W70="Um problema leve", 1,
 IF('Planilha oficial participantes '!W70="Um problema razoável", 2,
 IF('Planilha oficial participantes '!W70="Um grande problema", 3,
 ""))))
</f>
        <v>1</v>
      </c>
      <c r="Y70" s="114">
        <f t="shared" si="5"/>
        <v>6</v>
      </c>
      <c r="AA70" s="140" t="s">
        <v>78</v>
      </c>
      <c r="AB70" s="141">
        <f>COUNTIF(Form_Responses1_3[5E- Durante o último mês, com que frequência você teve dificuldade de dormir porque você tossiu ou roncou forte?], "1 ou 2 vezes/ semana")
</f>
        <v>17</v>
      </c>
      <c r="AC70" s="142">
        <f t="shared" si="12"/>
        <v>0.06390977444</v>
      </c>
    </row>
    <row r="71">
      <c r="A71" s="108" t="s">
        <v>1244</v>
      </c>
      <c r="B71" s="109">
        <f>IF('Planilha oficial participantes '!T71="Muito boa", 0, IF('Planilha oficial participantes '!T71="Boa", 1, IF('Planilha oficial participantes '!T71="Ruim", 2, IF('Planilha oficial participantes '!T71="Muito ruim", 3, ""))))</f>
        <v>1</v>
      </c>
      <c r="C71" s="109">
        <f>IF(VALUE(MID('Planilha oficial participantes '!F71,1,SEARCH(" ",'Planilha oficial participantes '!F71)-1))&lt;=15, 0,
 IF(VALUE(MID('Planilha oficial participantes '!F71,1,SEARCH(" ",'Planilha oficial participantes '!F71)-1))&lt;=30, 1,
 IF(VALUE(MID('Planilha oficial participantes '!F71,1,SEARCH(" ",'Planilha oficial participantes '!F71)-1))&lt;=60, 2,
 3)))</f>
        <v>2</v>
      </c>
      <c r="D71" s="109">
        <f>IF('Planilha oficial participantes '!I71="Nenhuma no último mês", 0,
 IF('Planilha oficial participantes '!I71="Menos de 1 vez/ semana", 1,
 IF('Planilha oficial participantes '!I71="1 ou 2 vezes/ semana", 2,
 IF('Planilha oficial participantes '!I71="3 ou mais vezes/ semana", 3,
 ""))))
</f>
        <v>2</v>
      </c>
      <c r="E71" s="110">
        <f t="shared" si="1"/>
        <v>2</v>
      </c>
      <c r="F71" s="109">
        <f>IF(VALUE(MID('Planilha oficial participantes '!H71,1,SEARCH(" ",'Planilha oficial participantes '!H71)-1))&gt;=7, 0,
 IF(VALUE(MID('Planilha oficial participantes '!H71,1,SEARCH(" ",'Planilha oficial participantes '!H71)-1))&gt;=6, 1,
 IF(VALUE(MID('Planilha oficial participantes '!H71,1,SEARCH(" ",'Planilha oficial participantes '!H71)-1))&gt;=5, 2,
 3)))
</f>
        <v>0</v>
      </c>
      <c r="G71" s="109">
        <f>IF(
  (((VALUE(MID('Planilha oficial participantes '!H71,1,SEARCH(" ",'Planilha oficial participantes '!H71)-1))) / (TIMEVALUE(MOD('Planilha oficial participantes '!G71 - 'Planilha oficial participantes '!E71, 1))*24))*100) &gt; 85, 0,
IF(
  (((VALUE(MID('Planilha oficial participantes '!H71,1,SEARCH(" ",'Planilha oficial participantes '!H71)-1))) / (TIMEVALUE(MOD('Planilha oficial participantes '!G71 - 'Planilha oficial participantes '!E71, 1))*24))*100) &gt;= 75, 1,
IF(
  (((VALUE(MID('Planilha oficial participantes '!H71,1,SEARCH(" ",'Planilha oficial participantes '!H71)-1))) / (TIMEVALUE(MOD('Planilha oficial participantes '!G71 - 'Planilha oficial participantes '!E71, 1))*24))*100) &gt;= 65, 2,
3)))
</f>
        <v>1</v>
      </c>
      <c r="H71" s="111">
        <f>((VALUE(MID('Planilha oficial participantes '!H71,1,SEARCH(" ",'Planilha oficial participantes '!H71)-1))) / (TIMEVALUE(MOD('Planilha oficial participantes '!G71 - 'Planilha oficial participantes '!E71, 1))*24))*100</f>
        <v>84</v>
      </c>
      <c r="I71" s="112">
        <f>MOD('Planilha oficial participantes '!G71 - 'Planilha oficial participantes '!E71, 1)</f>
        <v>0.3472222222</v>
      </c>
      <c r="J71" s="113">
        <f t="shared" si="2"/>
        <v>8.333333333</v>
      </c>
      <c r="K71" s="109">
        <f t="shared" si="3"/>
        <v>1</v>
      </c>
      <c r="L71" s="109">
        <f>IF('Planilha oficial participantes '!J71="Nenhuma no último mês", 0,
 IF('Planilha oficial participantes '!J71="Menos de 1 vez/ semana", 1,
 IF('Planilha oficial participantes '!J71="1 ou 2 vezes/ semana", 2,
 IF('Planilha oficial participantes '!J71="3 ou mais vezes/ semana", 3,
 ""))))
</f>
        <v>3</v>
      </c>
      <c r="M71" s="109">
        <f>IF('Planilha oficial participantes '!K71="Nenhuma no último mês", 0,
 IF('Planilha oficial participantes '!K71="Menos de 1 vez/ semana", 1,
 IF('Planilha oficial participantes '!K71="1 ou 2 vezes/ semana", 2,
 IF('Planilha oficial participantes '!K71="3 ou mais vezes/ semana", 3,
 ""))))
</f>
        <v>0</v>
      </c>
      <c r="N71" s="109">
        <f>IF('Planilha oficial participantes '!L71="Nenhuma no último mês", 0,
 IF('Planilha oficial participantes '!L71="Menos de 1 vez/ semana", 1,
 IF('Planilha oficial participantes '!L71="1 ou 2 vezes/ semana", 2,
 IF('Planilha oficial participantes '!L71="3 ou mais vezes/ semana", 3,
 ""))))
</f>
        <v>3</v>
      </c>
      <c r="O71" s="109">
        <f>IF('Planilha oficial participantes '!M71="Nenhuma no último mês", 0,
 IF('Planilha oficial participantes '!M71="Menos de 1 vez/ semana", 1,
 IF('Planilha oficial participantes '!M71="1 ou 2 vezes/ semana", 2,
 IF('Planilha oficial participantes '!M71="3 ou mais vezes/ semana", 3,
 ""))))
</f>
        <v>0</v>
      </c>
      <c r="P71" s="109">
        <f>IF('Planilha oficial participantes '!N71="Nenhuma no último mês", 0,
 IF('Planilha oficial participantes '!N71="Menos de 1 vez/ semana", 1,
 IF('Planilha oficial participantes '!N71="1 ou 2 vezes/ semana", 2,
 IF('Planilha oficial participantes '!N71="3 ou mais vezes/ semana", 3,
 ""))))
</f>
        <v>1</v>
      </c>
      <c r="Q71" s="109">
        <f>IF('Planilha oficial participantes '!O71="Nenhuma no último mês", 0,
 IF('Planilha oficial participantes '!O71="Menos de 1 vez/ semana", 1,
 IF('Planilha oficial participantes '!O71="1 ou 2 vezes/ semana", 2,
 IF('Planilha oficial participantes '!O71="3 ou mais vezes/ semana", 3,
 ""))))
</f>
        <v>0</v>
      </c>
      <c r="R71" s="109">
        <f>IF('Planilha oficial participantes '!P71="Nenhuma no último mês", 0,
 IF('Planilha oficial participantes '!P71="Menos de 1 vez/ semana", 1,
 IF('Planilha oficial participantes '!P71="1 ou 2 vezes/ semana", 2,
 IF('Planilha oficial participantes '!P71="3 ou mais vezes/ semana", 3,
 ""))))
</f>
        <v>2</v>
      </c>
      <c r="S71" s="109">
        <f>IF('Planilha oficial participantes '!Q71="Nenhuma no último mês", 0,
 IF('Planilha oficial participantes '!Q71="Menos de 1 vez/ semana", 1,
 IF('Planilha oficial participantes '!Q71="1 ou 2 vezes/ semana", 2,
 IF('Planilha oficial participantes '!Q71="3 ou mais vezes/ semana", 3,
 ""))))
</f>
        <v>0</v>
      </c>
      <c r="T71" s="109">
        <f>IF('Planilha oficial participantes '!S71="Nenhuma no último mês", 0,
 IF('Planilha oficial participantes '!S71="Não se aplica", 0,
 IF('Planilha oficial participantes '!S71="Menos de 1 vez/ semana", 1,
 IF('Planilha oficial participantes '!S71="1 ou 2 vezes/ semana", 2,
 IF('Planilha oficial participantes '!S71="3 ou mais vezes/ semana", 3,
 ""))))
)</f>
        <v>0</v>
      </c>
      <c r="U71" s="109">
        <f>IF('Planilha oficial participantes '!U71="Nenhuma no último mês", 0,
 IF('Planilha oficial participantes '!U71="Menos de 1 vez/ semana", 1,
 IF('Planilha oficial participantes '!U71="1 ou 2 vezes/ semana", 2,
 IF('Planilha oficial participantes '!U71="3 ou mais vezes/ semana", 3,
 ""))))
</f>
        <v>2</v>
      </c>
      <c r="V71" s="109">
        <f t="shared" si="4"/>
        <v>2</v>
      </c>
      <c r="W71" s="109">
        <f>IF('Planilha oficial participantes '!V71="Nenhuma no último mês", 0,
 IF('Planilha oficial participantes '!V71="Menos de 1 vez/ semana", 1,
 IF('Planilha oficial participantes '!V71="1 ou 2 vezes/ semana", 2,
 IF('Planilha oficial participantes '!V71="3 ou mais vezes/ semana", 3,
 ""))))
</f>
        <v>0</v>
      </c>
      <c r="X71" s="109">
        <f>IF('Planilha oficial participantes '!W71="Nenhuma dificuldade", 0,
 IF('Planilha oficial participantes '!W71="Um problema leve", 1,
 IF('Planilha oficial participantes '!W71="Um problema razoável", 2,
 IF('Planilha oficial participantes '!W71="Um grande problema", 3,
 ""))))
</f>
        <v>3</v>
      </c>
      <c r="Y71" s="114">
        <f t="shared" si="5"/>
        <v>9</v>
      </c>
      <c r="AA71" s="140" t="s">
        <v>125</v>
      </c>
      <c r="AB71" s="141">
        <f>COUNTIF(Form_Responses1_3[5E- Durante o último mês, com que frequência você teve dificuldade de dormir porque você tossiu ou roncou forte?], "3 ou mais vezes/ semana")
</f>
        <v>3</v>
      </c>
      <c r="AC71" s="142">
        <f t="shared" si="12"/>
        <v>0.01127819549</v>
      </c>
    </row>
    <row r="72">
      <c r="A72" s="108" t="s">
        <v>1245</v>
      </c>
      <c r="B72" s="109">
        <f>IF('Planilha oficial participantes '!T72="Muito boa", 0, IF('Planilha oficial participantes '!T72="Boa", 1, IF('Planilha oficial participantes '!T72="Ruim", 2, IF('Planilha oficial participantes '!T72="Muito ruim", 3, ""))))</f>
        <v>0</v>
      </c>
      <c r="C72" s="109">
        <f>IF(VALUE(MID('Planilha oficial participantes '!F72,1,SEARCH(" ",'Planilha oficial participantes '!F72)-1))&lt;=15, 0,
 IF(VALUE(MID('Planilha oficial participantes '!F72,1,SEARCH(" ",'Planilha oficial participantes '!F72)-1))&lt;=30, 1,
 IF(VALUE(MID('Planilha oficial participantes '!F72,1,SEARCH(" ",'Planilha oficial participantes '!F72)-1))&lt;=60, 2,
 3)))</f>
        <v>0</v>
      </c>
      <c r="D72" s="109">
        <f>IF('Planilha oficial participantes '!I72="Nenhuma no último mês", 0,
 IF('Planilha oficial participantes '!I72="Menos de 1 vez/ semana", 1,
 IF('Planilha oficial participantes '!I72="1 ou 2 vezes/ semana", 2,
 IF('Planilha oficial participantes '!I72="3 ou mais vezes/ semana", 3,
 ""))))
</f>
        <v>1</v>
      </c>
      <c r="E72" s="110">
        <f t="shared" si="1"/>
        <v>1</v>
      </c>
      <c r="F72" s="109">
        <f>IF(VALUE(MID('Planilha oficial participantes '!H72,1,SEARCH(" ",'Planilha oficial participantes '!H72)-1))&gt;=7, 0,
 IF(VALUE(MID('Planilha oficial participantes '!H72,1,SEARCH(" ",'Planilha oficial participantes '!H72)-1))&gt;=6, 1,
 IF(VALUE(MID('Planilha oficial participantes '!H72,1,SEARCH(" ",'Planilha oficial participantes '!H72)-1))&gt;=5, 2,
 3)))
</f>
        <v>0</v>
      </c>
      <c r="G72" s="109">
        <f>IF(
  (((VALUE(MID('Planilha oficial participantes '!H72,1,SEARCH(" ",'Planilha oficial participantes '!H72)-1))) / (TIMEVALUE(MOD('Planilha oficial participantes '!G72 - 'Planilha oficial participantes '!E72, 1))*24))*100) &gt; 85, 0,
IF(
  (((VALUE(MID('Planilha oficial participantes '!H72,1,SEARCH(" ",'Planilha oficial participantes '!H72)-1))) / (TIMEVALUE(MOD('Planilha oficial participantes '!G72 - 'Planilha oficial participantes '!E72, 1))*24))*100) &gt;= 75, 1,
IF(
  (((VALUE(MID('Planilha oficial participantes '!H72,1,SEARCH(" ",'Planilha oficial participantes '!H72)-1))) / (TIMEVALUE(MOD('Planilha oficial participantes '!G72 - 'Planilha oficial participantes '!E72, 1))*24))*100) &gt;= 65, 2,
3)))
</f>
        <v>0</v>
      </c>
      <c r="H72" s="111">
        <f>((VALUE(MID('Planilha oficial participantes '!H72,1,SEARCH(" ",'Planilha oficial participantes '!H72)-1))) / (TIMEVALUE(MOD('Planilha oficial participantes '!G72 - 'Planilha oficial participantes '!E72, 1))*24))*100</f>
        <v>87.5</v>
      </c>
      <c r="I72" s="112">
        <f>MOD('Planilha oficial participantes '!G72 - 'Planilha oficial participantes '!E72, 1)</f>
        <v>0.3333333333</v>
      </c>
      <c r="J72" s="113">
        <f t="shared" si="2"/>
        <v>8</v>
      </c>
      <c r="K72" s="109">
        <f t="shared" si="3"/>
        <v>1</v>
      </c>
      <c r="L72" s="109">
        <f>IF('Planilha oficial participantes '!J72="Nenhuma no último mês", 0,
 IF('Planilha oficial participantes '!J72="Menos de 1 vez/ semana", 1,
 IF('Planilha oficial participantes '!J72="1 ou 2 vezes/ semana", 2,
 IF('Planilha oficial participantes '!J72="3 ou mais vezes/ semana", 3,
 ""))))
</f>
        <v>0</v>
      </c>
      <c r="M72" s="109">
        <f>IF('Planilha oficial participantes '!K72="Nenhuma no último mês", 0,
 IF('Planilha oficial participantes '!K72="Menos de 1 vez/ semana", 1,
 IF('Planilha oficial participantes '!K72="1 ou 2 vezes/ semana", 2,
 IF('Planilha oficial participantes '!K72="3 ou mais vezes/ semana", 3,
 ""))))
</f>
        <v>0</v>
      </c>
      <c r="N72" s="109">
        <f>IF('Planilha oficial participantes '!L72="Nenhuma no último mês", 0,
 IF('Planilha oficial participantes '!L72="Menos de 1 vez/ semana", 1,
 IF('Planilha oficial participantes '!L72="1 ou 2 vezes/ semana", 2,
 IF('Planilha oficial participantes '!L72="3 ou mais vezes/ semana", 3,
 ""))))
</f>
        <v>0</v>
      </c>
      <c r="O72" s="109">
        <f>IF('Planilha oficial participantes '!M72="Nenhuma no último mês", 0,
 IF('Planilha oficial participantes '!M72="Menos de 1 vez/ semana", 1,
 IF('Planilha oficial participantes '!M72="1 ou 2 vezes/ semana", 2,
 IF('Planilha oficial participantes '!M72="3 ou mais vezes/ semana", 3,
 ""))))
</f>
        <v>0</v>
      </c>
      <c r="P72" s="109">
        <f>IF('Planilha oficial participantes '!N72="Nenhuma no último mês", 0,
 IF('Planilha oficial participantes '!N72="Menos de 1 vez/ semana", 1,
 IF('Planilha oficial participantes '!N72="1 ou 2 vezes/ semana", 2,
 IF('Planilha oficial participantes '!N72="3 ou mais vezes/ semana", 3,
 ""))))
</f>
        <v>0</v>
      </c>
      <c r="Q72" s="109">
        <f>IF('Planilha oficial participantes '!O72="Nenhuma no último mês", 0,
 IF('Planilha oficial participantes '!O72="Menos de 1 vez/ semana", 1,
 IF('Planilha oficial participantes '!O72="1 ou 2 vezes/ semana", 2,
 IF('Planilha oficial participantes '!O72="3 ou mais vezes/ semana", 3,
 ""))))
</f>
        <v>2</v>
      </c>
      <c r="R72" s="109">
        <f>IF('Planilha oficial participantes '!P72="Nenhuma no último mês", 0,
 IF('Planilha oficial participantes '!P72="Menos de 1 vez/ semana", 1,
 IF('Planilha oficial participantes '!P72="1 ou 2 vezes/ semana", 2,
 IF('Planilha oficial participantes '!P72="3 ou mais vezes/ semana", 3,
 ""))))
</f>
        <v>0</v>
      </c>
      <c r="S72" s="109">
        <f>IF('Planilha oficial participantes '!Q72="Nenhuma no último mês", 0,
 IF('Planilha oficial participantes '!Q72="Menos de 1 vez/ semana", 1,
 IF('Planilha oficial participantes '!Q72="1 ou 2 vezes/ semana", 2,
 IF('Planilha oficial participantes '!Q72="3 ou mais vezes/ semana", 3,
 ""))))
</f>
        <v>0</v>
      </c>
      <c r="T72" s="109">
        <f>IF('Planilha oficial participantes '!S72="Nenhuma no último mês", 0,
 IF('Planilha oficial participantes '!S72="Não se aplica", 0,
 IF('Planilha oficial participantes '!S72="Menos de 1 vez/ semana", 1,
 IF('Planilha oficial participantes '!S72="1 ou 2 vezes/ semana", 2,
 IF('Planilha oficial participantes '!S72="3 ou mais vezes/ semana", 3,
 ""))))
)</f>
        <v>0</v>
      </c>
      <c r="U72" s="109">
        <f>IF('Planilha oficial participantes '!U72="Nenhuma no último mês", 0,
 IF('Planilha oficial participantes '!U72="Menos de 1 vez/ semana", 1,
 IF('Planilha oficial participantes '!U72="1 ou 2 vezes/ semana", 2,
 IF('Planilha oficial participantes '!U72="3 ou mais vezes/ semana", 3,
 ""))))
</f>
        <v>0</v>
      </c>
      <c r="V72" s="109">
        <f t="shared" si="4"/>
        <v>1</v>
      </c>
      <c r="W72" s="109">
        <f>IF('Planilha oficial participantes '!V72="Nenhuma no último mês", 0,
 IF('Planilha oficial participantes '!V72="Menos de 1 vez/ semana", 1,
 IF('Planilha oficial participantes '!V72="1 ou 2 vezes/ semana", 2,
 IF('Planilha oficial participantes '!V72="3 ou mais vezes/ semana", 3,
 ""))))
</f>
        <v>0</v>
      </c>
      <c r="X72" s="109">
        <f>IF('Planilha oficial participantes '!W72="Nenhuma dificuldade", 0,
 IF('Planilha oficial participantes '!W72="Um problema leve", 1,
 IF('Planilha oficial participantes '!W72="Um problema razoável", 2,
 IF('Planilha oficial participantes '!W72="Um grande problema", 3,
 ""))))
</f>
        <v>1</v>
      </c>
      <c r="Y72" s="114">
        <f t="shared" si="5"/>
        <v>3</v>
      </c>
      <c r="AA72" s="140" t="s">
        <v>1875</v>
      </c>
      <c r="AB72" s="141">
        <f>SUM(AB68:AB71)</f>
        <v>266</v>
      </c>
      <c r="AC72" s="142">
        <f t="shared" si="12"/>
        <v>1</v>
      </c>
    </row>
    <row r="73">
      <c r="A73" s="108" t="s">
        <v>1247</v>
      </c>
      <c r="B73" s="109">
        <f>IF('Planilha oficial participantes '!T73="Muito boa", 0, IF('Planilha oficial participantes '!T73="Boa", 1, IF('Planilha oficial participantes '!T73="Ruim", 2, IF('Planilha oficial participantes '!T73="Muito ruim", 3, ""))))</f>
        <v>2</v>
      </c>
      <c r="C73" s="109">
        <f>IF(VALUE(MID('Planilha oficial participantes '!F73,1,SEARCH(" ",'Planilha oficial participantes '!F73)-1))&lt;=15, 0,
 IF(VALUE(MID('Planilha oficial participantes '!F73,1,SEARCH(" ",'Planilha oficial participantes '!F73)-1))&lt;=30, 1,
 IF(VALUE(MID('Planilha oficial participantes '!F73,1,SEARCH(" ",'Planilha oficial participantes '!F73)-1))&lt;=60, 2,
 3)))</f>
        <v>1</v>
      </c>
      <c r="D73" s="109">
        <f>IF('Planilha oficial participantes '!I73="Nenhuma no último mês", 0,
 IF('Planilha oficial participantes '!I73="Menos de 1 vez/ semana", 1,
 IF('Planilha oficial participantes '!I73="1 ou 2 vezes/ semana", 2,
 IF('Planilha oficial participantes '!I73="3 ou mais vezes/ semana", 3,
 ""))))
</f>
        <v>2</v>
      </c>
      <c r="E73" s="110">
        <f t="shared" si="1"/>
        <v>2</v>
      </c>
      <c r="F73" s="109">
        <f>IF(VALUE(MID('Planilha oficial participantes '!H73,1,SEARCH(" ",'Planilha oficial participantes '!H73)-1))&gt;=7, 0,
 IF(VALUE(MID('Planilha oficial participantes '!H73,1,SEARCH(" ",'Planilha oficial participantes '!H73)-1))&gt;=6, 1,
 IF(VALUE(MID('Planilha oficial participantes '!H73,1,SEARCH(" ",'Planilha oficial participantes '!H73)-1))&gt;=5, 2,
 3)))
</f>
        <v>1</v>
      </c>
      <c r="G73" s="109">
        <f>IF(
  (((VALUE(MID('Planilha oficial participantes '!H73,1,SEARCH(" ",'Planilha oficial participantes '!H73)-1))) / (TIMEVALUE(MOD('Planilha oficial participantes '!G73 - 'Planilha oficial participantes '!E73, 1))*24))*100) &gt; 85, 0,
IF(
  (((VALUE(MID('Planilha oficial participantes '!H73,1,SEARCH(" ",'Planilha oficial participantes '!H73)-1))) / (TIMEVALUE(MOD('Planilha oficial participantes '!G73 - 'Planilha oficial participantes '!E73, 1))*24))*100) &gt;= 75, 1,
IF(
  (((VALUE(MID('Planilha oficial participantes '!H73,1,SEARCH(" ",'Planilha oficial participantes '!H73)-1))) / (TIMEVALUE(MOD('Planilha oficial participantes '!G73 - 'Planilha oficial participantes '!E73, 1))*24))*100) &gt;= 65, 2,
3)))
</f>
        <v>0</v>
      </c>
      <c r="H73" s="111">
        <f>((VALUE(MID('Planilha oficial participantes '!H73,1,SEARCH(" ",'Planilha oficial participantes '!H73)-1))) / (TIMEVALUE(MOD('Planilha oficial participantes '!G73 - 'Planilha oficial participantes '!E73, 1))*24))*100</f>
        <v>85.71428571</v>
      </c>
      <c r="I73" s="112">
        <f>MOD('Planilha oficial participantes '!G73 - 'Planilha oficial participantes '!E73, 1)</f>
        <v>0.2916666667</v>
      </c>
      <c r="J73" s="113">
        <f t="shared" si="2"/>
        <v>7</v>
      </c>
      <c r="K73" s="109">
        <f t="shared" si="3"/>
        <v>2</v>
      </c>
      <c r="L73" s="109">
        <f>IF('Planilha oficial participantes '!J73="Nenhuma no último mês", 0,
 IF('Planilha oficial participantes '!J73="Menos de 1 vez/ semana", 1,
 IF('Planilha oficial participantes '!J73="1 ou 2 vezes/ semana", 2,
 IF('Planilha oficial participantes '!J73="3 ou mais vezes/ semana", 3,
 ""))))
</f>
        <v>3</v>
      </c>
      <c r="M73" s="109">
        <f>IF('Planilha oficial participantes '!K73="Nenhuma no último mês", 0,
 IF('Planilha oficial participantes '!K73="Menos de 1 vez/ semana", 1,
 IF('Planilha oficial participantes '!K73="1 ou 2 vezes/ semana", 2,
 IF('Planilha oficial participantes '!K73="3 ou mais vezes/ semana", 3,
 ""))))
</f>
        <v>3</v>
      </c>
      <c r="N73" s="109">
        <f>IF('Planilha oficial participantes '!L73="Nenhuma no último mês", 0,
 IF('Planilha oficial participantes '!L73="Menos de 1 vez/ semana", 1,
 IF('Planilha oficial participantes '!L73="1 ou 2 vezes/ semana", 2,
 IF('Planilha oficial participantes '!L73="3 ou mais vezes/ semana", 3,
 ""))))
</f>
        <v>1</v>
      </c>
      <c r="O73" s="109">
        <f>IF('Planilha oficial participantes '!M73="Nenhuma no último mês", 0,
 IF('Planilha oficial participantes '!M73="Menos de 1 vez/ semana", 1,
 IF('Planilha oficial participantes '!M73="1 ou 2 vezes/ semana", 2,
 IF('Planilha oficial participantes '!M73="3 ou mais vezes/ semana", 3,
 ""))))
</f>
        <v>0</v>
      </c>
      <c r="P73" s="109">
        <f>IF('Planilha oficial participantes '!N73="Nenhuma no último mês", 0,
 IF('Planilha oficial participantes '!N73="Menos de 1 vez/ semana", 1,
 IF('Planilha oficial participantes '!N73="1 ou 2 vezes/ semana", 2,
 IF('Planilha oficial participantes '!N73="3 ou mais vezes/ semana", 3,
 ""))))
</f>
        <v>0</v>
      </c>
      <c r="Q73" s="109">
        <f>IF('Planilha oficial participantes '!O73="Nenhuma no último mês", 0,
 IF('Planilha oficial participantes '!O73="Menos de 1 vez/ semana", 1,
 IF('Planilha oficial participantes '!O73="1 ou 2 vezes/ semana", 2,
 IF('Planilha oficial participantes '!O73="3 ou mais vezes/ semana", 3,
 ""))))
</f>
        <v>2</v>
      </c>
      <c r="R73" s="109">
        <f>IF('Planilha oficial participantes '!P73="Nenhuma no último mês", 0,
 IF('Planilha oficial participantes '!P73="Menos de 1 vez/ semana", 1,
 IF('Planilha oficial participantes '!P73="1 ou 2 vezes/ semana", 2,
 IF('Planilha oficial participantes '!P73="3 ou mais vezes/ semana", 3,
 ""))))
</f>
        <v>2</v>
      </c>
      <c r="S73" s="109">
        <f>IF('Planilha oficial participantes '!Q73="Nenhuma no último mês", 0,
 IF('Planilha oficial participantes '!Q73="Menos de 1 vez/ semana", 1,
 IF('Planilha oficial participantes '!Q73="1 ou 2 vezes/ semana", 2,
 IF('Planilha oficial participantes '!Q73="3 ou mais vezes/ semana", 3,
 ""))))
</f>
        <v>2</v>
      </c>
      <c r="T73" s="109">
        <f>IF('Planilha oficial participantes '!S73="Nenhuma no último mês", 0,
 IF('Planilha oficial participantes '!S73="Não se aplica", 0,
 IF('Planilha oficial participantes '!S73="Menos de 1 vez/ semana", 1,
 IF('Planilha oficial participantes '!S73="1 ou 2 vezes/ semana", 2,
 IF('Planilha oficial participantes '!S73="3 ou mais vezes/ semana", 3,
 ""))))
)</f>
        <v>0</v>
      </c>
      <c r="U73" s="109">
        <f>IF('Planilha oficial participantes '!U73="Nenhuma no último mês", 0,
 IF('Planilha oficial participantes '!U73="Menos de 1 vez/ semana", 1,
 IF('Planilha oficial participantes '!U73="1 ou 2 vezes/ semana", 2,
 IF('Planilha oficial participantes '!U73="3 ou mais vezes/ semana", 3,
 ""))))
</f>
        <v>0</v>
      </c>
      <c r="V73" s="109">
        <f t="shared" si="4"/>
        <v>3</v>
      </c>
      <c r="W73" s="109">
        <f>IF('Planilha oficial participantes '!V73="Nenhuma no último mês", 0,
 IF('Planilha oficial participantes '!V73="Menos de 1 vez/ semana", 1,
 IF('Planilha oficial participantes '!V73="1 ou 2 vezes/ semana", 2,
 IF('Planilha oficial participantes '!V73="3 ou mais vezes/ semana", 3,
 ""))))
</f>
        <v>3</v>
      </c>
      <c r="X73" s="109">
        <f>IF('Planilha oficial participantes '!W73="Nenhuma dificuldade", 0,
 IF('Planilha oficial participantes '!W73="Um problema leve", 1,
 IF('Planilha oficial participantes '!W73="Um problema razoável", 2,
 IF('Planilha oficial participantes '!W73="Um grande problema", 3,
 ""))))
</f>
        <v>2</v>
      </c>
      <c r="Y73" s="114">
        <f t="shared" si="5"/>
        <v>10</v>
      </c>
    </row>
    <row r="74">
      <c r="A74" s="108" t="s">
        <v>1248</v>
      </c>
      <c r="B74" s="109">
        <f>IF('Planilha oficial participantes '!T74="Muito boa", 0, IF('Planilha oficial participantes '!T74="Boa", 1, IF('Planilha oficial participantes '!T74="Ruim", 2, IF('Planilha oficial participantes '!T74="Muito ruim", 3, ""))))</f>
        <v>1</v>
      </c>
      <c r="C74" s="109">
        <f>IF(VALUE(MID('Planilha oficial participantes '!F74,1,SEARCH(" ",'Planilha oficial participantes '!F74)-1))&lt;=15, 0,
 IF(VALUE(MID('Planilha oficial participantes '!F74,1,SEARCH(" ",'Planilha oficial participantes '!F74)-1))&lt;=30, 1,
 IF(VALUE(MID('Planilha oficial participantes '!F74,1,SEARCH(" ",'Planilha oficial participantes '!F74)-1))&lt;=60, 2,
 3)))</f>
        <v>1</v>
      </c>
      <c r="D74" s="109">
        <f>IF('Planilha oficial participantes '!I74="Nenhuma no último mês", 0,
 IF('Planilha oficial participantes '!I74="Menos de 1 vez/ semana", 1,
 IF('Planilha oficial participantes '!I74="1 ou 2 vezes/ semana", 2,
 IF('Planilha oficial participantes '!I74="3 ou mais vezes/ semana", 3,
 ""))))
</f>
        <v>3</v>
      </c>
      <c r="E74" s="110">
        <f t="shared" si="1"/>
        <v>2</v>
      </c>
      <c r="F74" s="109">
        <f>IF(VALUE(MID('Planilha oficial participantes '!H74,1,SEARCH(" ",'Planilha oficial participantes '!H74)-1))&gt;=7, 0,
 IF(VALUE(MID('Planilha oficial participantes '!H74,1,SEARCH(" ",'Planilha oficial participantes '!H74)-1))&gt;=6, 1,
 IF(VALUE(MID('Planilha oficial participantes '!H74,1,SEARCH(" ",'Planilha oficial participantes '!H74)-1))&gt;=5, 2,
 3)))
</f>
        <v>0</v>
      </c>
      <c r="G74" s="109">
        <f>IF(
  (((VALUE(MID('Planilha oficial participantes '!H74,1,SEARCH(" ",'Planilha oficial participantes '!H74)-1))) / (TIMEVALUE(MOD('Planilha oficial participantes '!G74 - 'Planilha oficial participantes '!E74, 1))*24))*100) &gt; 85, 0,
IF(
  (((VALUE(MID('Planilha oficial participantes '!H74,1,SEARCH(" ",'Planilha oficial participantes '!H74)-1))) / (TIMEVALUE(MOD('Planilha oficial participantes '!G74 - 'Planilha oficial participantes '!E74, 1))*24))*100) &gt;= 75, 1,
IF(
  (((VALUE(MID('Planilha oficial participantes '!H74,1,SEARCH(" ",'Planilha oficial participantes '!H74)-1))) / (TIMEVALUE(MOD('Planilha oficial participantes '!G74 - 'Planilha oficial participantes '!E74, 1))*24))*100) &gt;= 65, 2,
3)))
</f>
        <v>0</v>
      </c>
      <c r="H74" s="111">
        <f>((VALUE(MID('Planilha oficial participantes '!H74,1,SEARCH(" ",'Planilha oficial participantes '!H74)-1))) / (TIMEVALUE(MOD('Planilha oficial participantes '!G74 - 'Planilha oficial participantes '!E74, 1))*24))*100</f>
        <v>95.45454545</v>
      </c>
      <c r="I74" s="112">
        <f>MOD('Planilha oficial participantes '!G74 - 'Planilha oficial participantes '!E74, 1)</f>
        <v>0.3055555556</v>
      </c>
      <c r="J74" s="113">
        <f t="shared" si="2"/>
        <v>7.333333333</v>
      </c>
      <c r="K74" s="109">
        <f t="shared" si="3"/>
        <v>1</v>
      </c>
      <c r="L74" s="109">
        <f>IF('Planilha oficial participantes '!J74="Nenhuma no último mês", 0,
 IF('Planilha oficial participantes '!J74="Menos de 1 vez/ semana", 1,
 IF('Planilha oficial participantes '!J74="1 ou 2 vezes/ semana", 2,
 IF('Planilha oficial participantes '!J74="3 ou mais vezes/ semana", 3,
 ""))))
</f>
        <v>2</v>
      </c>
      <c r="M74" s="109">
        <f>IF('Planilha oficial participantes '!K74="Nenhuma no último mês", 0,
 IF('Planilha oficial participantes '!K74="Menos de 1 vez/ semana", 1,
 IF('Planilha oficial participantes '!K74="1 ou 2 vezes/ semana", 2,
 IF('Planilha oficial participantes '!K74="3 ou mais vezes/ semana", 3,
 ""))))
</f>
        <v>1</v>
      </c>
      <c r="N74" s="109">
        <f>IF('Planilha oficial participantes '!L74="Nenhuma no último mês", 0,
 IF('Planilha oficial participantes '!L74="Menos de 1 vez/ semana", 1,
 IF('Planilha oficial participantes '!L74="1 ou 2 vezes/ semana", 2,
 IF('Planilha oficial participantes '!L74="3 ou mais vezes/ semana", 3,
 ""))))
</f>
        <v>1</v>
      </c>
      <c r="O74" s="109">
        <f>IF('Planilha oficial participantes '!M74="Nenhuma no último mês", 0,
 IF('Planilha oficial participantes '!M74="Menos de 1 vez/ semana", 1,
 IF('Planilha oficial participantes '!M74="1 ou 2 vezes/ semana", 2,
 IF('Planilha oficial participantes '!M74="3 ou mais vezes/ semana", 3,
 ""))))
</f>
        <v>0</v>
      </c>
      <c r="P74" s="109">
        <f>IF('Planilha oficial participantes '!N74="Nenhuma no último mês", 0,
 IF('Planilha oficial participantes '!N74="Menos de 1 vez/ semana", 1,
 IF('Planilha oficial participantes '!N74="1 ou 2 vezes/ semana", 2,
 IF('Planilha oficial participantes '!N74="3 ou mais vezes/ semana", 3,
 ""))))
</f>
        <v>2</v>
      </c>
      <c r="Q74" s="109">
        <f>IF('Planilha oficial participantes '!O74="Nenhuma no último mês", 0,
 IF('Planilha oficial participantes '!O74="Menos de 1 vez/ semana", 1,
 IF('Planilha oficial participantes '!O74="1 ou 2 vezes/ semana", 2,
 IF('Planilha oficial participantes '!O74="3 ou mais vezes/ semana", 3,
 ""))))
</f>
        <v>0</v>
      </c>
      <c r="R74" s="109">
        <f>IF('Planilha oficial participantes '!P74="Nenhuma no último mês", 0,
 IF('Planilha oficial participantes '!P74="Menos de 1 vez/ semana", 1,
 IF('Planilha oficial participantes '!P74="1 ou 2 vezes/ semana", 2,
 IF('Planilha oficial participantes '!P74="3 ou mais vezes/ semana", 3,
 ""))))
</f>
        <v>0</v>
      </c>
      <c r="S74" s="109">
        <f>IF('Planilha oficial participantes '!Q74="Nenhuma no último mês", 0,
 IF('Planilha oficial participantes '!Q74="Menos de 1 vez/ semana", 1,
 IF('Planilha oficial participantes '!Q74="1 ou 2 vezes/ semana", 2,
 IF('Planilha oficial participantes '!Q74="3 ou mais vezes/ semana", 3,
 ""))))
</f>
        <v>0</v>
      </c>
      <c r="T74" s="109">
        <f>IF('Planilha oficial participantes '!S74="Nenhuma no último mês", 0,
 IF('Planilha oficial participantes '!S74="Não se aplica", 0,
 IF('Planilha oficial participantes '!S74="Menos de 1 vez/ semana", 1,
 IF('Planilha oficial participantes '!S74="1 ou 2 vezes/ semana", 2,
 IF('Planilha oficial participantes '!S74="3 ou mais vezes/ semana", 3,
 ""))))
)</f>
        <v>2</v>
      </c>
      <c r="U74" s="109">
        <f>IF('Planilha oficial participantes '!U74="Nenhuma no último mês", 0,
 IF('Planilha oficial participantes '!U74="Menos de 1 vez/ semana", 1,
 IF('Planilha oficial participantes '!U74="1 ou 2 vezes/ semana", 2,
 IF('Planilha oficial participantes '!U74="3 ou mais vezes/ semana", 3,
 ""))))
</f>
        <v>0</v>
      </c>
      <c r="V74" s="109">
        <f t="shared" si="4"/>
        <v>2</v>
      </c>
      <c r="W74" s="109">
        <f>IF('Planilha oficial participantes '!V74="Nenhuma no último mês", 0,
 IF('Planilha oficial participantes '!V74="Menos de 1 vez/ semana", 1,
 IF('Planilha oficial participantes '!V74="1 ou 2 vezes/ semana", 2,
 IF('Planilha oficial participantes '!V74="3 ou mais vezes/ semana", 3,
 ""))))
</f>
        <v>0</v>
      </c>
      <c r="X74" s="109">
        <f>IF('Planilha oficial participantes '!W74="Nenhuma dificuldade", 0,
 IF('Planilha oficial participantes '!W74="Um problema leve", 1,
 IF('Planilha oficial participantes '!W74="Um problema razoável", 2,
 IF('Planilha oficial participantes '!W74="Um grande problema", 3,
 ""))))
</f>
        <v>3</v>
      </c>
      <c r="Y74" s="114">
        <f t="shared" si="5"/>
        <v>6</v>
      </c>
      <c r="AA74" s="106" t="s">
        <v>1880</v>
      </c>
      <c r="AB74" s="43"/>
      <c r="AC74" s="44"/>
    </row>
    <row r="75">
      <c r="A75" s="108" t="s">
        <v>1249</v>
      </c>
      <c r="B75" s="109">
        <f>IF('Planilha oficial participantes '!T75="Muito boa", 0, IF('Planilha oficial participantes '!T75="Boa", 1, IF('Planilha oficial participantes '!T75="Ruim", 2, IF('Planilha oficial participantes '!T75="Muito ruim", 3, ""))))</f>
        <v>1</v>
      </c>
      <c r="C75" s="109">
        <f>IF(VALUE(MID('Planilha oficial participantes '!F75,1,SEARCH(" ",'Planilha oficial participantes '!F75)-1))&lt;=15, 0,
 IF(VALUE(MID('Planilha oficial participantes '!F75,1,SEARCH(" ",'Planilha oficial participantes '!F75)-1))&lt;=30, 1,
 IF(VALUE(MID('Planilha oficial participantes '!F75,1,SEARCH(" ",'Planilha oficial participantes '!F75)-1))&lt;=60, 2,
 3)))</f>
        <v>2</v>
      </c>
      <c r="D75" s="109">
        <f>IF('Planilha oficial participantes '!I75="Nenhuma no último mês", 0,
 IF('Planilha oficial participantes '!I75="Menos de 1 vez/ semana", 1,
 IF('Planilha oficial participantes '!I75="1 ou 2 vezes/ semana", 2,
 IF('Planilha oficial participantes '!I75="3 ou mais vezes/ semana", 3,
 ""))))
</f>
        <v>2</v>
      </c>
      <c r="E75" s="110">
        <f t="shared" si="1"/>
        <v>2</v>
      </c>
      <c r="F75" s="109">
        <f>IF(VALUE(MID('Planilha oficial participantes '!H75,1,SEARCH(" ",'Planilha oficial participantes '!H75)-1))&gt;=7, 0,
 IF(VALUE(MID('Planilha oficial participantes '!H75,1,SEARCH(" ",'Planilha oficial participantes '!H75)-1))&gt;=6, 1,
 IF(VALUE(MID('Planilha oficial participantes '!H75,1,SEARCH(" ",'Planilha oficial participantes '!H75)-1))&gt;=5, 2,
 3)))
</f>
        <v>0</v>
      </c>
      <c r="G75" s="109">
        <f>IF(
  (((VALUE(MID('Planilha oficial participantes '!H75,1,SEARCH(" ",'Planilha oficial participantes '!H75)-1))) / (TIMEVALUE(MOD('Planilha oficial participantes '!G75 - 'Planilha oficial participantes '!E75, 1))*24))*100) &gt; 85, 0,
IF(
  (((VALUE(MID('Planilha oficial participantes '!H75,1,SEARCH(" ",'Planilha oficial participantes '!H75)-1))) / (TIMEVALUE(MOD('Planilha oficial participantes '!G75 - 'Planilha oficial participantes '!E75, 1))*24))*100) &gt;= 75, 1,
IF(
  (((VALUE(MID('Planilha oficial participantes '!H75,1,SEARCH(" ",'Planilha oficial participantes '!H75)-1))) / (TIMEVALUE(MOD('Planilha oficial participantes '!G75 - 'Planilha oficial participantes '!E75, 1))*24))*100) &gt;= 65, 2,
3)))
</f>
        <v>0</v>
      </c>
      <c r="H75" s="111">
        <f>((VALUE(MID('Planilha oficial participantes '!H75,1,SEARCH(" ",'Planilha oficial participantes '!H75)-1))) / (TIMEVALUE(MOD('Planilha oficial participantes '!G75 - 'Planilha oficial participantes '!E75, 1))*24))*100</f>
        <v>93.33333333</v>
      </c>
      <c r="I75" s="112">
        <f>MOD('Planilha oficial participantes '!G75 - 'Planilha oficial participantes '!E75, 1)</f>
        <v>0.3125</v>
      </c>
      <c r="J75" s="113">
        <f t="shared" si="2"/>
        <v>7.5</v>
      </c>
      <c r="K75" s="109">
        <f t="shared" si="3"/>
        <v>1</v>
      </c>
      <c r="L75" s="109">
        <f>IF('Planilha oficial participantes '!J75="Nenhuma no último mês", 0,
 IF('Planilha oficial participantes '!J75="Menos de 1 vez/ semana", 1,
 IF('Planilha oficial participantes '!J75="1 ou 2 vezes/ semana", 2,
 IF('Planilha oficial participantes '!J75="3 ou mais vezes/ semana", 3,
 ""))))
</f>
        <v>2</v>
      </c>
      <c r="M75" s="109">
        <f>IF('Planilha oficial participantes '!K75="Nenhuma no último mês", 0,
 IF('Planilha oficial participantes '!K75="Menos de 1 vez/ semana", 1,
 IF('Planilha oficial participantes '!K75="1 ou 2 vezes/ semana", 2,
 IF('Planilha oficial participantes '!K75="3 ou mais vezes/ semana", 3,
 ""))))
</f>
        <v>0</v>
      </c>
      <c r="N75" s="109">
        <f>IF('Planilha oficial participantes '!L75="Nenhuma no último mês", 0,
 IF('Planilha oficial participantes '!L75="Menos de 1 vez/ semana", 1,
 IF('Planilha oficial participantes '!L75="1 ou 2 vezes/ semana", 2,
 IF('Planilha oficial participantes '!L75="3 ou mais vezes/ semana", 3,
 ""))))
</f>
        <v>0</v>
      </c>
      <c r="O75" s="109">
        <f>IF('Planilha oficial participantes '!M75="Nenhuma no último mês", 0,
 IF('Planilha oficial participantes '!M75="Menos de 1 vez/ semana", 1,
 IF('Planilha oficial participantes '!M75="1 ou 2 vezes/ semana", 2,
 IF('Planilha oficial participantes '!M75="3 ou mais vezes/ semana", 3,
 ""))))
</f>
        <v>0</v>
      </c>
      <c r="P75" s="109">
        <f>IF('Planilha oficial participantes '!N75="Nenhuma no último mês", 0,
 IF('Planilha oficial participantes '!N75="Menos de 1 vez/ semana", 1,
 IF('Planilha oficial participantes '!N75="1 ou 2 vezes/ semana", 2,
 IF('Planilha oficial participantes '!N75="3 ou mais vezes/ semana", 3,
 ""))))
</f>
        <v>0</v>
      </c>
      <c r="Q75" s="109">
        <f>IF('Planilha oficial participantes '!O75="Nenhuma no último mês", 0,
 IF('Planilha oficial participantes '!O75="Menos de 1 vez/ semana", 1,
 IF('Planilha oficial participantes '!O75="1 ou 2 vezes/ semana", 2,
 IF('Planilha oficial participantes '!O75="3 ou mais vezes/ semana", 3,
 ""))))
</f>
        <v>0</v>
      </c>
      <c r="R75" s="109">
        <f>IF('Planilha oficial participantes '!P75="Nenhuma no último mês", 0,
 IF('Planilha oficial participantes '!P75="Menos de 1 vez/ semana", 1,
 IF('Planilha oficial participantes '!P75="1 ou 2 vezes/ semana", 2,
 IF('Planilha oficial participantes '!P75="3 ou mais vezes/ semana", 3,
 ""))))
</f>
        <v>1</v>
      </c>
      <c r="S75" s="109">
        <f>IF('Planilha oficial participantes '!Q75="Nenhuma no último mês", 0,
 IF('Planilha oficial participantes '!Q75="Menos de 1 vez/ semana", 1,
 IF('Planilha oficial participantes '!Q75="1 ou 2 vezes/ semana", 2,
 IF('Planilha oficial participantes '!Q75="3 ou mais vezes/ semana", 3,
 ""))))
</f>
        <v>0</v>
      </c>
      <c r="T75" s="109">
        <f>IF('Planilha oficial participantes '!S75="Nenhuma no último mês", 0,
 IF('Planilha oficial participantes '!S75="Não se aplica", 0,
 IF('Planilha oficial participantes '!S75="Menos de 1 vez/ semana", 1,
 IF('Planilha oficial participantes '!S75="1 ou 2 vezes/ semana", 2,
 IF('Planilha oficial participantes '!S75="3 ou mais vezes/ semana", 3,
 ""))))
)</f>
        <v>3</v>
      </c>
      <c r="U75" s="109">
        <f>IF('Planilha oficial participantes '!U75="Nenhuma no último mês", 0,
 IF('Planilha oficial participantes '!U75="Menos de 1 vez/ semana", 1,
 IF('Planilha oficial participantes '!U75="1 ou 2 vezes/ semana", 2,
 IF('Planilha oficial participantes '!U75="3 ou mais vezes/ semana", 3,
 ""))))
</f>
        <v>0</v>
      </c>
      <c r="V75" s="109">
        <f t="shared" si="4"/>
        <v>1</v>
      </c>
      <c r="W75" s="109">
        <f>IF('Planilha oficial participantes '!V75="Nenhuma no último mês", 0,
 IF('Planilha oficial participantes '!V75="Menos de 1 vez/ semana", 1,
 IF('Planilha oficial participantes '!V75="1 ou 2 vezes/ semana", 2,
 IF('Planilha oficial participantes '!V75="3 ou mais vezes/ semana", 3,
 ""))))
</f>
        <v>1</v>
      </c>
      <c r="X75" s="109">
        <f>IF('Planilha oficial participantes '!W75="Nenhuma dificuldade", 0,
 IF('Planilha oficial participantes '!W75="Um problema leve", 1,
 IF('Planilha oficial participantes '!W75="Um problema razoável", 2,
 IF('Planilha oficial participantes '!W75="Um grande problema", 3,
 ""))))
</f>
        <v>1</v>
      </c>
      <c r="Y75" s="114">
        <f t="shared" si="5"/>
        <v>5</v>
      </c>
      <c r="AA75" s="140" t="s">
        <v>79</v>
      </c>
      <c r="AB75" s="141">
        <f>COUNTIF(Form_Responses1_3[5F - Durante o último mês, com que frequência você teve dificuldade de dormir porque você sentiu muito frio?], "Nenhuma no último mês")
</f>
        <v>166</v>
      </c>
      <c r="AC75" s="142">
        <f t="shared" ref="AC75:AC79" si="13">AB75/$AB$79</f>
        <v>0.6240601504</v>
      </c>
    </row>
    <row r="76">
      <c r="A76" s="108" t="s">
        <v>1250</v>
      </c>
      <c r="B76" s="109">
        <f>IF('Planilha oficial participantes '!T76="Muito boa", 0, IF('Planilha oficial participantes '!T76="Boa", 1, IF('Planilha oficial participantes '!T76="Ruim", 2, IF('Planilha oficial participantes '!T76="Muito ruim", 3, ""))))</f>
        <v>2</v>
      </c>
      <c r="C76" s="109">
        <f>IF(VALUE(MID('Planilha oficial participantes '!F76,1,SEARCH(" ",'Planilha oficial participantes '!F76)-1))&lt;=15, 0,
 IF(VALUE(MID('Planilha oficial participantes '!F76,1,SEARCH(" ",'Planilha oficial participantes '!F76)-1))&lt;=30, 1,
 IF(VALUE(MID('Planilha oficial participantes '!F76,1,SEARCH(" ",'Planilha oficial participantes '!F76)-1))&lt;=60, 2,
 3)))</f>
        <v>2</v>
      </c>
      <c r="D76" s="109">
        <f>IF('Planilha oficial participantes '!I76="Nenhuma no último mês", 0,
 IF('Planilha oficial participantes '!I76="Menos de 1 vez/ semana", 1,
 IF('Planilha oficial participantes '!I76="1 ou 2 vezes/ semana", 2,
 IF('Planilha oficial participantes '!I76="3 ou mais vezes/ semana", 3,
 ""))))
</f>
        <v>3</v>
      </c>
      <c r="E76" s="110">
        <f t="shared" si="1"/>
        <v>3</v>
      </c>
      <c r="F76" s="109">
        <f>IF(VALUE(MID('Planilha oficial participantes '!H76,1,SEARCH(" ",'Planilha oficial participantes '!H76)-1))&gt;=7, 0,
 IF(VALUE(MID('Planilha oficial participantes '!H76,1,SEARCH(" ",'Planilha oficial participantes '!H76)-1))&gt;=6, 1,
 IF(VALUE(MID('Planilha oficial participantes '!H76,1,SEARCH(" ",'Planilha oficial participantes '!H76)-1))&gt;=5, 2,
 3)))
</f>
        <v>1</v>
      </c>
      <c r="G76" s="109">
        <f>IF(
  (((VALUE(MID('Planilha oficial participantes '!H76,1,SEARCH(" ",'Planilha oficial participantes '!H76)-1))) / (TIMEVALUE(MOD('Planilha oficial participantes '!G76 - 'Planilha oficial participantes '!E76, 1))*24))*100) &gt; 85, 0,
IF(
  (((VALUE(MID('Planilha oficial participantes '!H76,1,SEARCH(" ",'Planilha oficial participantes '!H76)-1))) / (TIMEVALUE(MOD('Planilha oficial participantes '!G76 - 'Planilha oficial participantes '!E76, 1))*24))*100) &gt;= 75, 1,
IF(
  (((VALUE(MID('Planilha oficial participantes '!H76,1,SEARCH(" ",'Planilha oficial participantes '!H76)-1))) / (TIMEVALUE(MOD('Planilha oficial participantes '!G76 - 'Planilha oficial participantes '!E76, 1))*24))*100) &gt;= 65, 2,
3)))
</f>
        <v>0</v>
      </c>
      <c r="H76" s="111">
        <f>((VALUE(MID('Planilha oficial participantes '!H76,1,SEARCH(" ",'Planilha oficial participantes '!H76)-1))) / (TIMEVALUE(MOD('Planilha oficial participantes '!G76 - 'Planilha oficial participantes '!E76, 1))*24))*100</f>
        <v>94.73684211</v>
      </c>
      <c r="I76" s="112">
        <f>MOD('Planilha oficial participantes '!G76 - 'Planilha oficial participantes '!E76, 1)</f>
        <v>0.2638888889</v>
      </c>
      <c r="J76" s="113">
        <f t="shared" si="2"/>
        <v>6.333333333</v>
      </c>
      <c r="K76" s="109">
        <f t="shared" si="3"/>
        <v>1</v>
      </c>
      <c r="L76" s="109">
        <f>IF('Planilha oficial participantes '!J76="Nenhuma no último mês", 0,
 IF('Planilha oficial participantes '!J76="Menos de 1 vez/ semana", 1,
 IF('Planilha oficial participantes '!J76="1 ou 2 vezes/ semana", 2,
 IF('Planilha oficial participantes '!J76="3 ou mais vezes/ semana", 3,
 ""))))
</f>
        <v>2</v>
      </c>
      <c r="M76" s="109">
        <f>IF('Planilha oficial participantes '!K76="Nenhuma no último mês", 0,
 IF('Planilha oficial participantes '!K76="Menos de 1 vez/ semana", 1,
 IF('Planilha oficial participantes '!K76="1 ou 2 vezes/ semana", 2,
 IF('Planilha oficial participantes '!K76="3 ou mais vezes/ semana", 3,
 ""))))
</f>
        <v>0</v>
      </c>
      <c r="N76" s="109">
        <f>IF('Planilha oficial participantes '!L76="Nenhuma no último mês", 0,
 IF('Planilha oficial participantes '!L76="Menos de 1 vez/ semana", 1,
 IF('Planilha oficial participantes '!L76="1 ou 2 vezes/ semana", 2,
 IF('Planilha oficial participantes '!L76="3 ou mais vezes/ semana", 3,
 ""))))
</f>
        <v>2</v>
      </c>
      <c r="O76" s="109">
        <f>IF('Planilha oficial participantes '!M76="Nenhuma no último mês", 0,
 IF('Planilha oficial participantes '!M76="Menos de 1 vez/ semana", 1,
 IF('Planilha oficial participantes '!M76="1 ou 2 vezes/ semana", 2,
 IF('Planilha oficial participantes '!M76="3 ou mais vezes/ semana", 3,
 ""))))
</f>
        <v>0</v>
      </c>
      <c r="P76" s="109">
        <f>IF('Planilha oficial participantes '!N76="Nenhuma no último mês", 0,
 IF('Planilha oficial participantes '!N76="Menos de 1 vez/ semana", 1,
 IF('Planilha oficial participantes '!N76="1 ou 2 vezes/ semana", 2,
 IF('Planilha oficial participantes '!N76="3 ou mais vezes/ semana", 3,
 ""))))
</f>
        <v>0</v>
      </c>
      <c r="Q76" s="109">
        <f>IF('Planilha oficial participantes '!O76="Nenhuma no último mês", 0,
 IF('Planilha oficial participantes '!O76="Menos de 1 vez/ semana", 1,
 IF('Planilha oficial participantes '!O76="1 ou 2 vezes/ semana", 2,
 IF('Planilha oficial participantes '!O76="3 ou mais vezes/ semana", 3,
 ""))))
</f>
        <v>0</v>
      </c>
      <c r="R76" s="109">
        <f>IF('Planilha oficial participantes '!P76="Nenhuma no último mês", 0,
 IF('Planilha oficial participantes '!P76="Menos de 1 vez/ semana", 1,
 IF('Planilha oficial participantes '!P76="1 ou 2 vezes/ semana", 2,
 IF('Planilha oficial participantes '!P76="3 ou mais vezes/ semana", 3,
 ""))))
</f>
        <v>1</v>
      </c>
      <c r="S76" s="109">
        <f>IF('Planilha oficial participantes '!Q76="Nenhuma no último mês", 0,
 IF('Planilha oficial participantes '!Q76="Menos de 1 vez/ semana", 1,
 IF('Planilha oficial participantes '!Q76="1 ou 2 vezes/ semana", 2,
 IF('Planilha oficial participantes '!Q76="3 ou mais vezes/ semana", 3,
 ""))))
</f>
        <v>1</v>
      </c>
      <c r="T76" s="109">
        <f>IF('Planilha oficial participantes '!S76="Nenhuma no último mês", 0,
 IF('Planilha oficial participantes '!S76="Não se aplica", 0,
 IF('Planilha oficial participantes '!S76="Menos de 1 vez/ semana", 1,
 IF('Planilha oficial participantes '!S76="1 ou 2 vezes/ semana", 2,
 IF('Planilha oficial participantes '!S76="3 ou mais vezes/ semana", 3,
 ""))))
)</f>
        <v>2</v>
      </c>
      <c r="U76" s="109">
        <f>IF('Planilha oficial participantes '!U76="Nenhuma no último mês", 0,
 IF('Planilha oficial participantes '!U76="Menos de 1 vez/ semana", 1,
 IF('Planilha oficial participantes '!U76="1 ou 2 vezes/ semana", 2,
 IF('Planilha oficial participantes '!U76="3 ou mais vezes/ semana", 3,
 ""))))
</f>
        <v>0</v>
      </c>
      <c r="V76" s="109">
        <f t="shared" si="4"/>
        <v>3</v>
      </c>
      <c r="W76" s="109">
        <f>IF('Planilha oficial participantes '!V76="Nenhuma no último mês", 0,
 IF('Planilha oficial participantes '!V76="Menos de 1 vez/ semana", 1,
 IF('Planilha oficial participantes '!V76="1 ou 2 vezes/ semana", 2,
 IF('Planilha oficial participantes '!V76="3 ou mais vezes/ semana", 3,
 ""))))
</f>
        <v>3</v>
      </c>
      <c r="X76" s="109">
        <f>IF('Planilha oficial participantes '!W76="Nenhuma dificuldade", 0,
 IF('Planilha oficial participantes '!W76="Um problema leve", 1,
 IF('Planilha oficial participantes '!W76="Um problema razoável", 2,
 IF('Planilha oficial participantes '!W76="Um grande problema", 3,
 ""))))
</f>
        <v>2</v>
      </c>
      <c r="Y76" s="114">
        <f t="shared" si="5"/>
        <v>10</v>
      </c>
      <c r="AA76" s="140" t="s">
        <v>77</v>
      </c>
      <c r="AB76" s="141">
        <f>COUNTIF(Form_Responses1_3[5F - Durante o último mês, com que frequência você teve dificuldade de dormir porque você sentiu muito frio?], "Menos de 1 vez/ semana")
</f>
        <v>63</v>
      </c>
      <c r="AC76" s="142">
        <f t="shared" si="13"/>
        <v>0.2368421053</v>
      </c>
    </row>
    <row r="77">
      <c r="A77" s="108" t="s">
        <v>1251</v>
      </c>
      <c r="B77" s="109">
        <f>IF('Planilha oficial participantes '!T77="Muito boa", 0, IF('Planilha oficial participantes '!T77="Boa", 1, IF('Planilha oficial participantes '!T77="Ruim", 2, IF('Planilha oficial participantes '!T77="Muito ruim", 3, ""))))</f>
        <v>1</v>
      </c>
      <c r="C77" s="109">
        <f>IF(VALUE(MID('Planilha oficial participantes '!F77,1,SEARCH(" ",'Planilha oficial participantes '!F77)-1))&lt;=15, 0,
 IF(VALUE(MID('Planilha oficial participantes '!F77,1,SEARCH(" ",'Planilha oficial participantes '!F77)-1))&lt;=30, 1,
 IF(VALUE(MID('Planilha oficial participantes '!F77,1,SEARCH(" ",'Planilha oficial participantes '!F77)-1))&lt;=60, 2,
 3)))</f>
        <v>1</v>
      </c>
      <c r="D77" s="109">
        <f>IF('Planilha oficial participantes '!I77="Nenhuma no último mês", 0,
 IF('Planilha oficial participantes '!I77="Menos de 1 vez/ semana", 1,
 IF('Planilha oficial participantes '!I77="1 ou 2 vezes/ semana", 2,
 IF('Planilha oficial participantes '!I77="3 ou mais vezes/ semana", 3,
 ""))))
</f>
        <v>2</v>
      </c>
      <c r="E77" s="110">
        <f t="shared" si="1"/>
        <v>2</v>
      </c>
      <c r="F77" s="109">
        <f>IF(VALUE(MID('Planilha oficial participantes '!H77,1,SEARCH(" ",'Planilha oficial participantes '!H77)-1))&gt;=7, 0,
 IF(VALUE(MID('Planilha oficial participantes '!H77,1,SEARCH(" ",'Planilha oficial participantes '!H77)-1))&gt;=6, 1,
 IF(VALUE(MID('Planilha oficial participantes '!H77,1,SEARCH(" ",'Planilha oficial participantes '!H77)-1))&gt;=5, 2,
 3)))
</f>
        <v>1</v>
      </c>
      <c r="G77" s="109">
        <f>IF(
  (((VALUE(MID('Planilha oficial participantes '!H77,1,SEARCH(" ",'Planilha oficial participantes '!H77)-1))) / (TIMEVALUE(MOD('Planilha oficial participantes '!G77 - 'Planilha oficial participantes '!E77, 1))*24))*100) &gt; 85, 0,
IF(
  (((VALUE(MID('Planilha oficial participantes '!H77,1,SEARCH(" ",'Planilha oficial participantes '!H77)-1))) / (TIMEVALUE(MOD('Planilha oficial participantes '!G77 - 'Planilha oficial participantes '!E77, 1))*24))*100) &gt;= 75, 1,
IF(
  (((VALUE(MID('Planilha oficial participantes '!H77,1,SEARCH(" ",'Planilha oficial participantes '!H77)-1))) / (TIMEVALUE(MOD('Planilha oficial participantes '!G77 - 'Planilha oficial participantes '!E77, 1))*24))*100) &gt;= 65, 2,
3)))
</f>
        <v>0</v>
      </c>
      <c r="H77" s="111">
        <f>((VALUE(MID('Planilha oficial participantes '!H77,1,SEARCH(" ",'Planilha oficial participantes '!H77)-1))) / (TIMEVALUE(MOD('Planilha oficial participantes '!G77 - 'Planilha oficial participantes '!E77, 1))*24))*100</f>
        <v>92.30769231</v>
      </c>
      <c r="I77" s="112">
        <f>MOD('Planilha oficial participantes '!G77 - 'Planilha oficial participantes '!E77, 1)</f>
        <v>0.2708333333</v>
      </c>
      <c r="J77" s="113">
        <f t="shared" si="2"/>
        <v>6.5</v>
      </c>
      <c r="K77" s="109">
        <f t="shared" si="3"/>
        <v>1</v>
      </c>
      <c r="L77" s="109">
        <f>IF('Planilha oficial participantes '!J77="Nenhuma no último mês", 0,
 IF('Planilha oficial participantes '!J77="Menos de 1 vez/ semana", 1,
 IF('Planilha oficial participantes '!J77="1 ou 2 vezes/ semana", 2,
 IF('Planilha oficial participantes '!J77="3 ou mais vezes/ semana", 3,
 ""))))
</f>
        <v>3</v>
      </c>
      <c r="M77" s="109">
        <f>IF('Planilha oficial participantes '!K77="Nenhuma no último mês", 0,
 IF('Planilha oficial participantes '!K77="Menos de 1 vez/ semana", 1,
 IF('Planilha oficial participantes '!K77="1 ou 2 vezes/ semana", 2,
 IF('Planilha oficial participantes '!K77="3 ou mais vezes/ semana", 3,
 ""))))
</f>
        <v>3</v>
      </c>
      <c r="N77" s="109">
        <f>IF('Planilha oficial participantes '!L77="Nenhuma no último mês", 0,
 IF('Planilha oficial participantes '!L77="Menos de 1 vez/ semana", 1,
 IF('Planilha oficial participantes '!L77="1 ou 2 vezes/ semana", 2,
 IF('Planilha oficial participantes '!L77="3 ou mais vezes/ semana", 3,
 ""))))
</f>
        <v>0</v>
      </c>
      <c r="O77" s="109">
        <f>IF('Planilha oficial participantes '!M77="Nenhuma no último mês", 0,
 IF('Planilha oficial participantes '!M77="Menos de 1 vez/ semana", 1,
 IF('Planilha oficial participantes '!M77="1 ou 2 vezes/ semana", 2,
 IF('Planilha oficial participantes '!M77="3 ou mais vezes/ semana", 3,
 ""))))
</f>
        <v>0</v>
      </c>
      <c r="P77" s="109">
        <f>IF('Planilha oficial participantes '!N77="Nenhuma no último mês", 0,
 IF('Planilha oficial participantes '!N77="Menos de 1 vez/ semana", 1,
 IF('Planilha oficial participantes '!N77="1 ou 2 vezes/ semana", 2,
 IF('Planilha oficial participantes '!N77="3 ou mais vezes/ semana", 3,
 ""))))
</f>
        <v>0</v>
      </c>
      <c r="Q77" s="109">
        <f>IF('Planilha oficial participantes '!O77="Nenhuma no último mês", 0,
 IF('Planilha oficial participantes '!O77="Menos de 1 vez/ semana", 1,
 IF('Planilha oficial participantes '!O77="1 ou 2 vezes/ semana", 2,
 IF('Planilha oficial participantes '!O77="3 ou mais vezes/ semana", 3,
 ""))))
</f>
        <v>0</v>
      </c>
      <c r="R77" s="109">
        <f>IF('Planilha oficial participantes '!P77="Nenhuma no último mês", 0,
 IF('Planilha oficial participantes '!P77="Menos de 1 vez/ semana", 1,
 IF('Planilha oficial participantes '!P77="1 ou 2 vezes/ semana", 2,
 IF('Planilha oficial participantes '!P77="3 ou mais vezes/ semana", 3,
 ""))))
</f>
        <v>2</v>
      </c>
      <c r="S77" s="109">
        <f>IF('Planilha oficial participantes '!Q77="Nenhuma no último mês", 0,
 IF('Planilha oficial participantes '!Q77="Menos de 1 vez/ semana", 1,
 IF('Planilha oficial participantes '!Q77="1 ou 2 vezes/ semana", 2,
 IF('Planilha oficial participantes '!Q77="3 ou mais vezes/ semana", 3,
 ""))))
</f>
        <v>0</v>
      </c>
      <c r="T77" s="109">
        <f>IF('Planilha oficial participantes '!S77="Nenhuma no último mês", 0,
 IF('Planilha oficial participantes '!S77="Não se aplica", 0,
 IF('Planilha oficial participantes '!S77="Menos de 1 vez/ semana", 1,
 IF('Planilha oficial participantes '!S77="1 ou 2 vezes/ semana", 2,
 IF('Planilha oficial participantes '!S77="3 ou mais vezes/ semana", 3,
 ""))))
)</f>
        <v>0</v>
      </c>
      <c r="U77" s="109">
        <f>IF('Planilha oficial participantes '!U77="Nenhuma no último mês", 0,
 IF('Planilha oficial participantes '!U77="Menos de 1 vez/ semana", 1,
 IF('Planilha oficial participantes '!U77="1 ou 2 vezes/ semana", 2,
 IF('Planilha oficial participantes '!U77="3 ou mais vezes/ semana", 3,
 ""))))
</f>
        <v>0</v>
      </c>
      <c r="V77" s="109">
        <f t="shared" si="4"/>
        <v>2</v>
      </c>
      <c r="W77" s="109">
        <f>IF('Planilha oficial participantes '!V77="Nenhuma no último mês", 0,
 IF('Planilha oficial participantes '!V77="Menos de 1 vez/ semana", 1,
 IF('Planilha oficial participantes '!V77="1 ou 2 vezes/ semana", 2,
 IF('Planilha oficial participantes '!V77="3 ou mais vezes/ semana", 3,
 ""))))
</f>
        <v>2</v>
      </c>
      <c r="X77" s="109">
        <f>IF('Planilha oficial participantes '!W77="Nenhuma dificuldade", 0,
 IF('Planilha oficial participantes '!W77="Um problema leve", 1,
 IF('Planilha oficial participantes '!W77="Um problema razoável", 2,
 IF('Planilha oficial participantes '!W77="Um grande problema", 3,
 ""))))
</f>
        <v>1</v>
      </c>
      <c r="Y77" s="114">
        <f t="shared" si="5"/>
        <v>7</v>
      </c>
      <c r="AA77" s="140" t="s">
        <v>78</v>
      </c>
      <c r="AB77" s="141">
        <f>COUNTIF(Form_Responses1_3[5F - Durante o último mês, com que frequência você teve dificuldade de dormir porque você sentiu muito frio?], "1 ou 2 vezes/ semana")
</f>
        <v>33</v>
      </c>
      <c r="AC77" s="142">
        <f t="shared" si="13"/>
        <v>0.1240601504</v>
      </c>
    </row>
    <row r="78">
      <c r="A78" s="108" t="s">
        <v>1252</v>
      </c>
      <c r="B78" s="109">
        <f>IF('Planilha oficial participantes '!T78="Muito boa", 0, IF('Planilha oficial participantes '!T78="Boa", 1, IF('Planilha oficial participantes '!T78="Ruim", 2, IF('Planilha oficial participantes '!T78="Muito ruim", 3, ""))))</f>
        <v>2</v>
      </c>
      <c r="C78" s="109">
        <f>IF(VALUE(MID('Planilha oficial participantes '!F78,1,SEARCH(" ",'Planilha oficial participantes '!F78)-1))&lt;=15, 0,
 IF(VALUE(MID('Planilha oficial participantes '!F78,1,SEARCH(" ",'Planilha oficial participantes '!F78)-1))&lt;=30, 1,
 IF(VALUE(MID('Planilha oficial participantes '!F78,1,SEARCH(" ",'Planilha oficial participantes '!F78)-1))&lt;=60, 2,
 3)))</f>
        <v>0</v>
      </c>
      <c r="D78" s="109">
        <f>IF('Planilha oficial participantes '!I78="Nenhuma no último mês", 0,
 IF('Planilha oficial participantes '!I78="Menos de 1 vez/ semana", 1,
 IF('Planilha oficial participantes '!I78="1 ou 2 vezes/ semana", 2,
 IF('Planilha oficial participantes '!I78="3 ou mais vezes/ semana", 3,
 ""))))
</f>
        <v>1</v>
      </c>
      <c r="E78" s="110">
        <f t="shared" si="1"/>
        <v>1</v>
      </c>
      <c r="F78" s="109">
        <f>IF(VALUE(MID('Planilha oficial participantes '!H78,1,SEARCH(" ",'Planilha oficial participantes '!H78)-1))&gt;=7, 0,
 IF(VALUE(MID('Planilha oficial participantes '!H78,1,SEARCH(" ",'Planilha oficial participantes '!H78)-1))&gt;=6, 1,
 IF(VALUE(MID('Planilha oficial participantes '!H78,1,SEARCH(" ",'Planilha oficial participantes '!H78)-1))&gt;=5, 2,
 3)))
</f>
        <v>0</v>
      </c>
      <c r="G78" s="109">
        <f>IF(
  (((VALUE(MID('Planilha oficial participantes '!H78,1,SEARCH(" ",'Planilha oficial participantes '!H78)-1))) / (TIMEVALUE(MOD('Planilha oficial participantes '!G78 - 'Planilha oficial participantes '!E78, 1))*24))*100) &gt; 85, 0,
IF(
  (((VALUE(MID('Planilha oficial participantes '!H78,1,SEARCH(" ",'Planilha oficial participantes '!H78)-1))) / (TIMEVALUE(MOD('Planilha oficial participantes '!G78 - 'Planilha oficial participantes '!E78, 1))*24))*100) &gt;= 75, 1,
IF(
  (((VALUE(MID('Planilha oficial participantes '!H78,1,SEARCH(" ",'Planilha oficial participantes '!H78)-1))) / (TIMEVALUE(MOD('Planilha oficial participantes '!G78 - 'Planilha oficial participantes '!E78, 1))*24))*100) &gt;= 65, 2,
3)))
</f>
        <v>0</v>
      </c>
      <c r="H78" s="111">
        <f>((VALUE(MID('Planilha oficial participantes '!H78,1,SEARCH(" ",'Planilha oficial participantes '!H78)-1))) / (TIMEVALUE(MOD('Planilha oficial participantes '!G78 - 'Planilha oficial participantes '!E78, 1))*24))*100</f>
        <v>94.11764706</v>
      </c>
      <c r="I78" s="112">
        <f>MOD('Planilha oficial participantes '!G78 - 'Planilha oficial participantes '!E78, 1)</f>
        <v>0.3541666667</v>
      </c>
      <c r="J78" s="113">
        <f t="shared" si="2"/>
        <v>8.5</v>
      </c>
      <c r="K78" s="109">
        <f t="shared" si="3"/>
        <v>1</v>
      </c>
      <c r="L78" s="109">
        <f>IF('Planilha oficial participantes '!J78="Nenhuma no último mês", 0,
 IF('Planilha oficial participantes '!J78="Menos de 1 vez/ semana", 1,
 IF('Planilha oficial participantes '!J78="1 ou 2 vezes/ semana", 2,
 IF('Planilha oficial participantes '!J78="3 ou mais vezes/ semana", 3,
 ""))))
</f>
        <v>3</v>
      </c>
      <c r="M78" s="109">
        <f>IF('Planilha oficial participantes '!K78="Nenhuma no último mês", 0,
 IF('Planilha oficial participantes '!K78="Menos de 1 vez/ semana", 1,
 IF('Planilha oficial participantes '!K78="1 ou 2 vezes/ semana", 2,
 IF('Planilha oficial participantes '!K78="3 ou mais vezes/ semana", 3,
 ""))))
</f>
        <v>1</v>
      </c>
      <c r="N78" s="109">
        <f>IF('Planilha oficial participantes '!L78="Nenhuma no último mês", 0,
 IF('Planilha oficial participantes '!L78="Menos de 1 vez/ semana", 1,
 IF('Planilha oficial participantes '!L78="1 ou 2 vezes/ semana", 2,
 IF('Planilha oficial participantes '!L78="3 ou mais vezes/ semana", 3,
 ""))))
</f>
        <v>0</v>
      </c>
      <c r="O78" s="109">
        <f>IF('Planilha oficial participantes '!M78="Nenhuma no último mês", 0,
 IF('Planilha oficial participantes '!M78="Menos de 1 vez/ semana", 1,
 IF('Planilha oficial participantes '!M78="1 ou 2 vezes/ semana", 2,
 IF('Planilha oficial participantes '!M78="3 ou mais vezes/ semana", 3,
 ""))))
</f>
        <v>0</v>
      </c>
      <c r="P78" s="109">
        <f>IF('Planilha oficial participantes '!N78="Nenhuma no último mês", 0,
 IF('Planilha oficial participantes '!N78="Menos de 1 vez/ semana", 1,
 IF('Planilha oficial participantes '!N78="1 ou 2 vezes/ semana", 2,
 IF('Planilha oficial participantes '!N78="3 ou mais vezes/ semana", 3,
 ""))))
</f>
        <v>0</v>
      </c>
      <c r="Q78" s="109">
        <f>IF('Planilha oficial participantes '!O78="Nenhuma no último mês", 0,
 IF('Planilha oficial participantes '!O78="Menos de 1 vez/ semana", 1,
 IF('Planilha oficial participantes '!O78="1 ou 2 vezes/ semana", 2,
 IF('Planilha oficial participantes '!O78="3 ou mais vezes/ semana", 3,
 ""))))
</f>
        <v>0</v>
      </c>
      <c r="R78" s="109">
        <f>IF('Planilha oficial participantes '!P78="Nenhuma no último mês", 0,
 IF('Planilha oficial participantes '!P78="Menos de 1 vez/ semana", 1,
 IF('Planilha oficial participantes '!P78="1 ou 2 vezes/ semana", 2,
 IF('Planilha oficial participantes '!P78="3 ou mais vezes/ semana", 3,
 ""))))
</f>
        <v>0</v>
      </c>
      <c r="S78" s="109">
        <f>IF('Planilha oficial participantes '!Q78="Nenhuma no último mês", 0,
 IF('Planilha oficial participantes '!Q78="Menos de 1 vez/ semana", 1,
 IF('Planilha oficial participantes '!Q78="1 ou 2 vezes/ semana", 2,
 IF('Planilha oficial participantes '!Q78="3 ou mais vezes/ semana", 3,
 ""))))
</f>
        <v>0</v>
      </c>
      <c r="T78" s="109">
        <f>IF('Planilha oficial participantes '!S78="Nenhuma no último mês", 0,
 IF('Planilha oficial participantes '!S78="Não se aplica", 0,
 IF('Planilha oficial participantes '!S78="Menos de 1 vez/ semana", 1,
 IF('Planilha oficial participantes '!S78="1 ou 2 vezes/ semana", 2,
 IF('Planilha oficial participantes '!S78="3 ou mais vezes/ semana", 3,
 ""))))
)</f>
        <v>0</v>
      </c>
      <c r="U78" s="109">
        <f>IF('Planilha oficial participantes '!U78="Nenhuma no último mês", 0,
 IF('Planilha oficial participantes '!U78="Menos de 1 vez/ semana", 1,
 IF('Planilha oficial participantes '!U78="1 ou 2 vezes/ semana", 2,
 IF('Planilha oficial participantes '!U78="3 ou mais vezes/ semana", 3,
 ""))))
</f>
        <v>0</v>
      </c>
      <c r="V78" s="109">
        <f t="shared" si="4"/>
        <v>2</v>
      </c>
      <c r="W78" s="109">
        <f>IF('Planilha oficial participantes '!V78="Nenhuma no último mês", 0,
 IF('Planilha oficial participantes '!V78="Menos de 1 vez/ semana", 1,
 IF('Planilha oficial participantes '!V78="1 ou 2 vezes/ semana", 2,
 IF('Planilha oficial participantes '!V78="3 ou mais vezes/ semana", 3,
 ""))))
</f>
        <v>3</v>
      </c>
      <c r="X78" s="109">
        <f>IF('Planilha oficial participantes '!W78="Nenhuma dificuldade", 0,
 IF('Planilha oficial participantes '!W78="Um problema leve", 1,
 IF('Planilha oficial participantes '!W78="Um problema razoável", 2,
 IF('Planilha oficial participantes '!W78="Um grande problema", 3,
 ""))))
</f>
        <v>1</v>
      </c>
      <c r="Y78" s="114">
        <f t="shared" si="5"/>
        <v>6</v>
      </c>
      <c r="AA78" s="140" t="s">
        <v>125</v>
      </c>
      <c r="AB78" s="141">
        <f>COUNTIF(Form_Responses1_3[5F - Durante o último mês, com que frequência você teve dificuldade de dormir porque você sentiu muito frio?], "3 ou mais vezes/ semana")
</f>
        <v>4</v>
      </c>
      <c r="AC78" s="142">
        <f t="shared" si="13"/>
        <v>0.01503759398</v>
      </c>
    </row>
    <row r="79">
      <c r="A79" s="108" t="s">
        <v>1253</v>
      </c>
      <c r="B79" s="109">
        <f>IF('Planilha oficial participantes '!T79="Muito boa", 0, IF('Planilha oficial participantes '!T79="Boa", 1, IF('Planilha oficial participantes '!T79="Ruim", 2, IF('Planilha oficial participantes '!T79="Muito ruim", 3, ""))))</f>
        <v>1</v>
      </c>
      <c r="C79" s="109">
        <f>IF(VALUE(MID('Planilha oficial participantes '!F79,1,SEARCH(" ",'Planilha oficial participantes '!F79)-1))&lt;=15, 0,
 IF(VALUE(MID('Planilha oficial participantes '!F79,1,SEARCH(" ",'Planilha oficial participantes '!F79)-1))&lt;=30, 1,
 IF(VALUE(MID('Planilha oficial participantes '!F79,1,SEARCH(" ",'Planilha oficial participantes '!F79)-1))&lt;=60, 2,
 3)))</f>
        <v>2</v>
      </c>
      <c r="D79" s="109">
        <f>IF('Planilha oficial participantes '!I79="Nenhuma no último mês", 0,
 IF('Planilha oficial participantes '!I79="Menos de 1 vez/ semana", 1,
 IF('Planilha oficial participantes '!I79="1 ou 2 vezes/ semana", 2,
 IF('Planilha oficial participantes '!I79="3 ou mais vezes/ semana", 3,
 ""))))
</f>
        <v>3</v>
      </c>
      <c r="E79" s="110">
        <f t="shared" si="1"/>
        <v>3</v>
      </c>
      <c r="F79" s="109">
        <f>IF(VALUE(MID('Planilha oficial participantes '!H79,1,SEARCH(" ",'Planilha oficial participantes '!H79)-1))&gt;=7, 0,
 IF(VALUE(MID('Planilha oficial participantes '!H79,1,SEARCH(" ",'Planilha oficial participantes '!H79)-1))&gt;=6, 1,
 IF(VALUE(MID('Planilha oficial participantes '!H79,1,SEARCH(" ",'Planilha oficial participantes '!H79)-1))&gt;=5, 2,
 3)))
</f>
        <v>1</v>
      </c>
      <c r="G79" s="109">
        <f>IF(
  (((VALUE(MID('Planilha oficial participantes '!H79,1,SEARCH(" ",'Planilha oficial participantes '!H79)-1))) / (TIMEVALUE(MOD('Planilha oficial participantes '!G79 - 'Planilha oficial participantes '!E79, 1))*24))*100) &gt; 85, 0,
IF(
  (((VALUE(MID('Planilha oficial participantes '!H79,1,SEARCH(" ",'Planilha oficial participantes '!H79)-1))) / (TIMEVALUE(MOD('Planilha oficial participantes '!G79 - 'Planilha oficial participantes '!E79, 1))*24))*100) &gt;= 75, 1,
IF(
  (((VALUE(MID('Planilha oficial participantes '!H79,1,SEARCH(" ",'Planilha oficial participantes '!H79)-1))) / (TIMEVALUE(MOD('Planilha oficial participantes '!G79 - 'Planilha oficial participantes '!E79, 1))*24))*100) &gt;= 65, 2,
3)))
</f>
        <v>0</v>
      </c>
      <c r="H79" s="111">
        <f>((VALUE(MID('Planilha oficial participantes '!H79,1,SEARCH(" ",'Planilha oficial participantes '!H79)-1))) / (TIMEVALUE(MOD('Planilha oficial participantes '!G79 - 'Planilha oficial participantes '!E79, 1))*24))*100</f>
        <v>85.71428571</v>
      </c>
      <c r="I79" s="112">
        <f>MOD('Planilha oficial participantes '!G79 - 'Planilha oficial participantes '!E79, 1)</f>
        <v>0.2916666667</v>
      </c>
      <c r="J79" s="113">
        <f t="shared" si="2"/>
        <v>7</v>
      </c>
      <c r="K79" s="109">
        <f t="shared" si="3"/>
        <v>1</v>
      </c>
      <c r="L79" s="109">
        <f>IF('Planilha oficial participantes '!J79="Nenhuma no último mês", 0,
 IF('Planilha oficial participantes '!J79="Menos de 1 vez/ semana", 1,
 IF('Planilha oficial participantes '!J79="1 ou 2 vezes/ semana", 2,
 IF('Planilha oficial participantes '!J79="3 ou mais vezes/ semana", 3,
 ""))))
</f>
        <v>1</v>
      </c>
      <c r="M79" s="109">
        <f>IF('Planilha oficial participantes '!K79="Nenhuma no último mês", 0,
 IF('Planilha oficial participantes '!K79="Menos de 1 vez/ semana", 1,
 IF('Planilha oficial participantes '!K79="1 ou 2 vezes/ semana", 2,
 IF('Planilha oficial participantes '!K79="3 ou mais vezes/ semana", 3,
 ""))))
</f>
        <v>1</v>
      </c>
      <c r="N79" s="109">
        <f>IF('Planilha oficial participantes '!L79="Nenhuma no último mês", 0,
 IF('Planilha oficial participantes '!L79="Menos de 1 vez/ semana", 1,
 IF('Planilha oficial participantes '!L79="1 ou 2 vezes/ semana", 2,
 IF('Planilha oficial participantes '!L79="3 ou mais vezes/ semana", 3,
 ""))))
</f>
        <v>0</v>
      </c>
      <c r="O79" s="109">
        <f>IF('Planilha oficial participantes '!M79="Nenhuma no último mês", 0,
 IF('Planilha oficial participantes '!M79="Menos de 1 vez/ semana", 1,
 IF('Planilha oficial participantes '!M79="1 ou 2 vezes/ semana", 2,
 IF('Planilha oficial participantes '!M79="3 ou mais vezes/ semana", 3,
 ""))))
</f>
        <v>0</v>
      </c>
      <c r="P79" s="109">
        <f>IF('Planilha oficial participantes '!N79="Nenhuma no último mês", 0,
 IF('Planilha oficial participantes '!N79="Menos de 1 vez/ semana", 1,
 IF('Planilha oficial participantes '!N79="1 ou 2 vezes/ semana", 2,
 IF('Planilha oficial participantes '!N79="3 ou mais vezes/ semana", 3,
 ""))))
</f>
        <v>0</v>
      </c>
      <c r="Q79" s="109">
        <f>IF('Planilha oficial participantes '!O79="Nenhuma no último mês", 0,
 IF('Planilha oficial participantes '!O79="Menos de 1 vez/ semana", 1,
 IF('Planilha oficial participantes '!O79="1 ou 2 vezes/ semana", 2,
 IF('Planilha oficial participantes '!O79="3 ou mais vezes/ semana", 3,
 ""))))
</f>
        <v>0</v>
      </c>
      <c r="R79" s="109">
        <f>IF('Planilha oficial participantes '!P79="Nenhuma no último mês", 0,
 IF('Planilha oficial participantes '!P79="Menos de 1 vez/ semana", 1,
 IF('Planilha oficial participantes '!P79="1 ou 2 vezes/ semana", 2,
 IF('Planilha oficial participantes '!P79="3 ou mais vezes/ semana", 3,
 ""))))
</f>
        <v>0</v>
      </c>
      <c r="S79" s="109">
        <f>IF('Planilha oficial participantes '!Q79="Nenhuma no último mês", 0,
 IF('Planilha oficial participantes '!Q79="Menos de 1 vez/ semana", 1,
 IF('Planilha oficial participantes '!Q79="1 ou 2 vezes/ semana", 2,
 IF('Planilha oficial participantes '!Q79="3 ou mais vezes/ semana", 3,
 ""))))
</f>
        <v>0</v>
      </c>
      <c r="T79" s="109">
        <f>IF('Planilha oficial participantes '!S79="Nenhuma no último mês", 0,
 IF('Planilha oficial participantes '!S79="Não se aplica", 0,
 IF('Planilha oficial participantes '!S79="Menos de 1 vez/ semana", 1,
 IF('Planilha oficial participantes '!S79="1 ou 2 vezes/ semana", 2,
 IF('Planilha oficial participantes '!S79="3 ou mais vezes/ semana", 3,
 ""))))
)</f>
        <v>1</v>
      </c>
      <c r="U79" s="109">
        <f>IF('Planilha oficial participantes '!U79="Nenhuma no último mês", 0,
 IF('Planilha oficial participantes '!U79="Menos de 1 vez/ semana", 1,
 IF('Planilha oficial participantes '!U79="1 ou 2 vezes/ semana", 2,
 IF('Planilha oficial participantes '!U79="3 ou mais vezes/ semana", 3,
 ""))))
</f>
        <v>3</v>
      </c>
      <c r="V79" s="109">
        <f t="shared" si="4"/>
        <v>1</v>
      </c>
      <c r="W79" s="109">
        <f>IF('Planilha oficial participantes '!V79="Nenhuma no último mês", 0,
 IF('Planilha oficial participantes '!V79="Menos de 1 vez/ semana", 1,
 IF('Planilha oficial participantes '!V79="1 ou 2 vezes/ semana", 2,
 IF('Planilha oficial participantes '!V79="3 ou mais vezes/ semana", 3,
 ""))))
</f>
        <v>1</v>
      </c>
      <c r="X79" s="109">
        <f>IF('Planilha oficial participantes '!W79="Nenhuma dificuldade", 0,
 IF('Planilha oficial participantes '!W79="Um problema leve", 1,
 IF('Planilha oficial participantes '!W79="Um problema razoável", 2,
 IF('Planilha oficial participantes '!W79="Um grande problema", 3,
 ""))))
</f>
        <v>0</v>
      </c>
      <c r="Y79" s="114">
        <f t="shared" si="5"/>
        <v>10</v>
      </c>
      <c r="AA79" s="140" t="s">
        <v>1875</v>
      </c>
      <c r="AB79" s="141">
        <f>SUM(AB75:AB78)</f>
        <v>266</v>
      </c>
      <c r="AC79" s="142">
        <f t="shared" si="13"/>
        <v>1</v>
      </c>
    </row>
    <row r="80">
      <c r="A80" s="108" t="s">
        <v>1254</v>
      </c>
      <c r="B80" s="109">
        <f>IF('Planilha oficial participantes '!T80="Muito boa", 0, IF('Planilha oficial participantes '!T80="Boa", 1, IF('Planilha oficial participantes '!T80="Ruim", 2, IF('Planilha oficial participantes '!T80="Muito ruim", 3, ""))))</f>
        <v>1</v>
      </c>
      <c r="C80" s="109">
        <f>IF(VALUE(MID('Planilha oficial participantes '!F80,1,SEARCH(" ",'Planilha oficial participantes '!F80)-1))&lt;=15, 0,
 IF(VALUE(MID('Planilha oficial participantes '!F80,1,SEARCH(" ",'Planilha oficial participantes '!F80)-1))&lt;=30, 1,
 IF(VALUE(MID('Planilha oficial participantes '!F80,1,SEARCH(" ",'Planilha oficial participantes '!F80)-1))&lt;=60, 2,
 3)))</f>
        <v>0</v>
      </c>
      <c r="D80" s="109">
        <f>IF('Planilha oficial participantes '!I80="Nenhuma no último mês", 0,
 IF('Planilha oficial participantes '!I80="Menos de 1 vez/ semana", 1,
 IF('Planilha oficial participantes '!I80="1 ou 2 vezes/ semana", 2,
 IF('Planilha oficial participantes '!I80="3 ou mais vezes/ semana", 3,
 ""))))
</f>
        <v>2</v>
      </c>
      <c r="E80" s="110">
        <f t="shared" si="1"/>
        <v>1</v>
      </c>
      <c r="F80" s="109">
        <f>IF(VALUE(MID('Planilha oficial participantes '!H80,1,SEARCH(" ",'Planilha oficial participantes '!H80)-1))&gt;=7, 0,
 IF(VALUE(MID('Planilha oficial participantes '!H80,1,SEARCH(" ",'Planilha oficial participantes '!H80)-1))&gt;=6, 1,
 IF(VALUE(MID('Planilha oficial participantes '!H80,1,SEARCH(" ",'Planilha oficial participantes '!H80)-1))&gt;=5, 2,
 3)))
</f>
        <v>1</v>
      </c>
      <c r="G80" s="109">
        <f>IF(
  (((VALUE(MID('Planilha oficial participantes '!H80,1,SEARCH(" ",'Planilha oficial participantes '!H80)-1))) / (TIMEVALUE(MOD('Planilha oficial participantes '!G80 - 'Planilha oficial participantes '!E80, 1))*24))*100) &gt; 85, 0,
IF(
  (((VALUE(MID('Planilha oficial participantes '!H80,1,SEARCH(" ",'Planilha oficial participantes '!H80)-1))) / (TIMEVALUE(MOD('Planilha oficial participantes '!G80 - 'Planilha oficial participantes '!E80, 1))*24))*100) &gt;= 75, 1,
IF(
  (((VALUE(MID('Planilha oficial participantes '!H80,1,SEARCH(" ",'Planilha oficial participantes '!H80)-1))) / (TIMEVALUE(MOD('Planilha oficial participantes '!G80 - 'Planilha oficial participantes '!E80, 1))*24))*100) &gt;= 65, 2,
3)))
</f>
        <v>0</v>
      </c>
      <c r="H80" s="111">
        <f>((VALUE(MID('Planilha oficial participantes '!H80,1,SEARCH(" ",'Planilha oficial participantes '!H80)-1))) / (TIMEVALUE(MOD('Planilha oficial participantes '!G80 - 'Planilha oficial participantes '!E80, 1))*24))*100</f>
        <v>97.5</v>
      </c>
      <c r="I80" s="112">
        <f>MOD('Planilha oficial participantes '!G80 - 'Planilha oficial participantes '!E80, 1)</f>
        <v>0.2777777778</v>
      </c>
      <c r="J80" s="113">
        <f t="shared" si="2"/>
        <v>6.666666667</v>
      </c>
      <c r="K80" s="109">
        <f t="shared" si="3"/>
        <v>1</v>
      </c>
      <c r="L80" s="109">
        <f>IF('Planilha oficial participantes '!J80="Nenhuma no último mês", 0,
 IF('Planilha oficial participantes '!J80="Menos de 1 vez/ semana", 1,
 IF('Planilha oficial participantes '!J80="1 ou 2 vezes/ semana", 2,
 IF('Planilha oficial participantes '!J80="3 ou mais vezes/ semana", 3,
 ""))))
</f>
        <v>3</v>
      </c>
      <c r="M80" s="109">
        <f>IF('Planilha oficial participantes '!K80="Nenhuma no último mês", 0,
 IF('Planilha oficial participantes '!K80="Menos de 1 vez/ semana", 1,
 IF('Planilha oficial participantes '!K80="1 ou 2 vezes/ semana", 2,
 IF('Planilha oficial participantes '!K80="3 ou mais vezes/ semana", 3,
 ""))))
</f>
        <v>2</v>
      </c>
      <c r="N80" s="109">
        <f>IF('Planilha oficial participantes '!L80="Nenhuma no último mês", 0,
 IF('Planilha oficial participantes '!L80="Menos de 1 vez/ semana", 1,
 IF('Planilha oficial participantes '!L80="1 ou 2 vezes/ semana", 2,
 IF('Planilha oficial participantes '!L80="3 ou mais vezes/ semana", 3,
 ""))))
</f>
        <v>0</v>
      </c>
      <c r="O80" s="109">
        <f>IF('Planilha oficial participantes '!M80="Nenhuma no último mês", 0,
 IF('Planilha oficial participantes '!M80="Menos de 1 vez/ semana", 1,
 IF('Planilha oficial participantes '!M80="1 ou 2 vezes/ semana", 2,
 IF('Planilha oficial participantes '!M80="3 ou mais vezes/ semana", 3,
 ""))))
</f>
        <v>0</v>
      </c>
      <c r="P80" s="109">
        <f>IF('Planilha oficial participantes '!N80="Nenhuma no último mês", 0,
 IF('Planilha oficial participantes '!N80="Menos de 1 vez/ semana", 1,
 IF('Planilha oficial participantes '!N80="1 ou 2 vezes/ semana", 2,
 IF('Planilha oficial participantes '!N80="3 ou mais vezes/ semana", 3,
 ""))))
</f>
        <v>0</v>
      </c>
      <c r="Q80" s="109">
        <f>IF('Planilha oficial participantes '!O80="Nenhuma no último mês", 0,
 IF('Planilha oficial participantes '!O80="Menos de 1 vez/ semana", 1,
 IF('Planilha oficial participantes '!O80="1 ou 2 vezes/ semana", 2,
 IF('Planilha oficial participantes '!O80="3 ou mais vezes/ semana", 3,
 ""))))
</f>
        <v>2</v>
      </c>
      <c r="R80" s="109">
        <f>IF('Planilha oficial participantes '!P80="Nenhuma no último mês", 0,
 IF('Planilha oficial participantes '!P80="Menos de 1 vez/ semana", 1,
 IF('Planilha oficial participantes '!P80="1 ou 2 vezes/ semana", 2,
 IF('Planilha oficial participantes '!P80="3 ou mais vezes/ semana", 3,
 ""))))
</f>
        <v>0</v>
      </c>
      <c r="S80" s="109">
        <f>IF('Planilha oficial participantes '!Q80="Nenhuma no último mês", 0,
 IF('Planilha oficial participantes '!Q80="Menos de 1 vez/ semana", 1,
 IF('Planilha oficial participantes '!Q80="1 ou 2 vezes/ semana", 2,
 IF('Planilha oficial participantes '!Q80="3 ou mais vezes/ semana", 3,
 ""))))
</f>
        <v>0</v>
      </c>
      <c r="T80" s="109">
        <f>IF('Planilha oficial participantes '!S80="Nenhuma no último mês", 0,
 IF('Planilha oficial participantes '!S80="Não se aplica", 0,
 IF('Planilha oficial participantes '!S80="Menos de 1 vez/ semana", 1,
 IF('Planilha oficial participantes '!S80="1 ou 2 vezes/ semana", 2,
 IF('Planilha oficial participantes '!S80="3 ou mais vezes/ semana", 3,
 ""))))
)</f>
        <v>1</v>
      </c>
      <c r="U80" s="109">
        <f>IF('Planilha oficial participantes '!U80="Nenhuma no último mês", 0,
 IF('Planilha oficial participantes '!U80="Menos de 1 vez/ semana", 1,
 IF('Planilha oficial participantes '!U80="1 ou 2 vezes/ semana", 2,
 IF('Planilha oficial participantes '!U80="3 ou mais vezes/ semana", 3,
 ""))))
</f>
        <v>0</v>
      </c>
      <c r="V80" s="109">
        <f t="shared" si="4"/>
        <v>2</v>
      </c>
      <c r="W80" s="109">
        <f>IF('Planilha oficial participantes '!V80="Nenhuma no último mês", 0,
 IF('Planilha oficial participantes '!V80="Menos de 1 vez/ semana", 1,
 IF('Planilha oficial participantes '!V80="1 ou 2 vezes/ semana", 2,
 IF('Planilha oficial participantes '!V80="3 ou mais vezes/ semana", 3,
 ""))))
</f>
        <v>2</v>
      </c>
      <c r="X80" s="109">
        <f>IF('Planilha oficial participantes '!W80="Nenhuma dificuldade", 0,
 IF('Planilha oficial participantes '!W80="Um problema leve", 1,
 IF('Planilha oficial participantes '!W80="Um problema razoável", 2,
 IF('Planilha oficial participantes '!W80="Um grande problema", 3,
 ""))))
</f>
        <v>1</v>
      </c>
      <c r="Y80" s="114">
        <f t="shared" si="5"/>
        <v>6</v>
      </c>
    </row>
    <row r="81">
      <c r="A81" s="108" t="s">
        <v>1255</v>
      </c>
      <c r="B81" s="109">
        <f>IF('Planilha oficial participantes '!T81="Muito boa", 0, IF('Planilha oficial participantes '!T81="Boa", 1, IF('Planilha oficial participantes '!T81="Ruim", 2, IF('Planilha oficial participantes '!T81="Muito ruim", 3, ""))))</f>
        <v>2</v>
      </c>
      <c r="C81" s="109">
        <f>IF(VALUE(MID('Planilha oficial participantes '!F81,1,SEARCH(" ",'Planilha oficial participantes '!F81)-1))&lt;=15, 0,
 IF(VALUE(MID('Planilha oficial participantes '!F81,1,SEARCH(" ",'Planilha oficial participantes '!F81)-1))&lt;=30, 1,
 IF(VALUE(MID('Planilha oficial participantes '!F81,1,SEARCH(" ",'Planilha oficial participantes '!F81)-1))&lt;=60, 2,
 3)))</f>
        <v>1</v>
      </c>
      <c r="D81" s="109">
        <f>IF('Planilha oficial participantes '!I81="Nenhuma no último mês", 0,
 IF('Planilha oficial participantes '!I81="Menos de 1 vez/ semana", 1,
 IF('Planilha oficial participantes '!I81="1 ou 2 vezes/ semana", 2,
 IF('Planilha oficial participantes '!I81="3 ou mais vezes/ semana", 3,
 ""))))
</f>
        <v>1</v>
      </c>
      <c r="E81" s="110">
        <f t="shared" si="1"/>
        <v>1</v>
      </c>
      <c r="F81" s="109">
        <f>IF(VALUE(MID('Planilha oficial participantes '!H81,1,SEARCH(" ",'Planilha oficial participantes '!H81)-1))&gt;=7, 0,
 IF(VALUE(MID('Planilha oficial participantes '!H81,1,SEARCH(" ",'Planilha oficial participantes '!H81)-1))&gt;=6, 1,
 IF(VALUE(MID('Planilha oficial participantes '!H81,1,SEARCH(" ",'Planilha oficial participantes '!H81)-1))&gt;=5, 2,
 3)))
</f>
        <v>1</v>
      </c>
      <c r="G81" s="109">
        <f>IF(
  (((VALUE(MID('Planilha oficial participantes '!H81,1,SEARCH(" ",'Planilha oficial participantes '!H81)-1))) / (TIMEVALUE(MOD('Planilha oficial participantes '!G81 - 'Planilha oficial participantes '!E81, 1))*24))*100) &gt; 85, 0,
IF(
  (((VALUE(MID('Planilha oficial participantes '!H81,1,SEARCH(" ",'Planilha oficial participantes '!H81)-1))) / (TIMEVALUE(MOD('Planilha oficial participantes '!G81 - 'Planilha oficial participantes '!E81, 1))*24))*100) &gt;= 75, 1,
IF(
  (((VALUE(MID('Planilha oficial participantes '!H81,1,SEARCH(" ",'Planilha oficial participantes '!H81)-1))) / (TIMEVALUE(MOD('Planilha oficial participantes '!G81 - 'Planilha oficial participantes '!E81, 1))*24))*100) &gt;= 65, 2,
3)))
</f>
        <v>1</v>
      </c>
      <c r="H81" s="111">
        <f>((VALUE(MID('Planilha oficial participantes '!H81,1,SEARCH(" ",'Planilha oficial participantes '!H81)-1))) / (TIMEVALUE(MOD('Planilha oficial participantes '!G81 - 'Planilha oficial participantes '!E81, 1))*24))*100</f>
        <v>81.25</v>
      </c>
      <c r="I81" s="112">
        <f>MOD('Planilha oficial participantes '!G81 - 'Planilha oficial participantes '!E81, 1)</f>
        <v>0.3333333333</v>
      </c>
      <c r="J81" s="113">
        <f t="shared" si="2"/>
        <v>8</v>
      </c>
      <c r="K81" s="109">
        <f t="shared" si="3"/>
        <v>2</v>
      </c>
      <c r="L81" s="109">
        <f>IF('Planilha oficial participantes '!J81="Nenhuma no último mês", 0,
 IF('Planilha oficial participantes '!J81="Menos de 1 vez/ semana", 1,
 IF('Planilha oficial participantes '!J81="1 ou 2 vezes/ semana", 2,
 IF('Planilha oficial participantes '!J81="3 ou mais vezes/ semana", 3,
 ""))))
</f>
        <v>2</v>
      </c>
      <c r="M81" s="109">
        <f>IF('Planilha oficial participantes '!K81="Nenhuma no último mês", 0,
 IF('Planilha oficial participantes '!K81="Menos de 1 vez/ semana", 1,
 IF('Planilha oficial participantes '!K81="1 ou 2 vezes/ semana", 2,
 IF('Planilha oficial participantes '!K81="3 ou mais vezes/ semana", 3,
 ""))))
</f>
        <v>0</v>
      </c>
      <c r="N81" s="109">
        <f>IF('Planilha oficial participantes '!L81="Nenhuma no último mês", 0,
 IF('Planilha oficial participantes '!L81="Menos de 1 vez/ semana", 1,
 IF('Planilha oficial participantes '!L81="1 ou 2 vezes/ semana", 2,
 IF('Planilha oficial participantes '!L81="3 ou mais vezes/ semana", 3,
 ""))))
</f>
        <v>2</v>
      </c>
      <c r="O81" s="109">
        <f>IF('Planilha oficial participantes '!M81="Nenhuma no último mês", 0,
 IF('Planilha oficial participantes '!M81="Menos de 1 vez/ semana", 1,
 IF('Planilha oficial participantes '!M81="1 ou 2 vezes/ semana", 2,
 IF('Planilha oficial participantes '!M81="3 ou mais vezes/ semana", 3,
 ""))))
</f>
        <v>1</v>
      </c>
      <c r="P81" s="109">
        <f>IF('Planilha oficial participantes '!N81="Nenhuma no último mês", 0,
 IF('Planilha oficial participantes '!N81="Menos de 1 vez/ semana", 1,
 IF('Planilha oficial participantes '!N81="1 ou 2 vezes/ semana", 2,
 IF('Planilha oficial participantes '!N81="3 ou mais vezes/ semana", 3,
 ""))))
</f>
        <v>1</v>
      </c>
      <c r="Q81" s="109">
        <f>IF('Planilha oficial participantes '!O81="Nenhuma no último mês", 0,
 IF('Planilha oficial participantes '!O81="Menos de 1 vez/ semana", 1,
 IF('Planilha oficial participantes '!O81="1 ou 2 vezes/ semana", 2,
 IF('Planilha oficial participantes '!O81="3 ou mais vezes/ semana", 3,
 ""))))
</f>
        <v>1</v>
      </c>
      <c r="R81" s="109">
        <f>IF('Planilha oficial participantes '!P81="Nenhuma no último mês", 0,
 IF('Planilha oficial participantes '!P81="Menos de 1 vez/ semana", 1,
 IF('Planilha oficial participantes '!P81="1 ou 2 vezes/ semana", 2,
 IF('Planilha oficial participantes '!P81="3 ou mais vezes/ semana", 3,
 ""))))
</f>
        <v>0</v>
      </c>
      <c r="S81" s="109">
        <f>IF('Planilha oficial participantes '!Q81="Nenhuma no último mês", 0,
 IF('Planilha oficial participantes '!Q81="Menos de 1 vez/ semana", 1,
 IF('Planilha oficial participantes '!Q81="1 ou 2 vezes/ semana", 2,
 IF('Planilha oficial participantes '!Q81="3 ou mais vezes/ semana", 3,
 ""))))
</f>
        <v>1</v>
      </c>
      <c r="T81" s="109">
        <f>IF('Planilha oficial participantes '!S81="Nenhuma no último mês", 0,
 IF('Planilha oficial participantes '!S81="Não se aplica", 0,
 IF('Planilha oficial participantes '!S81="Menos de 1 vez/ semana", 1,
 IF('Planilha oficial participantes '!S81="1 ou 2 vezes/ semana", 2,
 IF('Planilha oficial participantes '!S81="3 ou mais vezes/ semana", 3,
 ""))))
)</f>
        <v>2</v>
      </c>
      <c r="U81" s="109">
        <f>IF('Planilha oficial participantes '!U81="Nenhuma no último mês", 0,
 IF('Planilha oficial participantes '!U81="Menos de 1 vez/ semana", 1,
 IF('Planilha oficial participantes '!U81="1 ou 2 vezes/ semana", 2,
 IF('Planilha oficial participantes '!U81="3 ou mais vezes/ semana", 3,
 ""))))
</f>
        <v>0</v>
      </c>
      <c r="V81" s="109">
        <f t="shared" si="4"/>
        <v>3</v>
      </c>
      <c r="W81" s="109">
        <f>IF('Planilha oficial participantes '!V81="Nenhuma no último mês", 0,
 IF('Planilha oficial participantes '!V81="Menos de 1 vez/ semana", 1,
 IF('Planilha oficial participantes '!V81="1 ou 2 vezes/ semana", 2,
 IF('Planilha oficial participantes '!V81="3 ou mais vezes/ semana", 3,
 ""))))
</f>
        <v>3</v>
      </c>
      <c r="X81" s="109">
        <f>IF('Planilha oficial participantes '!W81="Nenhuma dificuldade", 0,
 IF('Planilha oficial participantes '!W81="Um problema leve", 1,
 IF('Planilha oficial participantes '!W81="Um problema razoável", 2,
 IF('Planilha oficial participantes '!W81="Um grande problema", 3,
 ""))))
</f>
        <v>2</v>
      </c>
      <c r="Y81" s="114">
        <f t="shared" si="5"/>
        <v>10</v>
      </c>
      <c r="AA81" s="106" t="s">
        <v>1881</v>
      </c>
      <c r="AB81" s="43"/>
      <c r="AC81" s="44"/>
    </row>
    <row r="82">
      <c r="A82" s="108" t="s">
        <v>1256</v>
      </c>
      <c r="B82" s="109">
        <f>IF('Planilha oficial participantes '!T82="Muito boa", 0, IF('Planilha oficial participantes '!T82="Boa", 1, IF('Planilha oficial participantes '!T82="Ruim", 2, IF('Planilha oficial participantes '!T82="Muito ruim", 3, ""))))</f>
        <v>2</v>
      </c>
      <c r="C82" s="109">
        <f>IF(VALUE(MID('Planilha oficial participantes '!F82,1,SEARCH(" ",'Planilha oficial participantes '!F82)-1))&lt;=15, 0,
 IF(VALUE(MID('Planilha oficial participantes '!F82,1,SEARCH(" ",'Planilha oficial participantes '!F82)-1))&lt;=30, 1,
 IF(VALUE(MID('Planilha oficial participantes '!F82,1,SEARCH(" ",'Planilha oficial participantes '!F82)-1))&lt;=60, 2,
 3)))</f>
        <v>0</v>
      </c>
      <c r="D82" s="109">
        <f>IF('Planilha oficial participantes '!I82="Nenhuma no último mês", 0,
 IF('Planilha oficial participantes '!I82="Menos de 1 vez/ semana", 1,
 IF('Planilha oficial participantes '!I82="1 ou 2 vezes/ semana", 2,
 IF('Planilha oficial participantes '!I82="3 ou mais vezes/ semana", 3,
 ""))))
</f>
        <v>0</v>
      </c>
      <c r="E82" s="110">
        <f t="shared" si="1"/>
        <v>0</v>
      </c>
      <c r="F82" s="109">
        <f>IF(VALUE(MID('Planilha oficial participantes '!H82,1,SEARCH(" ",'Planilha oficial participantes '!H82)-1))&gt;=7, 0,
 IF(VALUE(MID('Planilha oficial participantes '!H82,1,SEARCH(" ",'Planilha oficial participantes '!H82)-1))&gt;=6, 1,
 IF(VALUE(MID('Planilha oficial participantes '!H82,1,SEARCH(" ",'Planilha oficial participantes '!H82)-1))&gt;=5, 2,
 3)))
</f>
        <v>0</v>
      </c>
      <c r="G82" s="109">
        <f>IF(
  (((VALUE(MID('Planilha oficial participantes '!H82,1,SEARCH(" ",'Planilha oficial participantes '!H82)-1))) / (TIMEVALUE(MOD('Planilha oficial participantes '!G82 - 'Planilha oficial participantes '!E82, 1))*24))*100) &gt; 85, 0,
IF(
  (((VALUE(MID('Planilha oficial participantes '!H82,1,SEARCH(" ",'Planilha oficial participantes '!H82)-1))) / (TIMEVALUE(MOD('Planilha oficial participantes '!G82 - 'Planilha oficial participantes '!E82, 1))*24))*100) &gt;= 75, 1,
IF(
  (((VALUE(MID('Planilha oficial participantes '!H82,1,SEARCH(" ",'Planilha oficial participantes '!H82)-1))) / (TIMEVALUE(MOD('Planilha oficial participantes '!G82 - 'Planilha oficial participantes '!E82, 1))*24))*100) &gt;= 65, 2,
3)))
</f>
        <v>0</v>
      </c>
      <c r="H82" s="111">
        <f>((VALUE(MID('Planilha oficial participantes '!H82,1,SEARCH(" ",'Planilha oficial participantes '!H82)-1))) / (TIMEVALUE(MOD('Planilha oficial participantes '!G82 - 'Planilha oficial participantes '!E82, 1))*24))*100</f>
        <v>87.5</v>
      </c>
      <c r="I82" s="112">
        <f>MOD('Planilha oficial participantes '!G82 - 'Planilha oficial participantes '!E82, 1)</f>
        <v>0.3333333333</v>
      </c>
      <c r="J82" s="113">
        <f t="shared" si="2"/>
        <v>8</v>
      </c>
      <c r="K82" s="109">
        <f t="shared" si="3"/>
        <v>1</v>
      </c>
      <c r="L82" s="109">
        <f>IF('Planilha oficial participantes '!J82="Nenhuma no último mês", 0,
 IF('Planilha oficial participantes '!J82="Menos de 1 vez/ semana", 1,
 IF('Planilha oficial participantes '!J82="1 ou 2 vezes/ semana", 2,
 IF('Planilha oficial participantes '!J82="3 ou mais vezes/ semana", 3,
 ""))))
</f>
        <v>1</v>
      </c>
      <c r="M82" s="109">
        <f>IF('Planilha oficial participantes '!K82="Nenhuma no último mês", 0,
 IF('Planilha oficial participantes '!K82="Menos de 1 vez/ semana", 1,
 IF('Planilha oficial participantes '!K82="1 ou 2 vezes/ semana", 2,
 IF('Planilha oficial participantes '!K82="3 ou mais vezes/ semana", 3,
 ""))))
</f>
        <v>2</v>
      </c>
      <c r="N82" s="109">
        <f>IF('Planilha oficial participantes '!L82="Nenhuma no último mês", 0,
 IF('Planilha oficial participantes '!L82="Menos de 1 vez/ semana", 1,
 IF('Planilha oficial participantes '!L82="1 ou 2 vezes/ semana", 2,
 IF('Planilha oficial participantes '!L82="3 ou mais vezes/ semana", 3,
 ""))))
</f>
        <v>2</v>
      </c>
      <c r="O82" s="109">
        <f>IF('Planilha oficial participantes '!M82="Nenhuma no último mês", 0,
 IF('Planilha oficial participantes '!M82="Menos de 1 vez/ semana", 1,
 IF('Planilha oficial participantes '!M82="1 ou 2 vezes/ semana", 2,
 IF('Planilha oficial participantes '!M82="3 ou mais vezes/ semana", 3,
 ""))))
</f>
        <v>0</v>
      </c>
      <c r="P82" s="109">
        <f>IF('Planilha oficial participantes '!N82="Nenhuma no último mês", 0,
 IF('Planilha oficial participantes '!N82="Menos de 1 vez/ semana", 1,
 IF('Planilha oficial participantes '!N82="1 ou 2 vezes/ semana", 2,
 IF('Planilha oficial participantes '!N82="3 ou mais vezes/ semana", 3,
 ""))))
</f>
        <v>0</v>
      </c>
      <c r="Q82" s="109">
        <f>IF('Planilha oficial participantes '!O82="Nenhuma no último mês", 0,
 IF('Planilha oficial participantes '!O82="Menos de 1 vez/ semana", 1,
 IF('Planilha oficial participantes '!O82="1 ou 2 vezes/ semana", 2,
 IF('Planilha oficial participantes '!O82="3 ou mais vezes/ semana", 3,
 ""))))
</f>
        <v>0</v>
      </c>
      <c r="R82" s="109">
        <f>IF('Planilha oficial participantes '!P82="Nenhuma no último mês", 0,
 IF('Planilha oficial participantes '!P82="Menos de 1 vez/ semana", 1,
 IF('Planilha oficial participantes '!P82="1 ou 2 vezes/ semana", 2,
 IF('Planilha oficial participantes '!P82="3 ou mais vezes/ semana", 3,
 ""))))
</f>
        <v>0</v>
      </c>
      <c r="S82" s="109">
        <f>IF('Planilha oficial participantes '!Q82="Nenhuma no último mês", 0,
 IF('Planilha oficial participantes '!Q82="Menos de 1 vez/ semana", 1,
 IF('Planilha oficial participantes '!Q82="1 ou 2 vezes/ semana", 2,
 IF('Planilha oficial participantes '!Q82="3 ou mais vezes/ semana", 3,
 ""))))
</f>
        <v>0</v>
      </c>
      <c r="T82" s="109">
        <f>IF('Planilha oficial participantes '!S82="Nenhuma no último mês", 0,
 IF('Planilha oficial participantes '!S82="Não se aplica", 0,
 IF('Planilha oficial participantes '!S82="Menos de 1 vez/ semana", 1,
 IF('Planilha oficial participantes '!S82="1 ou 2 vezes/ semana", 2,
 IF('Planilha oficial participantes '!S82="3 ou mais vezes/ semana", 3,
 ""))))
)</f>
        <v>0</v>
      </c>
      <c r="U82" s="109">
        <f>IF('Planilha oficial participantes '!U82="Nenhuma no último mês", 0,
 IF('Planilha oficial participantes '!U82="Menos de 1 vez/ semana", 1,
 IF('Planilha oficial participantes '!U82="1 ou 2 vezes/ semana", 2,
 IF('Planilha oficial participantes '!U82="3 ou mais vezes/ semana", 3,
 ""))))
</f>
        <v>0</v>
      </c>
      <c r="V82" s="109">
        <f t="shared" si="4"/>
        <v>1</v>
      </c>
      <c r="W82" s="109">
        <f>IF('Planilha oficial participantes '!V82="Nenhuma no último mês", 0,
 IF('Planilha oficial participantes '!V82="Menos de 1 vez/ semana", 1,
 IF('Planilha oficial participantes '!V82="1 ou 2 vezes/ semana", 2,
 IF('Planilha oficial participantes '!V82="3 ou mais vezes/ semana", 3,
 ""))))
</f>
        <v>2</v>
      </c>
      <c r="X82" s="109">
        <f>IF('Planilha oficial participantes '!W82="Nenhuma dificuldade", 0,
 IF('Planilha oficial participantes '!W82="Um problema leve", 1,
 IF('Planilha oficial participantes '!W82="Um problema razoável", 2,
 IF('Planilha oficial participantes '!W82="Um grande problema", 3,
 ""))))
</f>
        <v>0</v>
      </c>
      <c r="Y82" s="114">
        <f t="shared" si="5"/>
        <v>4</v>
      </c>
      <c r="AA82" s="140" t="s">
        <v>79</v>
      </c>
      <c r="AB82" s="141">
        <f>COUNTIF(Form_Responses1_3[5G- Durante o último mês, com que frequência você teve dificuldade de dormir porque você sentiu muito calor?], "Nenhuma no último mês")
</f>
        <v>183</v>
      </c>
      <c r="AC82" s="142">
        <f t="shared" ref="AC82:AC86" si="14">AB82/$AB$86</f>
        <v>0.6879699248</v>
      </c>
    </row>
    <row r="83">
      <c r="A83" s="108" t="s">
        <v>1257</v>
      </c>
      <c r="B83" s="109">
        <f>IF('Planilha oficial participantes '!T83="Muito boa", 0, IF('Planilha oficial participantes '!T83="Boa", 1, IF('Planilha oficial participantes '!T83="Ruim", 2, IF('Planilha oficial participantes '!T83="Muito ruim", 3, ""))))</f>
        <v>2</v>
      </c>
      <c r="C83" s="109">
        <f>IF(VALUE(MID('Planilha oficial participantes '!F83,1,SEARCH(" ",'Planilha oficial participantes '!F83)-1))&lt;=15, 0,
 IF(VALUE(MID('Planilha oficial participantes '!F83,1,SEARCH(" ",'Planilha oficial participantes '!F83)-1))&lt;=30, 1,
 IF(VALUE(MID('Planilha oficial participantes '!F83,1,SEARCH(" ",'Planilha oficial participantes '!F83)-1))&lt;=60, 2,
 3)))</f>
        <v>0</v>
      </c>
      <c r="D83" s="109">
        <f>IF('Planilha oficial participantes '!I83="Nenhuma no último mês", 0,
 IF('Planilha oficial participantes '!I83="Menos de 1 vez/ semana", 1,
 IF('Planilha oficial participantes '!I83="1 ou 2 vezes/ semana", 2,
 IF('Planilha oficial participantes '!I83="3 ou mais vezes/ semana", 3,
 ""))))
</f>
        <v>2</v>
      </c>
      <c r="E83" s="110">
        <f t="shared" si="1"/>
        <v>1</v>
      </c>
      <c r="F83" s="109">
        <f>IF(VALUE(MID('Planilha oficial participantes '!H83,1,SEARCH(" ",'Planilha oficial participantes '!H83)-1))&gt;=7, 0,
 IF(VALUE(MID('Planilha oficial participantes '!H83,1,SEARCH(" ",'Planilha oficial participantes '!H83)-1))&gt;=6, 1,
 IF(VALUE(MID('Planilha oficial participantes '!H83,1,SEARCH(" ",'Planilha oficial participantes '!H83)-1))&gt;=5, 2,
 3)))
</f>
        <v>2</v>
      </c>
      <c r="G83" s="109">
        <f>IF(
  (((VALUE(MID('Planilha oficial participantes '!H83,1,SEARCH(" ",'Planilha oficial participantes '!H83)-1))) / (TIMEVALUE(MOD('Planilha oficial participantes '!G83 - 'Planilha oficial participantes '!E83, 1))*24))*100) &gt; 85, 0,
IF(
  (((VALUE(MID('Planilha oficial participantes '!H83,1,SEARCH(" ",'Planilha oficial participantes '!H83)-1))) / (TIMEVALUE(MOD('Planilha oficial participantes '!G83 - 'Planilha oficial participantes '!E83, 1))*24))*100) &gt;= 75, 1,
IF(
  (((VALUE(MID('Planilha oficial participantes '!H83,1,SEARCH(" ",'Planilha oficial participantes '!H83)-1))) / (TIMEVALUE(MOD('Planilha oficial participantes '!G83 - 'Planilha oficial participantes '!E83, 1))*24))*100) &gt;= 65, 2,
3)))
</f>
        <v>1</v>
      </c>
      <c r="H83" s="111">
        <f>((VALUE(MID('Planilha oficial participantes '!H83,1,SEARCH(" ",'Planilha oficial participantes '!H83)-1))) / (TIMEVALUE(MOD('Planilha oficial participantes '!G83 - 'Planilha oficial participantes '!E83, 1))*24))*100</f>
        <v>83.33333333</v>
      </c>
      <c r="I83" s="112">
        <f>MOD('Planilha oficial participantes '!G83 - 'Planilha oficial participantes '!E83, 1)</f>
        <v>0.25</v>
      </c>
      <c r="J83" s="113">
        <f t="shared" si="2"/>
        <v>6</v>
      </c>
      <c r="K83" s="109">
        <f t="shared" si="3"/>
        <v>1</v>
      </c>
      <c r="L83" s="109">
        <f>IF('Planilha oficial participantes '!J83="Nenhuma no último mês", 0,
 IF('Planilha oficial participantes '!J83="Menos de 1 vez/ semana", 1,
 IF('Planilha oficial participantes '!J83="1 ou 2 vezes/ semana", 2,
 IF('Planilha oficial participantes '!J83="3 ou mais vezes/ semana", 3,
 ""))))
</f>
        <v>0</v>
      </c>
      <c r="M83" s="109">
        <f>IF('Planilha oficial participantes '!K83="Nenhuma no último mês", 0,
 IF('Planilha oficial participantes '!K83="Menos de 1 vez/ semana", 1,
 IF('Planilha oficial participantes '!K83="1 ou 2 vezes/ semana", 2,
 IF('Planilha oficial participantes '!K83="3 ou mais vezes/ semana", 3,
 ""))))
</f>
        <v>0</v>
      </c>
      <c r="N83" s="109">
        <f>IF('Planilha oficial participantes '!L83="Nenhuma no último mês", 0,
 IF('Planilha oficial participantes '!L83="Menos de 1 vez/ semana", 1,
 IF('Planilha oficial participantes '!L83="1 ou 2 vezes/ semana", 2,
 IF('Planilha oficial participantes '!L83="3 ou mais vezes/ semana", 3,
 ""))))
</f>
        <v>0</v>
      </c>
      <c r="O83" s="109">
        <f>IF('Planilha oficial participantes '!M83="Nenhuma no último mês", 0,
 IF('Planilha oficial participantes '!M83="Menos de 1 vez/ semana", 1,
 IF('Planilha oficial participantes '!M83="1 ou 2 vezes/ semana", 2,
 IF('Planilha oficial participantes '!M83="3 ou mais vezes/ semana", 3,
 ""))))
</f>
        <v>0</v>
      </c>
      <c r="P83" s="109">
        <f>IF('Planilha oficial participantes '!N83="Nenhuma no último mês", 0,
 IF('Planilha oficial participantes '!N83="Menos de 1 vez/ semana", 1,
 IF('Planilha oficial participantes '!N83="1 ou 2 vezes/ semana", 2,
 IF('Planilha oficial participantes '!N83="3 ou mais vezes/ semana", 3,
 ""))))
</f>
        <v>0</v>
      </c>
      <c r="Q83" s="109">
        <f>IF('Planilha oficial participantes '!O83="Nenhuma no último mês", 0,
 IF('Planilha oficial participantes '!O83="Menos de 1 vez/ semana", 1,
 IF('Planilha oficial participantes '!O83="1 ou 2 vezes/ semana", 2,
 IF('Planilha oficial participantes '!O83="3 ou mais vezes/ semana", 3,
 ""))))
</f>
        <v>0</v>
      </c>
      <c r="R83" s="109">
        <f>IF('Planilha oficial participantes '!P83="Nenhuma no último mês", 0,
 IF('Planilha oficial participantes '!P83="Menos de 1 vez/ semana", 1,
 IF('Planilha oficial participantes '!P83="1 ou 2 vezes/ semana", 2,
 IF('Planilha oficial participantes '!P83="3 ou mais vezes/ semana", 3,
 ""))))
</f>
        <v>1</v>
      </c>
      <c r="S83" s="109">
        <f>IF('Planilha oficial participantes '!Q83="Nenhuma no último mês", 0,
 IF('Planilha oficial participantes '!Q83="Menos de 1 vez/ semana", 1,
 IF('Planilha oficial participantes '!Q83="1 ou 2 vezes/ semana", 2,
 IF('Planilha oficial participantes '!Q83="3 ou mais vezes/ semana", 3,
 ""))))
</f>
        <v>0</v>
      </c>
      <c r="T83" s="109">
        <f>IF('Planilha oficial participantes '!S83="Nenhuma no último mês", 0,
 IF('Planilha oficial participantes '!S83="Não se aplica", 0,
 IF('Planilha oficial participantes '!S83="Menos de 1 vez/ semana", 1,
 IF('Planilha oficial participantes '!S83="1 ou 2 vezes/ semana", 2,
 IF('Planilha oficial participantes '!S83="3 ou mais vezes/ semana", 3,
 ""))))
)</f>
        <v>2</v>
      </c>
      <c r="U83" s="109">
        <f>IF('Planilha oficial participantes '!U83="Nenhuma no último mês", 0,
 IF('Planilha oficial participantes '!U83="Menos de 1 vez/ semana", 1,
 IF('Planilha oficial participantes '!U83="1 ou 2 vezes/ semana", 2,
 IF('Planilha oficial participantes '!U83="3 ou mais vezes/ semana", 3,
 ""))))
</f>
        <v>0</v>
      </c>
      <c r="V83" s="109">
        <f t="shared" si="4"/>
        <v>3</v>
      </c>
      <c r="W83" s="109">
        <f>IF('Planilha oficial participantes '!V83="Nenhuma no último mês", 0,
 IF('Planilha oficial participantes '!V83="Menos de 1 vez/ semana", 1,
 IF('Planilha oficial participantes '!V83="1 ou 2 vezes/ semana", 2,
 IF('Planilha oficial participantes '!V83="3 ou mais vezes/ semana", 3,
 ""))))
</f>
        <v>3</v>
      </c>
      <c r="X83" s="109">
        <f>IF('Planilha oficial participantes '!W83="Nenhuma dificuldade", 0,
 IF('Planilha oficial participantes '!W83="Um problema leve", 1,
 IF('Planilha oficial participantes '!W83="Um problema razoável", 2,
 IF('Planilha oficial participantes '!W83="Um grande problema", 3,
 ""))))
</f>
        <v>2</v>
      </c>
      <c r="Y83" s="114">
        <f t="shared" si="5"/>
        <v>10</v>
      </c>
      <c r="AA83" s="140" t="s">
        <v>77</v>
      </c>
      <c r="AB83" s="141">
        <f>COUNTIF(Form_Responses1_3[5G- Durante o último mês, com que frequência você teve dificuldade de dormir porque você sentiu muito calor?], "Menos de 1 vez/ semana")
</f>
        <v>43</v>
      </c>
      <c r="AC83" s="142">
        <f t="shared" si="14"/>
        <v>0.1616541353</v>
      </c>
    </row>
    <row r="84">
      <c r="A84" s="108" t="s">
        <v>1258</v>
      </c>
      <c r="B84" s="109">
        <f>IF('Planilha oficial participantes '!T84="Muito boa", 0, IF('Planilha oficial participantes '!T84="Boa", 1, IF('Planilha oficial participantes '!T84="Ruim", 2, IF('Planilha oficial participantes '!T84="Muito ruim", 3, ""))))</f>
        <v>1</v>
      </c>
      <c r="C84" s="109">
        <f>IF(VALUE(MID('Planilha oficial participantes '!F84,1,SEARCH(" ",'Planilha oficial participantes '!F84)-1))&lt;=15, 0,
 IF(VALUE(MID('Planilha oficial participantes '!F84,1,SEARCH(" ",'Planilha oficial participantes '!F84)-1))&lt;=30, 1,
 IF(VALUE(MID('Planilha oficial participantes '!F84,1,SEARCH(" ",'Planilha oficial participantes '!F84)-1))&lt;=60, 2,
 3)))</f>
        <v>0</v>
      </c>
      <c r="D84" s="109">
        <f>IF('Planilha oficial participantes '!I84="Nenhuma no último mês", 0,
 IF('Planilha oficial participantes '!I84="Menos de 1 vez/ semana", 1,
 IF('Planilha oficial participantes '!I84="1 ou 2 vezes/ semana", 2,
 IF('Planilha oficial participantes '!I84="3 ou mais vezes/ semana", 3,
 ""))))
</f>
        <v>0</v>
      </c>
      <c r="E84" s="110">
        <f t="shared" si="1"/>
        <v>0</v>
      </c>
      <c r="F84" s="109">
        <f>IF(VALUE(MID('Planilha oficial participantes '!H84,1,SEARCH(" ",'Planilha oficial participantes '!H84)-1))&gt;=7, 0,
 IF(VALUE(MID('Planilha oficial participantes '!H84,1,SEARCH(" ",'Planilha oficial participantes '!H84)-1))&gt;=6, 1,
 IF(VALUE(MID('Planilha oficial participantes '!H84,1,SEARCH(" ",'Planilha oficial participantes '!H84)-1))&gt;=5, 2,
 3)))
</f>
        <v>0</v>
      </c>
      <c r="G84" s="109">
        <f>IF(
  (((VALUE(MID('Planilha oficial participantes '!H84,1,SEARCH(" ",'Planilha oficial participantes '!H84)-1))) / (TIMEVALUE(MOD('Planilha oficial participantes '!G84 - 'Planilha oficial participantes '!E84, 1))*24))*100) &gt; 85, 0,
IF(
  (((VALUE(MID('Planilha oficial participantes '!H84,1,SEARCH(" ",'Planilha oficial participantes '!H84)-1))) / (TIMEVALUE(MOD('Planilha oficial participantes '!G84 - 'Planilha oficial participantes '!E84, 1))*24))*100) &gt;= 75, 1,
IF(
  (((VALUE(MID('Planilha oficial participantes '!H84,1,SEARCH(" ",'Planilha oficial participantes '!H84)-1))) / (TIMEVALUE(MOD('Planilha oficial participantes '!G84 - 'Planilha oficial participantes '!E84, 1))*24))*100) &gt;= 65, 2,
3)))
</f>
        <v>0</v>
      </c>
      <c r="H84" s="111">
        <f>((VALUE(MID('Planilha oficial participantes '!H84,1,SEARCH(" ",'Planilha oficial participantes '!H84)-1))) / (TIMEVALUE(MOD('Planilha oficial participantes '!G84 - 'Planilha oficial participantes '!E84, 1))*24))*100</f>
        <v>93.75</v>
      </c>
      <c r="I84" s="112">
        <f>MOD('Planilha oficial participantes '!G84 - 'Planilha oficial participantes '!E84, 1)</f>
        <v>0.3333333333</v>
      </c>
      <c r="J84" s="113">
        <f t="shared" si="2"/>
        <v>8</v>
      </c>
      <c r="K84" s="109">
        <f t="shared" si="3"/>
        <v>1</v>
      </c>
      <c r="L84" s="109">
        <f>IF('Planilha oficial participantes '!J84="Nenhuma no último mês", 0,
 IF('Planilha oficial participantes '!J84="Menos de 1 vez/ semana", 1,
 IF('Planilha oficial participantes '!J84="1 ou 2 vezes/ semana", 2,
 IF('Planilha oficial participantes '!J84="3 ou mais vezes/ semana", 3,
 ""))))
</f>
        <v>0</v>
      </c>
      <c r="M84" s="109">
        <f>IF('Planilha oficial participantes '!K84="Nenhuma no último mês", 0,
 IF('Planilha oficial participantes '!K84="Menos de 1 vez/ semana", 1,
 IF('Planilha oficial participantes '!K84="1 ou 2 vezes/ semana", 2,
 IF('Planilha oficial participantes '!K84="3 ou mais vezes/ semana", 3,
 ""))))
</f>
        <v>1</v>
      </c>
      <c r="N84" s="109">
        <f>IF('Planilha oficial participantes '!L84="Nenhuma no último mês", 0,
 IF('Planilha oficial participantes '!L84="Menos de 1 vez/ semana", 1,
 IF('Planilha oficial participantes '!L84="1 ou 2 vezes/ semana", 2,
 IF('Planilha oficial participantes '!L84="3 ou mais vezes/ semana", 3,
 ""))))
</f>
        <v>0</v>
      </c>
      <c r="O84" s="109">
        <f>IF('Planilha oficial participantes '!M84="Nenhuma no último mês", 0,
 IF('Planilha oficial participantes '!M84="Menos de 1 vez/ semana", 1,
 IF('Planilha oficial participantes '!M84="1 ou 2 vezes/ semana", 2,
 IF('Planilha oficial participantes '!M84="3 ou mais vezes/ semana", 3,
 ""))))
</f>
        <v>0</v>
      </c>
      <c r="P84" s="109">
        <f>IF('Planilha oficial participantes '!N84="Nenhuma no último mês", 0,
 IF('Planilha oficial participantes '!N84="Menos de 1 vez/ semana", 1,
 IF('Planilha oficial participantes '!N84="1 ou 2 vezes/ semana", 2,
 IF('Planilha oficial participantes '!N84="3 ou mais vezes/ semana", 3,
 ""))))
</f>
        <v>0</v>
      </c>
      <c r="Q84" s="109">
        <f>IF('Planilha oficial participantes '!O84="Nenhuma no último mês", 0,
 IF('Planilha oficial participantes '!O84="Menos de 1 vez/ semana", 1,
 IF('Planilha oficial participantes '!O84="1 ou 2 vezes/ semana", 2,
 IF('Planilha oficial participantes '!O84="3 ou mais vezes/ semana", 3,
 ""))))
</f>
        <v>1</v>
      </c>
      <c r="R84" s="109">
        <f>IF('Planilha oficial participantes '!P84="Nenhuma no último mês", 0,
 IF('Planilha oficial participantes '!P84="Menos de 1 vez/ semana", 1,
 IF('Planilha oficial participantes '!P84="1 ou 2 vezes/ semana", 2,
 IF('Planilha oficial participantes '!P84="3 ou mais vezes/ semana", 3,
 ""))))
</f>
        <v>0</v>
      </c>
      <c r="S84" s="109">
        <f>IF('Planilha oficial participantes '!Q84="Nenhuma no último mês", 0,
 IF('Planilha oficial participantes '!Q84="Menos de 1 vez/ semana", 1,
 IF('Planilha oficial participantes '!Q84="1 ou 2 vezes/ semana", 2,
 IF('Planilha oficial participantes '!Q84="3 ou mais vezes/ semana", 3,
 ""))))
</f>
        <v>0</v>
      </c>
      <c r="T84" s="109">
        <f>IF('Planilha oficial participantes '!S84="Nenhuma no último mês", 0,
 IF('Planilha oficial participantes '!S84="Não se aplica", 0,
 IF('Planilha oficial participantes '!S84="Menos de 1 vez/ semana", 1,
 IF('Planilha oficial participantes '!S84="1 ou 2 vezes/ semana", 2,
 IF('Planilha oficial participantes '!S84="3 ou mais vezes/ semana", 3,
 ""))))
)</f>
        <v>0</v>
      </c>
      <c r="U84" s="109">
        <f>IF('Planilha oficial participantes '!U84="Nenhuma no último mês", 0,
 IF('Planilha oficial participantes '!U84="Menos de 1 vez/ semana", 1,
 IF('Planilha oficial participantes '!U84="1 ou 2 vezes/ semana", 2,
 IF('Planilha oficial participantes '!U84="3 ou mais vezes/ semana", 3,
 ""))))
</f>
        <v>0</v>
      </c>
      <c r="V84" s="109">
        <f t="shared" si="4"/>
        <v>2</v>
      </c>
      <c r="W84" s="109">
        <f>IF('Planilha oficial participantes '!V84="Nenhuma no último mês", 0,
 IF('Planilha oficial participantes '!V84="Menos de 1 vez/ semana", 1,
 IF('Planilha oficial participantes '!V84="1 ou 2 vezes/ semana", 2,
 IF('Planilha oficial participantes '!V84="3 ou mais vezes/ semana", 3,
 ""))))
</f>
        <v>2</v>
      </c>
      <c r="X84" s="109">
        <f>IF('Planilha oficial participantes '!W84="Nenhuma dificuldade", 0,
 IF('Planilha oficial participantes '!W84="Um problema leve", 1,
 IF('Planilha oficial participantes '!W84="Um problema razoável", 2,
 IF('Planilha oficial participantes '!W84="Um grande problema", 3,
 ""))))
</f>
        <v>1</v>
      </c>
      <c r="Y84" s="114">
        <f t="shared" si="5"/>
        <v>4</v>
      </c>
      <c r="AA84" s="140" t="s">
        <v>78</v>
      </c>
      <c r="AB84" s="141">
        <f>COUNTIF(Form_Responses1_3[5G- Durante o último mês, com que frequência você teve dificuldade de dormir porque você sentiu muito calor?], "1 ou 2 vezes/ semana")
</f>
        <v>31</v>
      </c>
      <c r="AC84" s="142">
        <f t="shared" si="14"/>
        <v>0.1165413534</v>
      </c>
    </row>
    <row r="85">
      <c r="A85" s="108" t="s">
        <v>1259</v>
      </c>
      <c r="B85" s="109">
        <f>IF('Planilha oficial participantes '!T85="Muito boa", 0, IF('Planilha oficial participantes '!T85="Boa", 1, IF('Planilha oficial participantes '!T85="Ruim", 2, IF('Planilha oficial participantes '!T85="Muito ruim", 3, ""))))</f>
        <v>0</v>
      </c>
      <c r="C85" s="109">
        <f>IF(VALUE(MID('Planilha oficial participantes '!F85,1,SEARCH(" ",'Planilha oficial participantes '!F85)-1))&lt;=15, 0,
 IF(VALUE(MID('Planilha oficial participantes '!F85,1,SEARCH(" ",'Planilha oficial participantes '!F85)-1))&lt;=30, 1,
 IF(VALUE(MID('Planilha oficial participantes '!F85,1,SEARCH(" ",'Planilha oficial participantes '!F85)-1))&lt;=60, 2,
 3)))</f>
        <v>0</v>
      </c>
      <c r="D85" s="109">
        <f>IF('Planilha oficial participantes '!I85="Nenhuma no último mês", 0,
 IF('Planilha oficial participantes '!I85="Menos de 1 vez/ semana", 1,
 IF('Planilha oficial participantes '!I85="1 ou 2 vezes/ semana", 2,
 IF('Planilha oficial participantes '!I85="3 ou mais vezes/ semana", 3,
 ""))))
</f>
        <v>0</v>
      </c>
      <c r="E85" s="110">
        <f t="shared" si="1"/>
        <v>0</v>
      </c>
      <c r="F85" s="109">
        <f>IF(VALUE(MID('Planilha oficial participantes '!H85,1,SEARCH(" ",'Planilha oficial participantes '!H85)-1))&gt;=7, 0,
 IF(VALUE(MID('Planilha oficial participantes '!H85,1,SEARCH(" ",'Planilha oficial participantes '!H85)-1))&gt;=6, 1,
 IF(VALUE(MID('Planilha oficial participantes '!H85,1,SEARCH(" ",'Planilha oficial participantes '!H85)-1))&gt;=5, 2,
 3)))
</f>
        <v>0</v>
      </c>
      <c r="G85" s="109">
        <f>IF(
  (((VALUE(MID('Planilha oficial participantes '!H85,1,SEARCH(" ",'Planilha oficial participantes '!H85)-1))) / (TIMEVALUE(MOD('Planilha oficial participantes '!G85 - 'Planilha oficial participantes '!E85, 1))*24))*100) &gt; 85, 0,
IF(
  (((VALUE(MID('Planilha oficial participantes '!H85,1,SEARCH(" ",'Planilha oficial participantes '!H85)-1))) / (TIMEVALUE(MOD('Planilha oficial participantes '!G85 - 'Planilha oficial participantes '!E85, 1))*24))*100) &gt;= 75, 1,
IF(
  (((VALUE(MID('Planilha oficial participantes '!H85,1,SEARCH(" ",'Planilha oficial participantes '!H85)-1))) / (TIMEVALUE(MOD('Planilha oficial participantes '!G85 - 'Planilha oficial participantes '!E85, 1))*24))*100) &gt;= 65, 2,
3)))
</f>
        <v>0</v>
      </c>
      <c r="H85" s="111">
        <f>((VALUE(MID('Planilha oficial participantes '!H85,1,SEARCH(" ",'Planilha oficial participantes '!H85)-1))) / (TIMEVALUE(MOD('Planilha oficial participantes '!G85 - 'Planilha oficial participantes '!E85, 1))*24))*100</f>
        <v>100</v>
      </c>
      <c r="I85" s="112">
        <f>MOD('Planilha oficial participantes '!G85 - 'Planilha oficial participantes '!E85, 1)</f>
        <v>0.375</v>
      </c>
      <c r="J85" s="113">
        <f t="shared" si="2"/>
        <v>9</v>
      </c>
      <c r="K85" s="109">
        <f t="shared" si="3"/>
        <v>0</v>
      </c>
      <c r="L85" s="109">
        <f>IF('Planilha oficial participantes '!J85="Nenhuma no último mês", 0,
 IF('Planilha oficial participantes '!J85="Menos de 1 vez/ semana", 1,
 IF('Planilha oficial participantes '!J85="1 ou 2 vezes/ semana", 2,
 IF('Planilha oficial participantes '!J85="3 ou mais vezes/ semana", 3,
 ""))))
</f>
        <v>0</v>
      </c>
      <c r="M85" s="109">
        <f>IF('Planilha oficial participantes '!K85="Nenhuma no último mês", 0,
 IF('Planilha oficial participantes '!K85="Menos de 1 vez/ semana", 1,
 IF('Planilha oficial participantes '!K85="1 ou 2 vezes/ semana", 2,
 IF('Planilha oficial participantes '!K85="3 ou mais vezes/ semana", 3,
 ""))))
</f>
        <v>0</v>
      </c>
      <c r="N85" s="109">
        <f>IF('Planilha oficial participantes '!L85="Nenhuma no último mês", 0,
 IF('Planilha oficial participantes '!L85="Menos de 1 vez/ semana", 1,
 IF('Planilha oficial participantes '!L85="1 ou 2 vezes/ semana", 2,
 IF('Planilha oficial participantes '!L85="3 ou mais vezes/ semana", 3,
 ""))))
</f>
        <v>0</v>
      </c>
      <c r="O85" s="109">
        <f>IF('Planilha oficial participantes '!M85="Nenhuma no último mês", 0,
 IF('Planilha oficial participantes '!M85="Menos de 1 vez/ semana", 1,
 IF('Planilha oficial participantes '!M85="1 ou 2 vezes/ semana", 2,
 IF('Planilha oficial participantes '!M85="3 ou mais vezes/ semana", 3,
 ""))))
</f>
        <v>0</v>
      </c>
      <c r="P85" s="109">
        <f>IF('Planilha oficial participantes '!N85="Nenhuma no último mês", 0,
 IF('Planilha oficial participantes '!N85="Menos de 1 vez/ semana", 1,
 IF('Planilha oficial participantes '!N85="1 ou 2 vezes/ semana", 2,
 IF('Planilha oficial participantes '!N85="3 ou mais vezes/ semana", 3,
 ""))))
</f>
        <v>0</v>
      </c>
      <c r="Q85" s="109">
        <f>IF('Planilha oficial participantes '!O85="Nenhuma no último mês", 0,
 IF('Planilha oficial participantes '!O85="Menos de 1 vez/ semana", 1,
 IF('Planilha oficial participantes '!O85="1 ou 2 vezes/ semana", 2,
 IF('Planilha oficial participantes '!O85="3 ou mais vezes/ semana", 3,
 ""))))
</f>
        <v>0</v>
      </c>
      <c r="R85" s="109">
        <f>IF('Planilha oficial participantes '!P85="Nenhuma no último mês", 0,
 IF('Planilha oficial participantes '!P85="Menos de 1 vez/ semana", 1,
 IF('Planilha oficial participantes '!P85="1 ou 2 vezes/ semana", 2,
 IF('Planilha oficial participantes '!P85="3 ou mais vezes/ semana", 3,
 ""))))
</f>
        <v>0</v>
      </c>
      <c r="S85" s="109">
        <f>IF('Planilha oficial participantes '!Q85="Nenhuma no último mês", 0,
 IF('Planilha oficial participantes '!Q85="Menos de 1 vez/ semana", 1,
 IF('Planilha oficial participantes '!Q85="1 ou 2 vezes/ semana", 2,
 IF('Planilha oficial participantes '!Q85="3 ou mais vezes/ semana", 3,
 ""))))
</f>
        <v>0</v>
      </c>
      <c r="T85" s="109">
        <f>IF('Planilha oficial participantes '!S85="Nenhuma no último mês", 0,
 IF('Planilha oficial participantes '!S85="Não se aplica", 0,
 IF('Planilha oficial participantes '!S85="Menos de 1 vez/ semana", 1,
 IF('Planilha oficial participantes '!S85="1 ou 2 vezes/ semana", 2,
 IF('Planilha oficial participantes '!S85="3 ou mais vezes/ semana", 3,
 ""))))
)</f>
        <v>0</v>
      </c>
      <c r="U85" s="109">
        <f>IF('Planilha oficial participantes '!U85="Nenhuma no último mês", 0,
 IF('Planilha oficial participantes '!U85="Menos de 1 vez/ semana", 1,
 IF('Planilha oficial participantes '!U85="1 ou 2 vezes/ semana", 2,
 IF('Planilha oficial participantes '!U85="3 ou mais vezes/ semana", 3,
 ""))))
</f>
        <v>0</v>
      </c>
      <c r="V85" s="109">
        <f t="shared" si="4"/>
        <v>0</v>
      </c>
      <c r="W85" s="109">
        <f>IF('Planilha oficial participantes '!V85="Nenhuma no último mês", 0,
 IF('Planilha oficial participantes '!V85="Menos de 1 vez/ semana", 1,
 IF('Planilha oficial participantes '!V85="1 ou 2 vezes/ semana", 2,
 IF('Planilha oficial participantes '!V85="3 ou mais vezes/ semana", 3,
 ""))))
</f>
        <v>0</v>
      </c>
      <c r="X85" s="109">
        <f>IF('Planilha oficial participantes '!W85="Nenhuma dificuldade", 0,
 IF('Planilha oficial participantes '!W85="Um problema leve", 1,
 IF('Planilha oficial participantes '!W85="Um problema razoável", 2,
 IF('Planilha oficial participantes '!W85="Um grande problema", 3,
 ""))))
</f>
        <v>0</v>
      </c>
      <c r="Y85" s="114">
        <f t="shared" si="5"/>
        <v>0</v>
      </c>
      <c r="AA85" s="140" t="s">
        <v>125</v>
      </c>
      <c r="AB85" s="141">
        <f>COUNTIF(Form_Responses1_3[5G- Durante o último mês, com que frequência você teve dificuldade de dormir porque você sentiu muito calor?], "3 ou mais vezes/ semana")
</f>
        <v>9</v>
      </c>
      <c r="AC85" s="142">
        <f t="shared" si="14"/>
        <v>0.03383458647</v>
      </c>
    </row>
    <row r="86">
      <c r="A86" s="108" t="s">
        <v>1260</v>
      </c>
      <c r="B86" s="109">
        <f>IF('Planilha oficial participantes '!T86="Muito boa", 0, IF('Planilha oficial participantes '!T86="Boa", 1, IF('Planilha oficial participantes '!T86="Ruim", 2, IF('Planilha oficial participantes '!T86="Muito ruim", 3, ""))))</f>
        <v>0</v>
      </c>
      <c r="C86" s="109">
        <f>IF(VALUE(MID('Planilha oficial participantes '!F86,1,SEARCH(" ",'Planilha oficial participantes '!F86)-1))&lt;=15, 0,
 IF(VALUE(MID('Planilha oficial participantes '!F86,1,SEARCH(" ",'Planilha oficial participantes '!F86)-1))&lt;=30, 1,
 IF(VALUE(MID('Planilha oficial participantes '!F86,1,SEARCH(" ",'Planilha oficial participantes '!F86)-1))&lt;=60, 2,
 3)))</f>
        <v>1</v>
      </c>
      <c r="D86" s="109">
        <f>IF('Planilha oficial participantes '!I86="Nenhuma no último mês", 0,
 IF('Planilha oficial participantes '!I86="Menos de 1 vez/ semana", 1,
 IF('Planilha oficial participantes '!I86="1 ou 2 vezes/ semana", 2,
 IF('Planilha oficial participantes '!I86="3 ou mais vezes/ semana", 3,
 ""))))
</f>
        <v>2</v>
      </c>
      <c r="E86" s="110">
        <f t="shared" si="1"/>
        <v>2</v>
      </c>
      <c r="F86" s="109">
        <f>IF(VALUE(MID('Planilha oficial participantes '!H86,1,SEARCH(" ",'Planilha oficial participantes '!H86)-1))&gt;=7, 0,
 IF(VALUE(MID('Planilha oficial participantes '!H86,1,SEARCH(" ",'Planilha oficial participantes '!H86)-1))&gt;=6, 1,
 IF(VALUE(MID('Planilha oficial participantes '!H86,1,SEARCH(" ",'Planilha oficial participantes '!H86)-1))&gt;=5, 2,
 3)))
</f>
        <v>0</v>
      </c>
      <c r="G86" s="109">
        <f>IF(
  (((VALUE(MID('Planilha oficial participantes '!H86,1,SEARCH(" ",'Planilha oficial participantes '!H86)-1))) / (TIMEVALUE(MOD('Planilha oficial participantes '!G86 - 'Planilha oficial participantes '!E86, 1))*24))*100) &gt; 85, 0,
IF(
  (((VALUE(MID('Planilha oficial participantes '!H86,1,SEARCH(" ",'Planilha oficial participantes '!H86)-1))) / (TIMEVALUE(MOD('Planilha oficial participantes '!G86 - 'Planilha oficial participantes '!E86, 1))*24))*100) &gt;= 75, 1,
IF(
  (((VALUE(MID('Planilha oficial participantes '!H86,1,SEARCH(" ",'Planilha oficial participantes '!H86)-1))) / (TIMEVALUE(MOD('Planilha oficial participantes '!G86 - 'Planilha oficial participantes '!E86, 1))*24))*100) &gt;= 65, 2,
3)))
</f>
        <v>0</v>
      </c>
      <c r="H86" s="111">
        <f>((VALUE(MID('Planilha oficial participantes '!H86,1,SEARCH(" ",'Planilha oficial participantes '!H86)-1))) / (TIMEVALUE(MOD('Planilha oficial participantes '!G86 - 'Planilha oficial participantes '!E86, 1))*24))*100</f>
        <v>96</v>
      </c>
      <c r="I86" s="112">
        <f>MOD('Planilha oficial participantes '!G86 - 'Planilha oficial participantes '!E86, 1)</f>
        <v>0.3472222222</v>
      </c>
      <c r="J86" s="113">
        <f t="shared" si="2"/>
        <v>8.333333333</v>
      </c>
      <c r="K86" s="109">
        <f t="shared" si="3"/>
        <v>1</v>
      </c>
      <c r="L86" s="109">
        <f>IF('Planilha oficial participantes '!J86="Nenhuma no último mês", 0,
 IF('Planilha oficial participantes '!J86="Menos de 1 vez/ semana", 1,
 IF('Planilha oficial participantes '!J86="1 ou 2 vezes/ semana", 2,
 IF('Planilha oficial participantes '!J86="3 ou mais vezes/ semana", 3,
 ""))))
</f>
        <v>0</v>
      </c>
      <c r="M86" s="109">
        <f>IF('Planilha oficial participantes '!K86="Nenhuma no último mês", 0,
 IF('Planilha oficial participantes '!K86="Menos de 1 vez/ semana", 1,
 IF('Planilha oficial participantes '!K86="1 ou 2 vezes/ semana", 2,
 IF('Planilha oficial participantes '!K86="3 ou mais vezes/ semana", 3,
 ""))))
</f>
        <v>0</v>
      </c>
      <c r="N86" s="109">
        <f>IF('Planilha oficial participantes '!L86="Nenhuma no último mês", 0,
 IF('Planilha oficial participantes '!L86="Menos de 1 vez/ semana", 1,
 IF('Planilha oficial participantes '!L86="1 ou 2 vezes/ semana", 2,
 IF('Planilha oficial participantes '!L86="3 ou mais vezes/ semana", 3,
 ""))))
</f>
        <v>0</v>
      </c>
      <c r="O86" s="109">
        <f>IF('Planilha oficial participantes '!M86="Nenhuma no último mês", 0,
 IF('Planilha oficial participantes '!M86="Menos de 1 vez/ semana", 1,
 IF('Planilha oficial participantes '!M86="1 ou 2 vezes/ semana", 2,
 IF('Planilha oficial participantes '!M86="3 ou mais vezes/ semana", 3,
 ""))))
</f>
        <v>0</v>
      </c>
      <c r="P86" s="109">
        <f>IF('Planilha oficial participantes '!N86="Nenhuma no último mês", 0,
 IF('Planilha oficial participantes '!N86="Menos de 1 vez/ semana", 1,
 IF('Planilha oficial participantes '!N86="1 ou 2 vezes/ semana", 2,
 IF('Planilha oficial participantes '!N86="3 ou mais vezes/ semana", 3,
 ""))))
</f>
        <v>0</v>
      </c>
      <c r="Q86" s="109">
        <f>IF('Planilha oficial participantes '!O86="Nenhuma no último mês", 0,
 IF('Planilha oficial participantes '!O86="Menos de 1 vez/ semana", 1,
 IF('Planilha oficial participantes '!O86="1 ou 2 vezes/ semana", 2,
 IF('Planilha oficial participantes '!O86="3 ou mais vezes/ semana", 3,
 ""))))
</f>
        <v>1</v>
      </c>
      <c r="R86" s="109">
        <f>IF('Planilha oficial participantes '!P86="Nenhuma no último mês", 0,
 IF('Planilha oficial participantes '!P86="Menos de 1 vez/ semana", 1,
 IF('Planilha oficial participantes '!P86="1 ou 2 vezes/ semana", 2,
 IF('Planilha oficial participantes '!P86="3 ou mais vezes/ semana", 3,
 ""))))
</f>
        <v>0</v>
      </c>
      <c r="S86" s="109">
        <f>IF('Planilha oficial participantes '!Q86="Nenhuma no último mês", 0,
 IF('Planilha oficial participantes '!Q86="Menos de 1 vez/ semana", 1,
 IF('Planilha oficial participantes '!Q86="1 ou 2 vezes/ semana", 2,
 IF('Planilha oficial participantes '!Q86="3 ou mais vezes/ semana", 3,
 ""))))
</f>
        <v>0</v>
      </c>
      <c r="T86" s="109">
        <f>IF('Planilha oficial participantes '!S86="Nenhuma no último mês", 0,
 IF('Planilha oficial participantes '!S86="Não se aplica", 0,
 IF('Planilha oficial participantes '!S86="Menos de 1 vez/ semana", 1,
 IF('Planilha oficial participantes '!S86="1 ou 2 vezes/ semana", 2,
 IF('Planilha oficial participantes '!S86="3 ou mais vezes/ semana", 3,
 ""))))
)</f>
        <v>0</v>
      </c>
      <c r="U86" s="109">
        <f>IF('Planilha oficial participantes '!U86="Nenhuma no último mês", 0,
 IF('Planilha oficial participantes '!U86="Menos de 1 vez/ semana", 1,
 IF('Planilha oficial participantes '!U86="1 ou 2 vezes/ semana", 2,
 IF('Planilha oficial participantes '!U86="3 ou mais vezes/ semana", 3,
 ""))))
</f>
        <v>0</v>
      </c>
      <c r="V86" s="109">
        <f t="shared" si="4"/>
        <v>1</v>
      </c>
      <c r="W86" s="109">
        <f>IF('Planilha oficial participantes '!V86="Nenhuma no último mês", 0,
 IF('Planilha oficial participantes '!V86="Menos de 1 vez/ semana", 1,
 IF('Planilha oficial participantes '!V86="1 ou 2 vezes/ semana", 2,
 IF('Planilha oficial participantes '!V86="3 ou mais vezes/ semana", 3,
 ""))))
</f>
        <v>0</v>
      </c>
      <c r="X86" s="109">
        <f>IF('Planilha oficial participantes '!W86="Nenhuma dificuldade", 0,
 IF('Planilha oficial participantes '!W86="Um problema leve", 1,
 IF('Planilha oficial participantes '!W86="Um problema razoável", 2,
 IF('Planilha oficial participantes '!W86="Um grande problema", 3,
 ""))))
</f>
        <v>2</v>
      </c>
      <c r="Y86" s="114">
        <f t="shared" si="5"/>
        <v>4</v>
      </c>
      <c r="AA86" s="140" t="s">
        <v>1875</v>
      </c>
      <c r="AB86" s="141">
        <f>SUM(AB82:AB85)</f>
        <v>266</v>
      </c>
      <c r="AC86" s="142">
        <f t="shared" si="14"/>
        <v>1</v>
      </c>
    </row>
    <row r="87">
      <c r="A87" s="108" t="s">
        <v>1261</v>
      </c>
      <c r="B87" s="109">
        <f>IF('Planilha oficial participantes '!T87="Muito boa", 0, IF('Planilha oficial participantes '!T87="Boa", 1, IF('Planilha oficial participantes '!T87="Ruim", 2, IF('Planilha oficial participantes '!T87="Muito ruim", 3, ""))))</f>
        <v>0</v>
      </c>
      <c r="C87" s="109">
        <f>IF(VALUE(MID('Planilha oficial participantes '!F87,1,SEARCH(" ",'Planilha oficial participantes '!F87)-1))&lt;=15, 0,
 IF(VALUE(MID('Planilha oficial participantes '!F87,1,SEARCH(" ",'Planilha oficial participantes '!F87)-1))&lt;=30, 1,
 IF(VALUE(MID('Planilha oficial participantes '!F87,1,SEARCH(" ",'Planilha oficial participantes '!F87)-1))&lt;=60, 2,
 3)))</f>
        <v>2</v>
      </c>
      <c r="D87" s="109">
        <f>IF('Planilha oficial participantes '!I87="Nenhuma no último mês", 0,
 IF('Planilha oficial participantes '!I87="Menos de 1 vez/ semana", 1,
 IF('Planilha oficial participantes '!I87="1 ou 2 vezes/ semana", 2,
 IF('Planilha oficial participantes '!I87="3 ou mais vezes/ semana", 3,
 ""))))
</f>
        <v>3</v>
      </c>
      <c r="E87" s="110">
        <f t="shared" si="1"/>
        <v>3</v>
      </c>
      <c r="F87" s="109">
        <f>IF(VALUE(MID('Planilha oficial participantes '!H87,1,SEARCH(" ",'Planilha oficial participantes '!H87)-1))&gt;=7, 0,
 IF(VALUE(MID('Planilha oficial participantes '!H87,1,SEARCH(" ",'Planilha oficial participantes '!H87)-1))&gt;=6, 1,
 IF(VALUE(MID('Planilha oficial participantes '!H87,1,SEARCH(" ",'Planilha oficial participantes '!H87)-1))&gt;=5, 2,
 3)))
</f>
        <v>3</v>
      </c>
      <c r="G87" s="109">
        <f>IF(
  (((VALUE(MID('Planilha oficial participantes '!H87,1,SEARCH(" ",'Planilha oficial participantes '!H87)-1))) / (TIMEVALUE(MOD('Planilha oficial participantes '!G87 - 'Planilha oficial participantes '!E87, 1))*24))*100) &gt; 85, 0,
IF(
  (((VALUE(MID('Planilha oficial participantes '!H87,1,SEARCH(" ",'Planilha oficial participantes '!H87)-1))) / (TIMEVALUE(MOD('Planilha oficial participantes '!G87 - 'Planilha oficial participantes '!E87, 1))*24))*100) &gt;= 75, 1,
IF(
  (((VALUE(MID('Planilha oficial participantes '!H87,1,SEARCH(" ",'Planilha oficial participantes '!H87)-1))) / (TIMEVALUE(MOD('Planilha oficial participantes '!G87 - 'Planilha oficial participantes '!E87, 1))*24))*100) &gt;= 65, 2,
3)))
</f>
        <v>0</v>
      </c>
      <c r="H87" s="111">
        <f>((VALUE(MID('Planilha oficial participantes '!H87,1,SEARCH(" ",'Planilha oficial participantes '!H87)-1))) / (TIMEVALUE(MOD('Planilha oficial participantes '!G87 - 'Planilha oficial participantes '!E87, 1))*24))*100</f>
        <v>94.11764706</v>
      </c>
      <c r="I87" s="112">
        <f>MOD('Planilha oficial participantes '!G87 - 'Planilha oficial participantes '!E87, 1)</f>
        <v>0.1770833333</v>
      </c>
      <c r="J87" s="113">
        <f t="shared" si="2"/>
        <v>4.25</v>
      </c>
      <c r="K87" s="109">
        <f t="shared" si="3"/>
        <v>1</v>
      </c>
      <c r="L87" s="109">
        <f>IF('Planilha oficial participantes '!J87="Nenhuma no último mês", 0,
 IF('Planilha oficial participantes '!J87="Menos de 1 vez/ semana", 1,
 IF('Planilha oficial participantes '!J87="1 ou 2 vezes/ semana", 2,
 IF('Planilha oficial participantes '!J87="3 ou mais vezes/ semana", 3,
 ""))))
</f>
        <v>0</v>
      </c>
      <c r="M87" s="109">
        <f>IF('Planilha oficial participantes '!K87="Nenhuma no último mês", 0,
 IF('Planilha oficial participantes '!K87="Menos de 1 vez/ semana", 1,
 IF('Planilha oficial participantes '!K87="1 ou 2 vezes/ semana", 2,
 IF('Planilha oficial participantes '!K87="3 ou mais vezes/ semana", 3,
 ""))))
</f>
        <v>0</v>
      </c>
      <c r="N87" s="109">
        <f>IF('Planilha oficial participantes '!L87="Nenhuma no último mês", 0,
 IF('Planilha oficial participantes '!L87="Menos de 1 vez/ semana", 1,
 IF('Planilha oficial participantes '!L87="1 ou 2 vezes/ semana", 2,
 IF('Planilha oficial participantes '!L87="3 ou mais vezes/ semana", 3,
 ""))))
</f>
        <v>2</v>
      </c>
      <c r="O87" s="109">
        <f>IF('Planilha oficial participantes '!M87="Nenhuma no último mês", 0,
 IF('Planilha oficial participantes '!M87="Menos de 1 vez/ semana", 1,
 IF('Planilha oficial participantes '!M87="1 ou 2 vezes/ semana", 2,
 IF('Planilha oficial participantes '!M87="3 ou mais vezes/ semana", 3,
 ""))))
</f>
        <v>0</v>
      </c>
      <c r="P87" s="109">
        <f>IF('Planilha oficial participantes '!N87="Nenhuma no último mês", 0,
 IF('Planilha oficial participantes '!N87="Menos de 1 vez/ semana", 1,
 IF('Planilha oficial participantes '!N87="1 ou 2 vezes/ semana", 2,
 IF('Planilha oficial participantes '!N87="3 ou mais vezes/ semana", 3,
 ""))))
</f>
        <v>1</v>
      </c>
      <c r="Q87" s="109">
        <f>IF('Planilha oficial participantes '!O87="Nenhuma no último mês", 0,
 IF('Planilha oficial participantes '!O87="Menos de 1 vez/ semana", 1,
 IF('Planilha oficial participantes '!O87="1 ou 2 vezes/ semana", 2,
 IF('Planilha oficial participantes '!O87="3 ou mais vezes/ semana", 3,
 ""))))
</f>
        <v>0</v>
      </c>
      <c r="R87" s="109">
        <f>IF('Planilha oficial participantes '!P87="Nenhuma no último mês", 0,
 IF('Planilha oficial participantes '!P87="Menos de 1 vez/ semana", 1,
 IF('Planilha oficial participantes '!P87="1 ou 2 vezes/ semana", 2,
 IF('Planilha oficial participantes '!P87="3 ou mais vezes/ semana", 3,
 ""))))
</f>
        <v>1</v>
      </c>
      <c r="S87" s="109">
        <f>IF('Planilha oficial participantes '!Q87="Nenhuma no último mês", 0,
 IF('Planilha oficial participantes '!Q87="Menos de 1 vez/ semana", 1,
 IF('Planilha oficial participantes '!Q87="1 ou 2 vezes/ semana", 2,
 IF('Planilha oficial participantes '!Q87="3 ou mais vezes/ semana", 3,
 ""))))
</f>
        <v>0</v>
      </c>
      <c r="T87" s="109">
        <f>IF('Planilha oficial participantes '!S87="Nenhuma no último mês", 0,
 IF('Planilha oficial participantes '!S87="Não se aplica", 0,
 IF('Planilha oficial participantes '!S87="Menos de 1 vez/ semana", 1,
 IF('Planilha oficial participantes '!S87="1 ou 2 vezes/ semana", 2,
 IF('Planilha oficial participantes '!S87="3 ou mais vezes/ semana", 3,
 ""))))
)</f>
        <v>2</v>
      </c>
      <c r="U87" s="109">
        <f>IF('Planilha oficial participantes '!U87="Nenhuma no último mês", 0,
 IF('Planilha oficial participantes '!U87="Menos de 1 vez/ semana", 1,
 IF('Planilha oficial participantes '!U87="1 ou 2 vezes/ semana", 2,
 IF('Planilha oficial participantes '!U87="3 ou mais vezes/ semana", 3,
 ""))))
</f>
        <v>0</v>
      </c>
      <c r="V87" s="109">
        <f t="shared" si="4"/>
        <v>1</v>
      </c>
      <c r="W87" s="109">
        <f>IF('Planilha oficial participantes '!V87="Nenhuma no último mês", 0,
 IF('Planilha oficial participantes '!V87="Menos de 1 vez/ semana", 1,
 IF('Planilha oficial participantes '!V87="1 ou 2 vezes/ semana", 2,
 IF('Planilha oficial participantes '!V87="3 ou mais vezes/ semana", 3,
 ""))))
</f>
        <v>2</v>
      </c>
      <c r="X87" s="109">
        <f>IF('Planilha oficial participantes '!W87="Nenhuma dificuldade", 0,
 IF('Planilha oficial participantes '!W87="Um problema leve", 1,
 IF('Planilha oficial participantes '!W87="Um problema razoável", 2,
 IF('Planilha oficial participantes '!W87="Um grande problema", 3,
 ""))))
</f>
        <v>0</v>
      </c>
      <c r="Y87" s="114">
        <f t="shared" si="5"/>
        <v>8</v>
      </c>
    </row>
    <row r="88">
      <c r="A88" s="108" t="s">
        <v>1262</v>
      </c>
      <c r="B88" s="109">
        <f>IF('Planilha oficial participantes '!T88="Muito boa", 0, IF('Planilha oficial participantes '!T88="Boa", 1, IF('Planilha oficial participantes '!T88="Ruim", 2, IF('Planilha oficial participantes '!T88="Muito ruim", 3, ""))))</f>
        <v>2</v>
      </c>
      <c r="C88" s="109">
        <f>IF(VALUE(MID('Planilha oficial participantes '!F88,1,SEARCH(" ",'Planilha oficial participantes '!F88)-1))&lt;=15, 0,
 IF(VALUE(MID('Planilha oficial participantes '!F88,1,SEARCH(" ",'Planilha oficial participantes '!F88)-1))&lt;=30, 1,
 IF(VALUE(MID('Planilha oficial participantes '!F88,1,SEARCH(" ",'Planilha oficial participantes '!F88)-1))&lt;=60, 2,
 3)))</f>
        <v>2</v>
      </c>
      <c r="D88" s="109">
        <f>IF('Planilha oficial participantes '!I88="Nenhuma no último mês", 0,
 IF('Planilha oficial participantes '!I88="Menos de 1 vez/ semana", 1,
 IF('Planilha oficial participantes '!I88="1 ou 2 vezes/ semana", 2,
 IF('Planilha oficial participantes '!I88="3 ou mais vezes/ semana", 3,
 ""))))
</f>
        <v>3</v>
      </c>
      <c r="E88" s="110">
        <f t="shared" si="1"/>
        <v>3</v>
      </c>
      <c r="F88" s="109">
        <f>IF(VALUE(MID('Planilha oficial participantes '!H88,1,SEARCH(" ",'Planilha oficial participantes '!H88)-1))&gt;=7, 0,
 IF(VALUE(MID('Planilha oficial participantes '!H88,1,SEARCH(" ",'Planilha oficial participantes '!H88)-1))&gt;=6, 1,
 IF(VALUE(MID('Planilha oficial participantes '!H88,1,SEARCH(" ",'Planilha oficial participantes '!H88)-1))&gt;=5, 2,
 3)))
</f>
        <v>1</v>
      </c>
      <c r="G88" s="109">
        <f>IF(
  (((VALUE(MID('Planilha oficial participantes '!H88,1,SEARCH(" ",'Planilha oficial participantes '!H88)-1))) / (TIMEVALUE(MOD('Planilha oficial participantes '!G88 - 'Planilha oficial participantes '!E88, 1))*24))*100) &gt; 85, 0,
IF(
  (((VALUE(MID('Planilha oficial participantes '!H88,1,SEARCH(" ",'Planilha oficial participantes '!H88)-1))) / (TIMEVALUE(MOD('Planilha oficial participantes '!G88 - 'Planilha oficial participantes '!E88, 1))*24))*100) &gt;= 75, 1,
IF(
  (((VALUE(MID('Planilha oficial participantes '!H88,1,SEARCH(" ",'Planilha oficial participantes '!H88)-1))) / (TIMEVALUE(MOD('Planilha oficial participantes '!G88 - 'Planilha oficial participantes '!E88, 1))*24))*100) &gt;= 65, 2,
3)))
</f>
        <v>1</v>
      </c>
      <c r="H88" s="111">
        <f>((VALUE(MID('Planilha oficial participantes '!H88,1,SEARCH(" ",'Planilha oficial participantes '!H88)-1))) / (TIMEVALUE(MOD('Planilha oficial participantes '!G88 - 'Planilha oficial participantes '!E88, 1))*24))*100</f>
        <v>81.81818182</v>
      </c>
      <c r="I88" s="112">
        <f>MOD('Planilha oficial participantes '!G88 - 'Planilha oficial participantes '!E88, 1)</f>
        <v>0.3055555556</v>
      </c>
      <c r="J88" s="113">
        <f t="shared" si="2"/>
        <v>7.333333333</v>
      </c>
      <c r="K88" s="109">
        <f t="shared" si="3"/>
        <v>1</v>
      </c>
      <c r="L88" s="109">
        <f>IF('Planilha oficial participantes '!J88="Nenhuma no último mês", 0,
 IF('Planilha oficial participantes '!J88="Menos de 1 vez/ semana", 1,
 IF('Planilha oficial participantes '!J88="1 ou 2 vezes/ semana", 2,
 IF('Planilha oficial participantes '!J88="3 ou mais vezes/ semana", 3,
 ""))))
</f>
        <v>0</v>
      </c>
      <c r="M88" s="109">
        <f>IF('Planilha oficial participantes '!K88="Nenhuma no último mês", 0,
 IF('Planilha oficial participantes '!K88="Menos de 1 vez/ semana", 1,
 IF('Planilha oficial participantes '!K88="1 ou 2 vezes/ semana", 2,
 IF('Planilha oficial participantes '!K88="3 ou mais vezes/ semana", 3,
 ""))))
</f>
        <v>0</v>
      </c>
      <c r="N88" s="109">
        <f>IF('Planilha oficial participantes '!L88="Nenhuma no último mês", 0,
 IF('Planilha oficial participantes '!L88="Menos de 1 vez/ semana", 1,
 IF('Planilha oficial participantes '!L88="1 ou 2 vezes/ semana", 2,
 IF('Planilha oficial participantes '!L88="3 ou mais vezes/ semana", 3,
 ""))))
</f>
        <v>1</v>
      </c>
      <c r="O88" s="109">
        <f>IF('Planilha oficial participantes '!M88="Nenhuma no último mês", 0,
 IF('Planilha oficial participantes '!M88="Menos de 1 vez/ semana", 1,
 IF('Planilha oficial participantes '!M88="1 ou 2 vezes/ semana", 2,
 IF('Planilha oficial participantes '!M88="3 ou mais vezes/ semana", 3,
 ""))))
</f>
        <v>0</v>
      </c>
      <c r="P88" s="109">
        <f>IF('Planilha oficial participantes '!N88="Nenhuma no último mês", 0,
 IF('Planilha oficial participantes '!N88="Menos de 1 vez/ semana", 1,
 IF('Planilha oficial participantes '!N88="1 ou 2 vezes/ semana", 2,
 IF('Planilha oficial participantes '!N88="3 ou mais vezes/ semana", 3,
 ""))))
</f>
        <v>0</v>
      </c>
      <c r="Q88" s="109">
        <f>IF('Planilha oficial participantes '!O88="Nenhuma no último mês", 0,
 IF('Planilha oficial participantes '!O88="Menos de 1 vez/ semana", 1,
 IF('Planilha oficial participantes '!O88="1 ou 2 vezes/ semana", 2,
 IF('Planilha oficial participantes '!O88="3 ou mais vezes/ semana", 3,
 ""))))
</f>
        <v>0</v>
      </c>
      <c r="R88" s="109">
        <f>IF('Planilha oficial participantes '!P88="Nenhuma no último mês", 0,
 IF('Planilha oficial participantes '!P88="Menos de 1 vez/ semana", 1,
 IF('Planilha oficial participantes '!P88="1 ou 2 vezes/ semana", 2,
 IF('Planilha oficial participantes '!P88="3 ou mais vezes/ semana", 3,
 ""))))
</f>
        <v>1</v>
      </c>
      <c r="S88" s="109">
        <f>IF('Planilha oficial participantes '!Q88="Nenhuma no último mês", 0,
 IF('Planilha oficial participantes '!Q88="Menos de 1 vez/ semana", 1,
 IF('Planilha oficial participantes '!Q88="1 ou 2 vezes/ semana", 2,
 IF('Planilha oficial participantes '!Q88="3 ou mais vezes/ semana", 3,
 ""))))
</f>
        <v>0</v>
      </c>
      <c r="T88" s="109">
        <f>IF('Planilha oficial participantes '!S88="Nenhuma no último mês", 0,
 IF('Planilha oficial participantes '!S88="Não se aplica", 0,
 IF('Planilha oficial participantes '!S88="Menos de 1 vez/ semana", 1,
 IF('Planilha oficial participantes '!S88="1 ou 2 vezes/ semana", 2,
 IF('Planilha oficial participantes '!S88="3 ou mais vezes/ semana", 3,
 ""))))
)</f>
        <v>3</v>
      </c>
      <c r="U88" s="109">
        <f>IF('Planilha oficial participantes '!U88="Nenhuma no último mês", 0,
 IF('Planilha oficial participantes '!U88="Menos de 1 vez/ semana", 1,
 IF('Planilha oficial participantes '!U88="1 ou 2 vezes/ semana", 2,
 IF('Planilha oficial participantes '!U88="3 ou mais vezes/ semana", 3,
 ""))))
</f>
        <v>0</v>
      </c>
      <c r="V88" s="109">
        <f t="shared" si="4"/>
        <v>3</v>
      </c>
      <c r="W88" s="109">
        <f>IF('Planilha oficial participantes '!V88="Nenhuma no último mês", 0,
 IF('Planilha oficial participantes '!V88="Menos de 1 vez/ semana", 1,
 IF('Planilha oficial participantes '!V88="1 ou 2 vezes/ semana", 2,
 IF('Planilha oficial participantes '!V88="3 ou mais vezes/ semana", 3,
 ""))))
</f>
        <v>2</v>
      </c>
      <c r="X88" s="109">
        <f>IF('Planilha oficial participantes '!W88="Nenhuma dificuldade", 0,
 IF('Planilha oficial participantes '!W88="Um problema leve", 1,
 IF('Planilha oficial participantes '!W88="Um problema razoável", 2,
 IF('Planilha oficial participantes '!W88="Um grande problema", 3,
 ""))))
</f>
        <v>3</v>
      </c>
      <c r="Y88" s="114">
        <f t="shared" si="5"/>
        <v>11</v>
      </c>
      <c r="AA88" s="106" t="s">
        <v>1882</v>
      </c>
      <c r="AB88" s="43"/>
      <c r="AC88" s="44"/>
    </row>
    <row r="89">
      <c r="A89" s="108" t="s">
        <v>1263</v>
      </c>
      <c r="B89" s="109">
        <f>IF('Planilha oficial participantes '!T89="Muito boa", 0, IF('Planilha oficial participantes '!T89="Boa", 1, IF('Planilha oficial participantes '!T89="Ruim", 2, IF('Planilha oficial participantes '!T89="Muito ruim", 3, ""))))</f>
        <v>2</v>
      </c>
      <c r="C89" s="109">
        <f>IF(VALUE(MID('Planilha oficial participantes '!F89,1,SEARCH(" ",'Planilha oficial participantes '!F89)-1))&lt;=15, 0,
 IF(VALUE(MID('Planilha oficial participantes '!F89,1,SEARCH(" ",'Planilha oficial participantes '!F89)-1))&lt;=30, 1,
 IF(VALUE(MID('Planilha oficial participantes '!F89,1,SEARCH(" ",'Planilha oficial participantes '!F89)-1))&lt;=60, 2,
 3)))</f>
        <v>0</v>
      </c>
      <c r="D89" s="109">
        <f>IF('Planilha oficial participantes '!I89="Nenhuma no último mês", 0,
 IF('Planilha oficial participantes '!I89="Menos de 1 vez/ semana", 1,
 IF('Planilha oficial participantes '!I89="1 ou 2 vezes/ semana", 2,
 IF('Planilha oficial participantes '!I89="3 ou mais vezes/ semana", 3,
 ""))))
</f>
        <v>1</v>
      </c>
      <c r="E89" s="110">
        <f t="shared" si="1"/>
        <v>1</v>
      </c>
      <c r="F89" s="109">
        <f>IF(VALUE(MID('Planilha oficial participantes '!H89,1,SEARCH(" ",'Planilha oficial participantes '!H89)-1))&gt;=7, 0,
 IF(VALUE(MID('Planilha oficial participantes '!H89,1,SEARCH(" ",'Planilha oficial participantes '!H89)-1))&gt;=6, 1,
 IF(VALUE(MID('Planilha oficial participantes '!H89,1,SEARCH(" ",'Planilha oficial participantes '!H89)-1))&gt;=5, 2,
 3)))
</f>
        <v>0</v>
      </c>
      <c r="G89" s="109">
        <f>IF(
  (((VALUE(MID('Planilha oficial participantes '!H89,1,SEARCH(" ",'Planilha oficial participantes '!H89)-1))) / (TIMEVALUE(MOD('Planilha oficial participantes '!G89 - 'Planilha oficial participantes '!E89, 1))*24))*100) &gt; 85, 0,
IF(
  (((VALUE(MID('Planilha oficial participantes '!H89,1,SEARCH(" ",'Planilha oficial participantes '!H89)-1))) / (TIMEVALUE(MOD('Planilha oficial participantes '!G89 - 'Planilha oficial participantes '!E89, 1))*24))*100) &gt;= 75, 1,
IF(
  (((VALUE(MID('Planilha oficial participantes '!H89,1,SEARCH(" ",'Planilha oficial participantes '!H89)-1))) / (TIMEVALUE(MOD('Planilha oficial participantes '!G89 - 'Planilha oficial participantes '!E89, 1))*24))*100) &gt;= 65, 2,
3)))
</f>
        <v>0</v>
      </c>
      <c r="H89" s="111">
        <f>((VALUE(MID('Planilha oficial participantes '!H89,1,SEARCH(" ",'Planilha oficial participantes '!H89)-1))) / (TIMEVALUE(MOD('Planilha oficial participantes '!G89 - 'Planilha oficial participantes '!E89, 1))*24))*100</f>
        <v>96.55172414</v>
      </c>
      <c r="I89" s="112">
        <f>MOD('Planilha oficial participantes '!G89 - 'Planilha oficial participantes '!E89, 1)</f>
        <v>0.3020833333</v>
      </c>
      <c r="J89" s="113">
        <f t="shared" si="2"/>
        <v>7.25</v>
      </c>
      <c r="K89" s="109">
        <f t="shared" si="3"/>
        <v>2</v>
      </c>
      <c r="L89" s="109">
        <f>IF('Planilha oficial participantes '!J89="Nenhuma no último mês", 0,
 IF('Planilha oficial participantes '!J89="Menos de 1 vez/ semana", 1,
 IF('Planilha oficial participantes '!J89="1 ou 2 vezes/ semana", 2,
 IF('Planilha oficial participantes '!J89="3 ou mais vezes/ semana", 3,
 ""))))
</f>
        <v>3</v>
      </c>
      <c r="M89" s="109">
        <f>IF('Planilha oficial participantes '!K89="Nenhuma no último mês", 0,
 IF('Planilha oficial participantes '!K89="Menos de 1 vez/ semana", 1,
 IF('Planilha oficial participantes '!K89="1 ou 2 vezes/ semana", 2,
 IF('Planilha oficial participantes '!K89="3 ou mais vezes/ semana", 3,
 ""))))
</f>
        <v>3</v>
      </c>
      <c r="N89" s="109">
        <f>IF('Planilha oficial participantes '!L89="Nenhuma no último mês", 0,
 IF('Planilha oficial participantes '!L89="Menos de 1 vez/ semana", 1,
 IF('Planilha oficial participantes '!L89="1 ou 2 vezes/ semana", 2,
 IF('Planilha oficial participantes '!L89="3 ou mais vezes/ semana", 3,
 ""))))
</f>
        <v>0</v>
      </c>
      <c r="O89" s="109">
        <f>IF('Planilha oficial participantes '!M89="Nenhuma no último mês", 0,
 IF('Planilha oficial participantes '!M89="Menos de 1 vez/ semana", 1,
 IF('Planilha oficial participantes '!M89="1 ou 2 vezes/ semana", 2,
 IF('Planilha oficial participantes '!M89="3 ou mais vezes/ semana", 3,
 ""))))
</f>
        <v>0</v>
      </c>
      <c r="P89" s="109">
        <f>IF('Planilha oficial participantes '!N89="Nenhuma no último mês", 0,
 IF('Planilha oficial participantes '!N89="Menos de 1 vez/ semana", 1,
 IF('Planilha oficial participantes '!N89="1 ou 2 vezes/ semana", 2,
 IF('Planilha oficial participantes '!N89="3 ou mais vezes/ semana", 3,
 ""))))
</f>
        <v>1</v>
      </c>
      <c r="Q89" s="109">
        <f>IF('Planilha oficial participantes '!O89="Nenhuma no último mês", 0,
 IF('Planilha oficial participantes '!O89="Menos de 1 vez/ semana", 1,
 IF('Planilha oficial participantes '!O89="1 ou 2 vezes/ semana", 2,
 IF('Planilha oficial participantes '!O89="3 ou mais vezes/ semana", 3,
 ""))))
</f>
        <v>0</v>
      </c>
      <c r="R89" s="109">
        <f>IF('Planilha oficial participantes '!P89="Nenhuma no último mês", 0,
 IF('Planilha oficial participantes '!P89="Menos de 1 vez/ semana", 1,
 IF('Planilha oficial participantes '!P89="1 ou 2 vezes/ semana", 2,
 IF('Planilha oficial participantes '!P89="3 ou mais vezes/ semana", 3,
 ""))))
</f>
        <v>1</v>
      </c>
      <c r="S89" s="109">
        <f>IF('Planilha oficial participantes '!Q89="Nenhuma no último mês", 0,
 IF('Planilha oficial participantes '!Q89="Menos de 1 vez/ semana", 1,
 IF('Planilha oficial participantes '!Q89="1 ou 2 vezes/ semana", 2,
 IF('Planilha oficial participantes '!Q89="3 ou mais vezes/ semana", 3,
 ""))))
</f>
        <v>1</v>
      </c>
      <c r="T89" s="109">
        <f>IF('Planilha oficial participantes '!S89="Nenhuma no último mês", 0,
 IF('Planilha oficial participantes '!S89="Não se aplica", 0,
 IF('Planilha oficial participantes '!S89="Menos de 1 vez/ semana", 1,
 IF('Planilha oficial participantes '!S89="1 ou 2 vezes/ semana", 2,
 IF('Planilha oficial participantes '!S89="3 ou mais vezes/ semana", 3,
 ""))))
)</f>
        <v>2</v>
      </c>
      <c r="U89" s="109">
        <f>IF('Planilha oficial participantes '!U89="Nenhuma no último mês", 0,
 IF('Planilha oficial participantes '!U89="Menos de 1 vez/ semana", 1,
 IF('Planilha oficial participantes '!U89="1 ou 2 vezes/ semana", 2,
 IF('Planilha oficial participantes '!U89="3 ou mais vezes/ semana", 3,
 ""))))
</f>
        <v>0</v>
      </c>
      <c r="V89" s="109">
        <f t="shared" si="4"/>
        <v>2</v>
      </c>
      <c r="W89" s="109">
        <f>IF('Planilha oficial participantes '!V89="Nenhuma no último mês", 0,
 IF('Planilha oficial participantes '!V89="Menos de 1 vez/ semana", 1,
 IF('Planilha oficial participantes '!V89="1 ou 2 vezes/ semana", 2,
 IF('Planilha oficial participantes '!V89="3 ou mais vezes/ semana", 3,
 ""))))
</f>
        <v>3</v>
      </c>
      <c r="X89" s="109">
        <f>IF('Planilha oficial participantes '!W89="Nenhuma dificuldade", 0,
 IF('Planilha oficial participantes '!W89="Um problema leve", 1,
 IF('Planilha oficial participantes '!W89="Um problema razoável", 2,
 IF('Planilha oficial participantes '!W89="Um grande problema", 3,
 ""))))
</f>
        <v>1</v>
      </c>
      <c r="Y89" s="114">
        <f t="shared" si="5"/>
        <v>7</v>
      </c>
      <c r="AA89" s="140" t="s">
        <v>79</v>
      </c>
      <c r="AB89" s="141">
        <f>COUNTIF(Form_Responses1_3[5H- Durante o último mês, com que frequência você teve dificuldade de dormir porque você teve sonhos ruins?], "Nenhuma no último mês")
</f>
        <v>121</v>
      </c>
      <c r="AC89" s="142">
        <f t="shared" ref="AC89:AC93" si="15">AB89/$AB$93</f>
        <v>0.454887218</v>
      </c>
    </row>
    <row r="90">
      <c r="A90" s="108" t="s">
        <v>1264</v>
      </c>
      <c r="B90" s="109">
        <f>IF('Planilha oficial participantes '!T90="Muito boa", 0, IF('Planilha oficial participantes '!T90="Boa", 1, IF('Planilha oficial participantes '!T90="Ruim", 2, IF('Planilha oficial participantes '!T90="Muito ruim", 3, ""))))</f>
        <v>1</v>
      </c>
      <c r="C90" s="109">
        <f>IF(VALUE(MID('Planilha oficial participantes '!F90,1,SEARCH(" ",'Planilha oficial participantes '!F90)-1))&lt;=15, 0,
 IF(VALUE(MID('Planilha oficial participantes '!F90,1,SEARCH(" ",'Planilha oficial participantes '!F90)-1))&lt;=30, 1,
 IF(VALUE(MID('Planilha oficial participantes '!F90,1,SEARCH(" ",'Planilha oficial participantes '!F90)-1))&lt;=60, 2,
 3)))</f>
        <v>0</v>
      </c>
      <c r="D90" s="109">
        <f>IF('Planilha oficial participantes '!I90="Nenhuma no último mês", 0,
 IF('Planilha oficial participantes '!I90="Menos de 1 vez/ semana", 1,
 IF('Planilha oficial participantes '!I90="1 ou 2 vezes/ semana", 2,
 IF('Planilha oficial participantes '!I90="3 ou mais vezes/ semana", 3,
 ""))))
</f>
        <v>1</v>
      </c>
      <c r="E90" s="110">
        <f t="shared" si="1"/>
        <v>1</v>
      </c>
      <c r="F90" s="109">
        <f>IF(VALUE(MID('Planilha oficial participantes '!H90,1,SEARCH(" ",'Planilha oficial participantes '!H90)-1))&gt;=7, 0,
 IF(VALUE(MID('Planilha oficial participantes '!H90,1,SEARCH(" ",'Planilha oficial participantes '!H90)-1))&gt;=6, 1,
 IF(VALUE(MID('Planilha oficial participantes '!H90,1,SEARCH(" ",'Planilha oficial participantes '!H90)-1))&gt;=5, 2,
 3)))
</f>
        <v>2</v>
      </c>
      <c r="G90" s="109">
        <f>IF(
  (((VALUE(MID('Planilha oficial participantes '!H90,1,SEARCH(" ",'Planilha oficial participantes '!H90)-1))) / (TIMEVALUE(MOD('Planilha oficial participantes '!G90 - 'Planilha oficial participantes '!E90, 1))*24))*100) &gt; 85, 0,
IF(
  (((VALUE(MID('Planilha oficial participantes '!H90,1,SEARCH(" ",'Planilha oficial participantes '!H90)-1))) / (TIMEVALUE(MOD('Planilha oficial participantes '!G90 - 'Planilha oficial participantes '!E90, 1))*24))*100) &gt;= 75, 1,
IF(
  (((VALUE(MID('Planilha oficial participantes '!H90,1,SEARCH(" ",'Planilha oficial participantes '!H90)-1))) / (TIMEVALUE(MOD('Planilha oficial participantes '!G90 - 'Planilha oficial participantes '!E90, 1))*24))*100) &gt;= 65, 2,
3)))
</f>
        <v>3</v>
      </c>
      <c r="H90" s="111">
        <f>((VALUE(MID('Planilha oficial participantes '!H90,1,SEARCH(" ",'Planilha oficial participantes '!H90)-1))) / (TIMEVALUE(MOD('Planilha oficial participantes '!G90 - 'Planilha oficial participantes '!E90, 1))*24))*100</f>
        <v>62.5</v>
      </c>
      <c r="I90" s="112">
        <f>MOD('Planilha oficial participantes '!G90 - 'Planilha oficial participantes '!E90, 1)</f>
        <v>0.3333333333</v>
      </c>
      <c r="J90" s="113">
        <f t="shared" si="2"/>
        <v>8</v>
      </c>
      <c r="K90" s="109">
        <f t="shared" si="3"/>
        <v>1</v>
      </c>
      <c r="L90" s="109">
        <f>IF('Planilha oficial participantes '!J90="Nenhuma no último mês", 0,
 IF('Planilha oficial participantes '!J90="Menos de 1 vez/ semana", 1,
 IF('Planilha oficial participantes '!J90="1 ou 2 vezes/ semana", 2,
 IF('Planilha oficial participantes '!J90="3 ou mais vezes/ semana", 3,
 ""))))
</f>
        <v>2</v>
      </c>
      <c r="M90" s="109">
        <f>IF('Planilha oficial participantes '!K90="Nenhuma no último mês", 0,
 IF('Planilha oficial participantes '!K90="Menos de 1 vez/ semana", 1,
 IF('Planilha oficial participantes '!K90="1 ou 2 vezes/ semana", 2,
 IF('Planilha oficial participantes '!K90="3 ou mais vezes/ semana", 3,
 ""))))
</f>
        <v>0</v>
      </c>
      <c r="N90" s="109">
        <f>IF('Planilha oficial participantes '!L90="Nenhuma no último mês", 0,
 IF('Planilha oficial participantes '!L90="Menos de 1 vez/ semana", 1,
 IF('Planilha oficial participantes '!L90="1 ou 2 vezes/ semana", 2,
 IF('Planilha oficial participantes '!L90="3 ou mais vezes/ semana", 3,
 ""))))
</f>
        <v>0</v>
      </c>
      <c r="O90" s="109">
        <f>IF('Planilha oficial participantes '!M90="Nenhuma no último mês", 0,
 IF('Planilha oficial participantes '!M90="Menos de 1 vez/ semana", 1,
 IF('Planilha oficial participantes '!M90="1 ou 2 vezes/ semana", 2,
 IF('Planilha oficial participantes '!M90="3 ou mais vezes/ semana", 3,
 ""))))
</f>
        <v>0</v>
      </c>
      <c r="P90" s="109">
        <f>IF('Planilha oficial participantes '!N90="Nenhuma no último mês", 0,
 IF('Planilha oficial participantes '!N90="Menos de 1 vez/ semana", 1,
 IF('Planilha oficial participantes '!N90="1 ou 2 vezes/ semana", 2,
 IF('Planilha oficial participantes '!N90="3 ou mais vezes/ semana", 3,
 ""))))
</f>
        <v>1</v>
      </c>
      <c r="Q90" s="109">
        <f>IF('Planilha oficial participantes '!O90="Nenhuma no último mês", 0,
 IF('Planilha oficial participantes '!O90="Menos de 1 vez/ semana", 1,
 IF('Planilha oficial participantes '!O90="1 ou 2 vezes/ semana", 2,
 IF('Planilha oficial participantes '!O90="3 ou mais vezes/ semana", 3,
 ""))))
</f>
        <v>2</v>
      </c>
      <c r="R90" s="109">
        <f>IF('Planilha oficial participantes '!P90="Nenhuma no último mês", 0,
 IF('Planilha oficial participantes '!P90="Menos de 1 vez/ semana", 1,
 IF('Planilha oficial participantes '!P90="1 ou 2 vezes/ semana", 2,
 IF('Planilha oficial participantes '!P90="3 ou mais vezes/ semana", 3,
 ""))))
</f>
        <v>1</v>
      </c>
      <c r="S90" s="109">
        <f>IF('Planilha oficial participantes '!Q90="Nenhuma no último mês", 0,
 IF('Planilha oficial participantes '!Q90="Menos de 1 vez/ semana", 1,
 IF('Planilha oficial participantes '!Q90="1 ou 2 vezes/ semana", 2,
 IF('Planilha oficial participantes '!Q90="3 ou mais vezes/ semana", 3,
 ""))))
</f>
        <v>0</v>
      </c>
      <c r="T90" s="109">
        <f>IF('Planilha oficial participantes '!S90="Nenhuma no último mês", 0,
 IF('Planilha oficial participantes '!S90="Não se aplica", 0,
 IF('Planilha oficial participantes '!S90="Menos de 1 vez/ semana", 1,
 IF('Planilha oficial participantes '!S90="1 ou 2 vezes/ semana", 2,
 IF('Planilha oficial participantes '!S90="3 ou mais vezes/ semana", 3,
 ""))))
)</f>
        <v>0</v>
      </c>
      <c r="U90" s="109">
        <f>IF('Planilha oficial participantes '!U90="Nenhuma no último mês", 0,
 IF('Planilha oficial participantes '!U90="Menos de 1 vez/ semana", 1,
 IF('Planilha oficial participantes '!U90="1 ou 2 vezes/ semana", 2,
 IF('Planilha oficial participantes '!U90="3 ou mais vezes/ semana", 3,
 ""))))
</f>
        <v>0</v>
      </c>
      <c r="V90" s="109">
        <f t="shared" si="4"/>
        <v>1</v>
      </c>
      <c r="W90" s="109">
        <f>IF('Planilha oficial participantes '!V90="Nenhuma no último mês", 0,
 IF('Planilha oficial participantes '!V90="Menos de 1 vez/ semana", 1,
 IF('Planilha oficial participantes '!V90="1 ou 2 vezes/ semana", 2,
 IF('Planilha oficial participantes '!V90="3 ou mais vezes/ semana", 3,
 ""))))
</f>
        <v>1</v>
      </c>
      <c r="X90" s="109">
        <f>IF('Planilha oficial participantes '!W90="Nenhuma dificuldade", 0,
 IF('Planilha oficial participantes '!W90="Um problema leve", 1,
 IF('Planilha oficial participantes '!W90="Um problema razoável", 2,
 IF('Planilha oficial participantes '!W90="Um grande problema", 3,
 ""))))
</f>
        <v>1</v>
      </c>
      <c r="Y90" s="114">
        <f t="shared" si="5"/>
        <v>9</v>
      </c>
      <c r="AA90" s="140" t="s">
        <v>77</v>
      </c>
      <c r="AB90" s="141">
        <f>COUNTIF(Form_Responses1_3[5H- Durante o último mês, com que frequência você teve dificuldade de dormir porque você teve sonhos ruins?], "Menos de 1 vez/ semana")
</f>
        <v>91</v>
      </c>
      <c r="AC90" s="142">
        <f t="shared" si="15"/>
        <v>0.3421052632</v>
      </c>
    </row>
    <row r="91">
      <c r="A91" s="108" t="s">
        <v>1265</v>
      </c>
      <c r="B91" s="109">
        <f>IF('Planilha oficial participantes '!T91="Muito boa", 0, IF('Planilha oficial participantes '!T91="Boa", 1, IF('Planilha oficial participantes '!T91="Ruim", 2, IF('Planilha oficial participantes '!T91="Muito ruim", 3, ""))))</f>
        <v>2</v>
      </c>
      <c r="C91" s="109">
        <f>IF(VALUE(MID('Planilha oficial participantes '!F91,1,SEARCH(" ",'Planilha oficial participantes '!F91)-1))&lt;=15, 0,
 IF(VALUE(MID('Planilha oficial participantes '!F91,1,SEARCH(" ",'Planilha oficial participantes '!F91)-1))&lt;=30, 1,
 IF(VALUE(MID('Planilha oficial participantes '!F91,1,SEARCH(" ",'Planilha oficial participantes '!F91)-1))&lt;=60, 2,
 3)))</f>
        <v>2</v>
      </c>
      <c r="D91" s="109">
        <f>IF('Planilha oficial participantes '!I91="Nenhuma no último mês", 0,
 IF('Planilha oficial participantes '!I91="Menos de 1 vez/ semana", 1,
 IF('Planilha oficial participantes '!I91="1 ou 2 vezes/ semana", 2,
 IF('Planilha oficial participantes '!I91="3 ou mais vezes/ semana", 3,
 ""))))
</f>
        <v>3</v>
      </c>
      <c r="E91" s="110">
        <f t="shared" si="1"/>
        <v>3</v>
      </c>
      <c r="F91" s="109">
        <f>IF(VALUE(MID('Planilha oficial participantes '!H91,1,SEARCH(" ",'Planilha oficial participantes '!H91)-1))&gt;=7, 0,
 IF(VALUE(MID('Planilha oficial participantes '!H91,1,SEARCH(" ",'Planilha oficial participantes '!H91)-1))&gt;=6, 1,
 IF(VALUE(MID('Planilha oficial participantes '!H91,1,SEARCH(" ",'Planilha oficial participantes '!H91)-1))&gt;=5, 2,
 3)))
</f>
        <v>0</v>
      </c>
      <c r="G91" s="109">
        <f>IF(
  (((VALUE(MID('Planilha oficial participantes '!H91,1,SEARCH(" ",'Planilha oficial participantes '!H91)-1))) / (TIMEVALUE(MOD('Planilha oficial participantes '!G91 - 'Planilha oficial participantes '!E91, 1))*24))*100) &gt; 85, 0,
IF(
  (((VALUE(MID('Planilha oficial participantes '!H91,1,SEARCH(" ",'Planilha oficial participantes '!H91)-1))) / (TIMEVALUE(MOD('Planilha oficial participantes '!G91 - 'Planilha oficial participantes '!E91, 1))*24))*100) &gt;= 75, 1,
IF(
  (((VALUE(MID('Planilha oficial participantes '!H91,1,SEARCH(" ",'Planilha oficial participantes '!H91)-1))) / (TIMEVALUE(MOD('Planilha oficial participantes '!G91 - 'Planilha oficial participantes '!E91, 1))*24))*100) &gt;= 65, 2,
3)))
</f>
        <v>1</v>
      </c>
      <c r="H91" s="111">
        <f>((VALUE(MID('Planilha oficial participantes '!H91,1,SEARCH(" ",'Planilha oficial participantes '!H91)-1))) / (TIMEVALUE(MOD('Planilha oficial participantes '!G91 - 'Planilha oficial participantes '!E91, 1))*24))*100</f>
        <v>77.77777778</v>
      </c>
      <c r="I91" s="112">
        <f>MOD('Planilha oficial participantes '!G91 - 'Planilha oficial participantes '!E91, 1)</f>
        <v>0.375</v>
      </c>
      <c r="J91" s="113">
        <f t="shared" si="2"/>
        <v>9</v>
      </c>
      <c r="K91" s="109">
        <f t="shared" si="3"/>
        <v>2</v>
      </c>
      <c r="L91" s="109">
        <f>IF('Planilha oficial participantes '!J91="Nenhuma no último mês", 0,
 IF('Planilha oficial participantes '!J91="Menos de 1 vez/ semana", 1,
 IF('Planilha oficial participantes '!J91="1 ou 2 vezes/ semana", 2,
 IF('Planilha oficial participantes '!J91="3 ou mais vezes/ semana", 3,
 ""))))
</f>
        <v>2</v>
      </c>
      <c r="M91" s="109">
        <f>IF('Planilha oficial participantes '!K91="Nenhuma no último mês", 0,
 IF('Planilha oficial participantes '!K91="Menos de 1 vez/ semana", 1,
 IF('Planilha oficial participantes '!K91="1 ou 2 vezes/ semana", 2,
 IF('Planilha oficial participantes '!K91="3 ou mais vezes/ semana", 3,
 ""))))
</f>
        <v>1</v>
      </c>
      <c r="N91" s="109">
        <f>IF('Planilha oficial participantes '!L91="Nenhuma no último mês", 0,
 IF('Planilha oficial participantes '!L91="Menos de 1 vez/ semana", 1,
 IF('Planilha oficial participantes '!L91="1 ou 2 vezes/ semana", 2,
 IF('Planilha oficial participantes '!L91="3 ou mais vezes/ semana", 3,
 ""))))
</f>
        <v>1</v>
      </c>
      <c r="O91" s="109">
        <f>IF('Planilha oficial participantes '!M91="Nenhuma no último mês", 0,
 IF('Planilha oficial participantes '!M91="Menos de 1 vez/ semana", 1,
 IF('Planilha oficial participantes '!M91="1 ou 2 vezes/ semana", 2,
 IF('Planilha oficial participantes '!M91="3 ou mais vezes/ semana", 3,
 ""))))
</f>
        <v>2</v>
      </c>
      <c r="P91" s="109">
        <f>IF('Planilha oficial participantes '!N91="Nenhuma no último mês", 0,
 IF('Planilha oficial participantes '!N91="Menos de 1 vez/ semana", 1,
 IF('Planilha oficial participantes '!N91="1 ou 2 vezes/ semana", 2,
 IF('Planilha oficial participantes '!N91="3 ou mais vezes/ semana", 3,
 ""))))
</f>
        <v>2</v>
      </c>
      <c r="Q91" s="109">
        <f>IF('Planilha oficial participantes '!O91="Nenhuma no último mês", 0,
 IF('Planilha oficial participantes '!O91="Menos de 1 vez/ semana", 1,
 IF('Planilha oficial participantes '!O91="1 ou 2 vezes/ semana", 2,
 IF('Planilha oficial participantes '!O91="3 ou mais vezes/ semana", 3,
 ""))))
</f>
        <v>0</v>
      </c>
      <c r="R91" s="109">
        <f>IF('Planilha oficial participantes '!P91="Nenhuma no último mês", 0,
 IF('Planilha oficial participantes '!P91="Menos de 1 vez/ semana", 1,
 IF('Planilha oficial participantes '!P91="1 ou 2 vezes/ semana", 2,
 IF('Planilha oficial participantes '!P91="3 ou mais vezes/ semana", 3,
 ""))))
</f>
        <v>3</v>
      </c>
      <c r="S91" s="109">
        <f>IF('Planilha oficial participantes '!Q91="Nenhuma no último mês", 0,
 IF('Planilha oficial participantes '!Q91="Menos de 1 vez/ semana", 1,
 IF('Planilha oficial participantes '!Q91="1 ou 2 vezes/ semana", 2,
 IF('Planilha oficial participantes '!Q91="3 ou mais vezes/ semana", 3,
 ""))))
</f>
        <v>0</v>
      </c>
      <c r="T91" s="109">
        <f>IF('Planilha oficial participantes '!S91="Nenhuma no último mês", 0,
 IF('Planilha oficial participantes '!S91="Não se aplica", 0,
 IF('Planilha oficial participantes '!S91="Menos de 1 vez/ semana", 1,
 IF('Planilha oficial participantes '!S91="1 ou 2 vezes/ semana", 2,
 IF('Planilha oficial participantes '!S91="3 ou mais vezes/ semana", 3,
 ""))))
)</f>
        <v>0</v>
      </c>
      <c r="U91" s="109">
        <f>IF('Planilha oficial participantes '!U91="Nenhuma no último mês", 0,
 IF('Planilha oficial participantes '!U91="Menos de 1 vez/ semana", 1,
 IF('Planilha oficial participantes '!U91="1 ou 2 vezes/ semana", 2,
 IF('Planilha oficial participantes '!U91="3 ou mais vezes/ semana", 3,
 ""))))
</f>
        <v>0</v>
      </c>
      <c r="V91" s="109">
        <f t="shared" si="4"/>
        <v>2</v>
      </c>
      <c r="W91" s="109">
        <f>IF('Planilha oficial participantes '!V91="Nenhuma no último mês", 0,
 IF('Planilha oficial participantes '!V91="Menos de 1 vez/ semana", 1,
 IF('Planilha oficial participantes '!V91="1 ou 2 vezes/ semana", 2,
 IF('Planilha oficial participantes '!V91="3 ou mais vezes/ semana", 3,
 ""))))
</f>
        <v>2</v>
      </c>
      <c r="X91" s="109">
        <f>IF('Planilha oficial participantes '!W91="Nenhuma dificuldade", 0,
 IF('Planilha oficial participantes '!W91="Um problema leve", 1,
 IF('Planilha oficial participantes '!W91="Um problema razoável", 2,
 IF('Planilha oficial participantes '!W91="Um grande problema", 3,
 ""))))
</f>
        <v>2</v>
      </c>
      <c r="Y91" s="114">
        <f t="shared" si="5"/>
        <v>10</v>
      </c>
      <c r="AA91" s="140" t="s">
        <v>78</v>
      </c>
      <c r="AB91" s="141">
        <f>COUNTIF(Form_Responses1_3[5H- Durante o último mês, com que frequência você teve dificuldade de dormir porque você teve sonhos ruins?], "1 ou 2 vezes/ semana")
</f>
        <v>35</v>
      </c>
      <c r="AC91" s="142">
        <f t="shared" si="15"/>
        <v>0.1315789474</v>
      </c>
    </row>
    <row r="92">
      <c r="A92" s="108" t="s">
        <v>1266</v>
      </c>
      <c r="B92" s="109">
        <f>IF('Planilha oficial participantes '!T92="Muito boa", 0, IF('Planilha oficial participantes '!T92="Boa", 1, IF('Planilha oficial participantes '!T92="Ruim", 2, IF('Planilha oficial participantes '!T92="Muito ruim", 3, ""))))</f>
        <v>1</v>
      </c>
      <c r="C92" s="109">
        <f>IF(VALUE(MID('Planilha oficial participantes '!F92,1,SEARCH(" ",'Planilha oficial participantes '!F92)-1))&lt;=15, 0,
 IF(VALUE(MID('Planilha oficial participantes '!F92,1,SEARCH(" ",'Planilha oficial participantes '!F92)-1))&lt;=30, 1,
 IF(VALUE(MID('Planilha oficial participantes '!F92,1,SEARCH(" ",'Planilha oficial participantes '!F92)-1))&lt;=60, 2,
 3)))</f>
        <v>1</v>
      </c>
      <c r="D92" s="109">
        <f>IF('Planilha oficial participantes '!I92="Nenhuma no último mês", 0,
 IF('Planilha oficial participantes '!I92="Menos de 1 vez/ semana", 1,
 IF('Planilha oficial participantes '!I92="1 ou 2 vezes/ semana", 2,
 IF('Planilha oficial participantes '!I92="3 ou mais vezes/ semana", 3,
 ""))))
</f>
        <v>2</v>
      </c>
      <c r="E92" s="110">
        <f t="shared" si="1"/>
        <v>2</v>
      </c>
      <c r="F92" s="109">
        <f>IF(VALUE(MID('Planilha oficial participantes '!H92,1,SEARCH(" ",'Planilha oficial participantes '!H92)-1))&gt;=7, 0,
 IF(VALUE(MID('Planilha oficial participantes '!H92,1,SEARCH(" ",'Planilha oficial participantes '!H92)-1))&gt;=6, 1,
 IF(VALUE(MID('Planilha oficial participantes '!H92,1,SEARCH(" ",'Planilha oficial participantes '!H92)-1))&gt;=5, 2,
 3)))
</f>
        <v>1</v>
      </c>
      <c r="G92" s="109">
        <f>IF(
  (((VALUE(MID('Planilha oficial participantes '!H92,1,SEARCH(" ",'Planilha oficial participantes '!H92)-1))) / (TIMEVALUE(MOD('Planilha oficial participantes '!G92 - 'Planilha oficial participantes '!E92, 1))*24))*100) &gt; 85, 0,
IF(
  (((VALUE(MID('Planilha oficial participantes '!H92,1,SEARCH(" ",'Planilha oficial participantes '!H92)-1))) / (TIMEVALUE(MOD('Planilha oficial participantes '!G92 - 'Planilha oficial participantes '!E92, 1))*24))*100) &gt;= 75, 1,
IF(
  (((VALUE(MID('Planilha oficial participantes '!H92,1,SEARCH(" ",'Planilha oficial participantes '!H92)-1))) / (TIMEVALUE(MOD('Planilha oficial participantes '!G92 - 'Planilha oficial participantes '!E92, 1))*24))*100) &gt;= 65, 2,
3)))
</f>
        <v>2</v>
      </c>
      <c r="H92" s="111">
        <f>((VALUE(MID('Planilha oficial participantes '!H92,1,SEARCH(" ",'Planilha oficial participantes '!H92)-1))) / (TIMEVALUE(MOD('Planilha oficial participantes '!G92 - 'Planilha oficial participantes '!E92, 1))*24))*100</f>
        <v>69.23076923</v>
      </c>
      <c r="I92" s="112">
        <f>MOD('Planilha oficial participantes '!G92 - 'Planilha oficial participantes '!E92, 1)</f>
        <v>0.3611111111</v>
      </c>
      <c r="J92" s="113">
        <f t="shared" si="2"/>
        <v>8.666666667</v>
      </c>
      <c r="K92" s="109">
        <f t="shared" si="3"/>
        <v>1</v>
      </c>
      <c r="L92" s="109">
        <f>IF('Planilha oficial participantes '!J92="Nenhuma no último mês", 0,
 IF('Planilha oficial participantes '!J92="Menos de 1 vez/ semana", 1,
 IF('Planilha oficial participantes '!J92="1 ou 2 vezes/ semana", 2,
 IF('Planilha oficial participantes '!J92="3 ou mais vezes/ semana", 3,
 ""))))
</f>
        <v>1</v>
      </c>
      <c r="M92" s="109">
        <f>IF('Planilha oficial participantes '!K92="Nenhuma no último mês", 0,
 IF('Planilha oficial participantes '!K92="Menos de 1 vez/ semana", 1,
 IF('Planilha oficial participantes '!K92="1 ou 2 vezes/ semana", 2,
 IF('Planilha oficial participantes '!K92="3 ou mais vezes/ semana", 3,
 ""))))
</f>
        <v>0</v>
      </c>
      <c r="N92" s="109">
        <f>IF('Planilha oficial participantes '!L92="Nenhuma no último mês", 0,
 IF('Planilha oficial participantes '!L92="Menos de 1 vez/ semana", 1,
 IF('Planilha oficial participantes '!L92="1 ou 2 vezes/ semana", 2,
 IF('Planilha oficial participantes '!L92="3 ou mais vezes/ semana", 3,
 ""))))
</f>
        <v>0</v>
      </c>
      <c r="O92" s="109">
        <f>IF('Planilha oficial participantes '!M92="Nenhuma no último mês", 0,
 IF('Planilha oficial participantes '!M92="Menos de 1 vez/ semana", 1,
 IF('Planilha oficial participantes '!M92="1 ou 2 vezes/ semana", 2,
 IF('Planilha oficial participantes '!M92="3 ou mais vezes/ semana", 3,
 ""))))
</f>
        <v>0</v>
      </c>
      <c r="P92" s="109">
        <f>IF('Planilha oficial participantes '!N92="Nenhuma no último mês", 0,
 IF('Planilha oficial participantes '!N92="Menos de 1 vez/ semana", 1,
 IF('Planilha oficial participantes '!N92="1 ou 2 vezes/ semana", 2,
 IF('Planilha oficial participantes '!N92="3 ou mais vezes/ semana", 3,
 ""))))
</f>
        <v>0</v>
      </c>
      <c r="Q92" s="109">
        <f>IF('Planilha oficial participantes '!O92="Nenhuma no último mês", 0,
 IF('Planilha oficial participantes '!O92="Menos de 1 vez/ semana", 1,
 IF('Planilha oficial participantes '!O92="1 ou 2 vezes/ semana", 2,
 IF('Planilha oficial participantes '!O92="3 ou mais vezes/ semana", 3,
 ""))))
</f>
        <v>0</v>
      </c>
      <c r="R92" s="109">
        <f>IF('Planilha oficial participantes '!P92="Nenhuma no último mês", 0,
 IF('Planilha oficial participantes '!P92="Menos de 1 vez/ semana", 1,
 IF('Planilha oficial participantes '!P92="1 ou 2 vezes/ semana", 2,
 IF('Planilha oficial participantes '!P92="3 ou mais vezes/ semana", 3,
 ""))))
</f>
        <v>0</v>
      </c>
      <c r="S92" s="109">
        <f>IF('Planilha oficial participantes '!Q92="Nenhuma no último mês", 0,
 IF('Planilha oficial participantes '!Q92="Menos de 1 vez/ semana", 1,
 IF('Planilha oficial participantes '!Q92="1 ou 2 vezes/ semana", 2,
 IF('Planilha oficial participantes '!Q92="3 ou mais vezes/ semana", 3,
 ""))))
</f>
        <v>0</v>
      </c>
      <c r="T92" s="109">
        <f>IF('Planilha oficial participantes '!S92="Nenhuma no último mês", 0,
 IF('Planilha oficial participantes '!S92="Não se aplica", 0,
 IF('Planilha oficial participantes '!S92="Menos de 1 vez/ semana", 1,
 IF('Planilha oficial participantes '!S92="1 ou 2 vezes/ semana", 2,
 IF('Planilha oficial participantes '!S92="3 ou mais vezes/ semana", 3,
 ""))))
)</f>
        <v>3</v>
      </c>
      <c r="U92" s="109">
        <f>IF('Planilha oficial participantes '!U92="Nenhuma no último mês", 0,
 IF('Planilha oficial participantes '!U92="Menos de 1 vez/ semana", 1,
 IF('Planilha oficial participantes '!U92="1 ou 2 vezes/ semana", 2,
 IF('Planilha oficial participantes '!U92="3 ou mais vezes/ semana", 3,
 ""))))
</f>
        <v>1</v>
      </c>
      <c r="V92" s="109">
        <f t="shared" si="4"/>
        <v>2</v>
      </c>
      <c r="W92" s="109">
        <f>IF('Planilha oficial participantes '!V92="Nenhuma no último mês", 0,
 IF('Planilha oficial participantes '!V92="Menos de 1 vez/ semana", 1,
 IF('Planilha oficial participantes '!V92="1 ou 2 vezes/ semana", 2,
 IF('Planilha oficial participantes '!V92="3 ou mais vezes/ semana", 3,
 ""))))
</f>
        <v>1</v>
      </c>
      <c r="X92" s="109">
        <f>IF('Planilha oficial participantes '!W92="Nenhuma dificuldade", 0,
 IF('Planilha oficial participantes '!W92="Um problema leve", 1,
 IF('Planilha oficial participantes '!W92="Um problema razoável", 2,
 IF('Planilha oficial participantes '!W92="Um grande problema", 3,
 ""))))
</f>
        <v>3</v>
      </c>
      <c r="Y92" s="114">
        <f t="shared" si="5"/>
        <v>10</v>
      </c>
      <c r="AA92" s="140" t="s">
        <v>125</v>
      </c>
      <c r="AB92" s="141">
        <f>COUNTIF(Form_Responses1_3[5H- Durante o último mês, com que frequência você teve dificuldade de dormir porque você teve sonhos ruins?], "3 ou mais vezes/ semana")
</f>
        <v>19</v>
      </c>
      <c r="AC92" s="142">
        <f t="shared" si="15"/>
        <v>0.07142857143</v>
      </c>
    </row>
    <row r="93">
      <c r="A93" s="108" t="s">
        <v>1267</v>
      </c>
      <c r="B93" s="109">
        <f>IF('Planilha oficial participantes '!T93="Muito boa", 0, IF('Planilha oficial participantes '!T93="Boa", 1, IF('Planilha oficial participantes '!T93="Ruim", 2, IF('Planilha oficial participantes '!T93="Muito ruim", 3, ""))))</f>
        <v>3</v>
      </c>
      <c r="C93" s="109">
        <f>IF(VALUE(MID('Planilha oficial participantes '!F93,1,SEARCH(" ",'Planilha oficial participantes '!F93)-1))&lt;=15, 0,
 IF(VALUE(MID('Planilha oficial participantes '!F93,1,SEARCH(" ",'Planilha oficial participantes '!F93)-1))&lt;=30, 1,
 IF(VALUE(MID('Planilha oficial participantes '!F93,1,SEARCH(" ",'Planilha oficial participantes '!F93)-1))&lt;=60, 2,
 3)))</f>
        <v>0</v>
      </c>
      <c r="D93" s="109">
        <f>IF('Planilha oficial participantes '!I93="Nenhuma no último mês", 0,
 IF('Planilha oficial participantes '!I93="Menos de 1 vez/ semana", 1,
 IF('Planilha oficial participantes '!I93="1 ou 2 vezes/ semana", 2,
 IF('Planilha oficial participantes '!I93="3 ou mais vezes/ semana", 3,
 ""))))
</f>
        <v>0</v>
      </c>
      <c r="E93" s="110">
        <f t="shared" si="1"/>
        <v>0</v>
      </c>
      <c r="F93" s="109">
        <f>IF(VALUE(MID('Planilha oficial participantes '!H93,1,SEARCH(" ",'Planilha oficial participantes '!H93)-1))&gt;=7, 0,
 IF(VALUE(MID('Planilha oficial participantes '!H93,1,SEARCH(" ",'Planilha oficial participantes '!H93)-1))&gt;=6, 1,
 IF(VALUE(MID('Planilha oficial participantes '!H93,1,SEARCH(" ",'Planilha oficial participantes '!H93)-1))&gt;=5, 2,
 3)))
</f>
        <v>2</v>
      </c>
      <c r="G93" s="109">
        <f>IF(
  (((VALUE(MID('Planilha oficial participantes '!H93,1,SEARCH(" ",'Planilha oficial participantes '!H93)-1))) / (TIMEVALUE(MOD('Planilha oficial participantes '!G93 - 'Planilha oficial participantes '!E93, 1))*24))*100) &gt; 85, 0,
IF(
  (((VALUE(MID('Planilha oficial participantes '!H93,1,SEARCH(" ",'Planilha oficial participantes '!H93)-1))) / (TIMEVALUE(MOD('Planilha oficial participantes '!G93 - 'Planilha oficial participantes '!E93, 1))*24))*100) &gt;= 75, 1,
IF(
  (((VALUE(MID('Planilha oficial participantes '!H93,1,SEARCH(" ",'Planilha oficial participantes '!H93)-1))) / (TIMEVALUE(MOD('Planilha oficial participantes '!G93 - 'Planilha oficial participantes '!E93, 1))*24))*100) &gt;= 65, 2,
3)))
</f>
        <v>0</v>
      </c>
      <c r="H93" s="111">
        <f>((VALUE(MID('Planilha oficial participantes '!H93,1,SEARCH(" ",'Planilha oficial participantes '!H93)-1))) / (TIMEVALUE(MOD('Planilha oficial participantes '!G93 - 'Planilha oficial participantes '!E93, 1))*24))*100</f>
        <v>100</v>
      </c>
      <c r="I93" s="112">
        <f>MOD('Planilha oficial participantes '!G93 - 'Planilha oficial participantes '!E93, 1)</f>
        <v>0.2291666667</v>
      </c>
      <c r="J93" s="113">
        <f t="shared" si="2"/>
        <v>5.5</v>
      </c>
      <c r="K93" s="109">
        <f t="shared" si="3"/>
        <v>1</v>
      </c>
      <c r="L93" s="109">
        <f>IF('Planilha oficial participantes '!J93="Nenhuma no último mês", 0,
 IF('Planilha oficial participantes '!J93="Menos de 1 vez/ semana", 1,
 IF('Planilha oficial participantes '!J93="1 ou 2 vezes/ semana", 2,
 IF('Planilha oficial participantes '!J93="3 ou mais vezes/ semana", 3,
 ""))))
</f>
        <v>0</v>
      </c>
      <c r="M93" s="109">
        <f>IF('Planilha oficial participantes '!K93="Nenhuma no último mês", 0,
 IF('Planilha oficial participantes '!K93="Menos de 1 vez/ semana", 1,
 IF('Planilha oficial participantes '!K93="1 ou 2 vezes/ semana", 2,
 IF('Planilha oficial participantes '!K93="3 ou mais vezes/ semana", 3,
 ""))))
</f>
        <v>0</v>
      </c>
      <c r="N93" s="109">
        <f>IF('Planilha oficial participantes '!L93="Nenhuma no último mês", 0,
 IF('Planilha oficial participantes '!L93="Menos de 1 vez/ semana", 1,
 IF('Planilha oficial participantes '!L93="1 ou 2 vezes/ semana", 2,
 IF('Planilha oficial participantes '!L93="3 ou mais vezes/ semana", 3,
 ""))))
</f>
        <v>1</v>
      </c>
      <c r="O93" s="109">
        <f>IF('Planilha oficial participantes '!M93="Nenhuma no último mês", 0,
 IF('Planilha oficial participantes '!M93="Menos de 1 vez/ semana", 1,
 IF('Planilha oficial participantes '!M93="1 ou 2 vezes/ semana", 2,
 IF('Planilha oficial participantes '!M93="3 ou mais vezes/ semana", 3,
 ""))))
</f>
        <v>0</v>
      </c>
      <c r="P93" s="109">
        <f>IF('Planilha oficial participantes '!N93="Nenhuma no último mês", 0,
 IF('Planilha oficial participantes '!N93="Menos de 1 vez/ semana", 1,
 IF('Planilha oficial participantes '!N93="1 ou 2 vezes/ semana", 2,
 IF('Planilha oficial participantes '!N93="3 ou mais vezes/ semana", 3,
 ""))))
</f>
        <v>0</v>
      </c>
      <c r="Q93" s="109">
        <f>IF('Planilha oficial participantes '!O93="Nenhuma no último mês", 0,
 IF('Planilha oficial participantes '!O93="Menos de 1 vez/ semana", 1,
 IF('Planilha oficial participantes '!O93="1 ou 2 vezes/ semana", 2,
 IF('Planilha oficial participantes '!O93="3 ou mais vezes/ semana", 3,
 ""))))
</f>
        <v>0</v>
      </c>
      <c r="R93" s="109">
        <f>IF('Planilha oficial participantes '!P93="Nenhuma no último mês", 0,
 IF('Planilha oficial participantes '!P93="Menos de 1 vez/ semana", 1,
 IF('Planilha oficial participantes '!P93="1 ou 2 vezes/ semana", 2,
 IF('Planilha oficial participantes '!P93="3 ou mais vezes/ semana", 3,
 ""))))
</f>
        <v>1</v>
      </c>
      <c r="S93" s="109">
        <f>IF('Planilha oficial participantes '!Q93="Nenhuma no último mês", 0,
 IF('Planilha oficial participantes '!Q93="Menos de 1 vez/ semana", 1,
 IF('Planilha oficial participantes '!Q93="1 ou 2 vezes/ semana", 2,
 IF('Planilha oficial participantes '!Q93="3 ou mais vezes/ semana", 3,
 ""))))
</f>
        <v>0</v>
      </c>
      <c r="T93" s="109">
        <f>IF('Planilha oficial participantes '!S93="Nenhuma no último mês", 0,
 IF('Planilha oficial participantes '!S93="Não se aplica", 0,
 IF('Planilha oficial participantes '!S93="Menos de 1 vez/ semana", 1,
 IF('Planilha oficial participantes '!S93="1 ou 2 vezes/ semana", 2,
 IF('Planilha oficial participantes '!S93="3 ou mais vezes/ semana", 3,
 ""))))
)</f>
        <v>0</v>
      </c>
      <c r="U93" s="109">
        <f>IF('Planilha oficial participantes '!U93="Nenhuma no último mês", 0,
 IF('Planilha oficial participantes '!U93="Menos de 1 vez/ semana", 1,
 IF('Planilha oficial participantes '!U93="1 ou 2 vezes/ semana", 2,
 IF('Planilha oficial participantes '!U93="3 ou mais vezes/ semana", 3,
 ""))))
</f>
        <v>0</v>
      </c>
      <c r="V93" s="109">
        <f t="shared" si="4"/>
        <v>2</v>
      </c>
      <c r="W93" s="109">
        <f>IF('Planilha oficial participantes '!V93="Nenhuma no último mês", 0,
 IF('Planilha oficial participantes '!V93="Menos de 1 vez/ semana", 1,
 IF('Planilha oficial participantes '!V93="1 ou 2 vezes/ semana", 2,
 IF('Planilha oficial participantes '!V93="3 ou mais vezes/ semana", 3,
 ""))))
</f>
        <v>2</v>
      </c>
      <c r="X93" s="109">
        <f>IF('Planilha oficial participantes '!W93="Nenhuma dificuldade", 0,
 IF('Planilha oficial participantes '!W93="Um problema leve", 1,
 IF('Planilha oficial participantes '!W93="Um problema razoável", 2,
 IF('Planilha oficial participantes '!W93="Um grande problema", 3,
 ""))))
</f>
        <v>2</v>
      </c>
      <c r="Y93" s="114">
        <f t="shared" si="5"/>
        <v>8</v>
      </c>
      <c r="AA93" s="140" t="s">
        <v>1875</v>
      </c>
      <c r="AB93" s="141">
        <f>SUM(AB89:AB92)</f>
        <v>266</v>
      </c>
      <c r="AC93" s="142">
        <f t="shared" si="15"/>
        <v>1</v>
      </c>
    </row>
    <row r="94">
      <c r="A94" s="108" t="s">
        <v>1268</v>
      </c>
      <c r="B94" s="109">
        <f>IF('Planilha oficial participantes '!T94="Muito boa", 0, IF('Planilha oficial participantes '!T94="Boa", 1, IF('Planilha oficial participantes '!T94="Ruim", 2, IF('Planilha oficial participantes '!T94="Muito ruim", 3, ""))))</f>
        <v>2</v>
      </c>
      <c r="C94" s="109">
        <f>IF(VALUE(MID('Planilha oficial participantes '!F94,1,SEARCH(" ",'Planilha oficial participantes '!F94)-1))&lt;=15, 0,
 IF(VALUE(MID('Planilha oficial participantes '!F94,1,SEARCH(" ",'Planilha oficial participantes '!F94)-1))&lt;=30, 1,
 IF(VALUE(MID('Planilha oficial participantes '!F94,1,SEARCH(" ",'Planilha oficial participantes '!F94)-1))&lt;=60, 2,
 3)))</f>
        <v>3</v>
      </c>
      <c r="D94" s="109">
        <f>IF('Planilha oficial participantes '!I94="Nenhuma no último mês", 0,
 IF('Planilha oficial participantes '!I94="Menos de 1 vez/ semana", 1,
 IF('Planilha oficial participantes '!I94="1 ou 2 vezes/ semana", 2,
 IF('Planilha oficial participantes '!I94="3 ou mais vezes/ semana", 3,
 ""))))
</f>
        <v>2</v>
      </c>
      <c r="E94" s="110">
        <f t="shared" si="1"/>
        <v>3</v>
      </c>
      <c r="F94" s="109">
        <f>IF(VALUE(MID('Planilha oficial participantes '!H94,1,SEARCH(" ",'Planilha oficial participantes '!H94)-1))&gt;=7, 0,
 IF(VALUE(MID('Planilha oficial participantes '!H94,1,SEARCH(" ",'Planilha oficial participantes '!H94)-1))&gt;=6, 1,
 IF(VALUE(MID('Planilha oficial participantes '!H94,1,SEARCH(" ",'Planilha oficial participantes '!H94)-1))&gt;=5, 2,
 3)))
</f>
        <v>1</v>
      </c>
      <c r="G94" s="109">
        <f>IF(
  (((VALUE(MID('Planilha oficial participantes '!H94,1,SEARCH(" ",'Planilha oficial participantes '!H94)-1))) / (TIMEVALUE(MOD('Planilha oficial participantes '!G94 - 'Planilha oficial participantes '!E94, 1))*24))*100) &gt; 85, 0,
IF(
  (((VALUE(MID('Planilha oficial participantes '!H94,1,SEARCH(" ",'Planilha oficial participantes '!H94)-1))) / (TIMEVALUE(MOD('Planilha oficial participantes '!G94 - 'Planilha oficial participantes '!E94, 1))*24))*100) &gt;= 75, 1,
IF(
  (((VALUE(MID('Planilha oficial participantes '!H94,1,SEARCH(" ",'Planilha oficial participantes '!H94)-1))) / (TIMEVALUE(MOD('Planilha oficial participantes '!G94 - 'Planilha oficial participantes '!E94, 1))*24))*100) &gt;= 65, 2,
3)))
</f>
        <v>1</v>
      </c>
      <c r="H94" s="111">
        <f>((VALUE(MID('Planilha oficial participantes '!H94,1,SEARCH(" ",'Planilha oficial participantes '!H94)-1))) / (TIMEVALUE(MOD('Planilha oficial participantes '!G94 - 'Planilha oficial participantes '!E94, 1))*24))*100</f>
        <v>75</v>
      </c>
      <c r="I94" s="112">
        <f>MOD('Planilha oficial participantes '!G94 - 'Planilha oficial participantes '!E94, 1)</f>
        <v>0.3333333333</v>
      </c>
      <c r="J94" s="113">
        <f t="shared" si="2"/>
        <v>8</v>
      </c>
      <c r="K94" s="109">
        <f t="shared" si="3"/>
        <v>2</v>
      </c>
      <c r="L94" s="109">
        <f>IF('Planilha oficial participantes '!J94="Nenhuma no último mês", 0,
 IF('Planilha oficial participantes '!J94="Menos de 1 vez/ semana", 1,
 IF('Planilha oficial participantes '!J94="1 ou 2 vezes/ semana", 2,
 IF('Planilha oficial participantes '!J94="3 ou mais vezes/ semana", 3,
 ""))))
</f>
        <v>2</v>
      </c>
      <c r="M94" s="109">
        <f>IF('Planilha oficial participantes '!K94="Nenhuma no último mês", 0,
 IF('Planilha oficial participantes '!K94="Menos de 1 vez/ semana", 1,
 IF('Planilha oficial participantes '!K94="1 ou 2 vezes/ semana", 2,
 IF('Planilha oficial participantes '!K94="3 ou mais vezes/ semana", 3,
 ""))))
</f>
        <v>3</v>
      </c>
      <c r="N94" s="109">
        <f>IF('Planilha oficial participantes '!L94="Nenhuma no último mês", 0,
 IF('Planilha oficial participantes '!L94="Menos de 1 vez/ semana", 1,
 IF('Planilha oficial participantes '!L94="1 ou 2 vezes/ semana", 2,
 IF('Planilha oficial participantes '!L94="3 ou mais vezes/ semana", 3,
 ""))))
</f>
        <v>1</v>
      </c>
      <c r="O94" s="109">
        <f>IF('Planilha oficial participantes '!M94="Nenhuma no último mês", 0,
 IF('Planilha oficial participantes '!M94="Menos de 1 vez/ semana", 1,
 IF('Planilha oficial participantes '!M94="1 ou 2 vezes/ semana", 2,
 IF('Planilha oficial participantes '!M94="3 ou mais vezes/ semana", 3,
 ""))))
</f>
        <v>1</v>
      </c>
      <c r="P94" s="109">
        <f>IF('Planilha oficial participantes '!N94="Nenhuma no último mês", 0,
 IF('Planilha oficial participantes '!N94="Menos de 1 vez/ semana", 1,
 IF('Planilha oficial participantes '!N94="1 ou 2 vezes/ semana", 2,
 IF('Planilha oficial participantes '!N94="3 ou mais vezes/ semana", 3,
 ""))))
</f>
        <v>1</v>
      </c>
      <c r="Q94" s="109">
        <f>IF('Planilha oficial participantes '!O94="Nenhuma no último mês", 0,
 IF('Planilha oficial participantes '!O94="Menos de 1 vez/ semana", 1,
 IF('Planilha oficial participantes '!O94="1 ou 2 vezes/ semana", 2,
 IF('Planilha oficial participantes '!O94="3 ou mais vezes/ semana", 3,
 ""))))
</f>
        <v>1</v>
      </c>
      <c r="R94" s="109">
        <f>IF('Planilha oficial participantes '!P94="Nenhuma no último mês", 0,
 IF('Planilha oficial participantes '!P94="Menos de 1 vez/ semana", 1,
 IF('Planilha oficial participantes '!P94="1 ou 2 vezes/ semana", 2,
 IF('Planilha oficial participantes '!P94="3 ou mais vezes/ semana", 3,
 ""))))
</f>
        <v>1</v>
      </c>
      <c r="S94" s="109">
        <f>IF('Planilha oficial participantes '!Q94="Nenhuma no último mês", 0,
 IF('Planilha oficial participantes '!Q94="Menos de 1 vez/ semana", 1,
 IF('Planilha oficial participantes '!Q94="1 ou 2 vezes/ semana", 2,
 IF('Planilha oficial participantes '!Q94="3 ou mais vezes/ semana", 3,
 ""))))
</f>
        <v>1</v>
      </c>
      <c r="T94" s="109">
        <f>IF('Planilha oficial participantes '!S94="Nenhuma no último mês", 0,
 IF('Planilha oficial participantes '!S94="Não se aplica", 0,
 IF('Planilha oficial participantes '!S94="Menos de 1 vez/ semana", 1,
 IF('Planilha oficial participantes '!S94="1 ou 2 vezes/ semana", 2,
 IF('Planilha oficial participantes '!S94="3 ou mais vezes/ semana", 3,
 ""))))
)</f>
        <v>2</v>
      </c>
      <c r="U94" s="109">
        <f>IF('Planilha oficial participantes '!U94="Nenhuma no último mês", 0,
 IF('Planilha oficial participantes '!U94="Menos de 1 vez/ semana", 1,
 IF('Planilha oficial participantes '!U94="1 ou 2 vezes/ semana", 2,
 IF('Planilha oficial participantes '!U94="3 ou mais vezes/ semana", 3,
 ""))))
</f>
        <v>0</v>
      </c>
      <c r="V94" s="109">
        <f t="shared" si="4"/>
        <v>3</v>
      </c>
      <c r="W94" s="109">
        <f>IF('Planilha oficial participantes '!V94="Nenhuma no último mês", 0,
 IF('Planilha oficial participantes '!V94="Menos de 1 vez/ semana", 1,
 IF('Planilha oficial participantes '!V94="1 ou 2 vezes/ semana", 2,
 IF('Planilha oficial participantes '!V94="3 ou mais vezes/ semana", 3,
 ""))))
</f>
        <v>2</v>
      </c>
      <c r="X94" s="109">
        <f>IF('Planilha oficial participantes '!W94="Nenhuma dificuldade", 0,
 IF('Planilha oficial participantes '!W94="Um problema leve", 1,
 IF('Planilha oficial participantes '!W94="Um problema razoável", 2,
 IF('Planilha oficial participantes '!W94="Um grande problema", 3,
 ""))))
</f>
        <v>3</v>
      </c>
      <c r="Y94" s="114">
        <f t="shared" si="5"/>
        <v>12</v>
      </c>
    </row>
    <row r="95">
      <c r="A95" s="108" t="s">
        <v>1269</v>
      </c>
      <c r="B95" s="109">
        <f>IF('Planilha oficial participantes '!T95="Muito boa", 0, IF('Planilha oficial participantes '!T95="Boa", 1, IF('Planilha oficial participantes '!T95="Ruim", 2, IF('Planilha oficial participantes '!T95="Muito ruim", 3, ""))))</f>
        <v>1</v>
      </c>
      <c r="C95" s="109">
        <f>IF(VALUE(MID('Planilha oficial participantes '!F95,1,SEARCH(" ",'Planilha oficial participantes '!F95)-1))&lt;=15, 0,
 IF(VALUE(MID('Planilha oficial participantes '!F95,1,SEARCH(" ",'Planilha oficial participantes '!F95)-1))&lt;=30, 1,
 IF(VALUE(MID('Planilha oficial participantes '!F95,1,SEARCH(" ",'Planilha oficial participantes '!F95)-1))&lt;=60, 2,
 3)))</f>
        <v>1</v>
      </c>
      <c r="D95" s="109">
        <f>IF('Planilha oficial participantes '!I95="Nenhuma no último mês", 0,
 IF('Planilha oficial participantes '!I95="Menos de 1 vez/ semana", 1,
 IF('Planilha oficial participantes '!I95="1 ou 2 vezes/ semana", 2,
 IF('Planilha oficial participantes '!I95="3 ou mais vezes/ semana", 3,
 ""))))
</f>
        <v>0</v>
      </c>
      <c r="E95" s="110">
        <f t="shared" si="1"/>
        <v>1</v>
      </c>
      <c r="F95" s="109">
        <f>IF(VALUE(MID('Planilha oficial participantes '!H95,1,SEARCH(" ",'Planilha oficial participantes '!H95)-1))&gt;=7, 0,
 IF(VALUE(MID('Planilha oficial participantes '!H95,1,SEARCH(" ",'Planilha oficial participantes '!H95)-1))&gt;=6, 1,
 IF(VALUE(MID('Planilha oficial participantes '!H95,1,SEARCH(" ",'Planilha oficial participantes '!H95)-1))&gt;=5, 2,
 3)))
</f>
        <v>2</v>
      </c>
      <c r="G95" s="109">
        <f>IF(
  (((VALUE(MID('Planilha oficial participantes '!H95,1,SEARCH(" ",'Planilha oficial participantes '!H95)-1))) / (TIMEVALUE(MOD('Planilha oficial participantes '!G95 - 'Planilha oficial participantes '!E95, 1))*24))*100) &gt; 85, 0,
IF(
  (((VALUE(MID('Planilha oficial participantes '!H95,1,SEARCH(" ",'Planilha oficial participantes '!H95)-1))) / (TIMEVALUE(MOD('Planilha oficial participantes '!G95 - 'Planilha oficial participantes '!E95, 1))*24))*100) &gt;= 75, 1,
IF(
  (((VALUE(MID('Planilha oficial participantes '!H95,1,SEARCH(" ",'Planilha oficial participantes '!H95)-1))) / (TIMEVALUE(MOD('Planilha oficial participantes '!G95 - 'Planilha oficial participantes '!E95, 1))*24))*100) &gt;= 65, 2,
3)))
</f>
        <v>1</v>
      </c>
      <c r="H95" s="111">
        <f>((VALUE(MID('Planilha oficial participantes '!H95,1,SEARCH(" ",'Planilha oficial participantes '!H95)-1))) / (TIMEVALUE(MOD('Planilha oficial participantes '!G95 - 'Planilha oficial participantes '!E95, 1))*24))*100</f>
        <v>78.57142857</v>
      </c>
      <c r="I95" s="112">
        <f>MOD('Planilha oficial participantes '!G95 - 'Planilha oficial participantes '!E95, 1)</f>
        <v>0.2916666667</v>
      </c>
      <c r="J95" s="113">
        <f t="shared" si="2"/>
        <v>7</v>
      </c>
      <c r="K95" s="109">
        <f t="shared" si="3"/>
        <v>0</v>
      </c>
      <c r="L95" s="109">
        <f>IF('Planilha oficial participantes '!J95="Nenhuma no último mês", 0,
 IF('Planilha oficial participantes '!J95="Menos de 1 vez/ semana", 1,
 IF('Planilha oficial participantes '!J95="1 ou 2 vezes/ semana", 2,
 IF('Planilha oficial participantes '!J95="3 ou mais vezes/ semana", 3,
 ""))))
</f>
        <v>0</v>
      </c>
      <c r="M95" s="109">
        <f>IF('Planilha oficial participantes '!K95="Nenhuma no último mês", 0,
 IF('Planilha oficial participantes '!K95="Menos de 1 vez/ semana", 1,
 IF('Planilha oficial participantes '!K95="1 ou 2 vezes/ semana", 2,
 IF('Planilha oficial participantes '!K95="3 ou mais vezes/ semana", 3,
 ""))))
</f>
        <v>0</v>
      </c>
      <c r="N95" s="109">
        <f>IF('Planilha oficial participantes '!L95="Nenhuma no último mês", 0,
 IF('Planilha oficial participantes '!L95="Menos de 1 vez/ semana", 1,
 IF('Planilha oficial participantes '!L95="1 ou 2 vezes/ semana", 2,
 IF('Planilha oficial participantes '!L95="3 ou mais vezes/ semana", 3,
 ""))))
</f>
        <v>0</v>
      </c>
      <c r="O95" s="109">
        <f>IF('Planilha oficial participantes '!M95="Nenhuma no último mês", 0,
 IF('Planilha oficial participantes '!M95="Menos de 1 vez/ semana", 1,
 IF('Planilha oficial participantes '!M95="1 ou 2 vezes/ semana", 2,
 IF('Planilha oficial participantes '!M95="3 ou mais vezes/ semana", 3,
 ""))))
</f>
        <v>0</v>
      </c>
      <c r="P95" s="109">
        <f>IF('Planilha oficial participantes '!N95="Nenhuma no último mês", 0,
 IF('Planilha oficial participantes '!N95="Menos de 1 vez/ semana", 1,
 IF('Planilha oficial participantes '!N95="1 ou 2 vezes/ semana", 2,
 IF('Planilha oficial participantes '!N95="3 ou mais vezes/ semana", 3,
 ""))))
</f>
        <v>0</v>
      </c>
      <c r="Q95" s="109">
        <f>IF('Planilha oficial participantes '!O95="Nenhuma no último mês", 0,
 IF('Planilha oficial participantes '!O95="Menos de 1 vez/ semana", 1,
 IF('Planilha oficial participantes '!O95="1 ou 2 vezes/ semana", 2,
 IF('Planilha oficial participantes '!O95="3 ou mais vezes/ semana", 3,
 ""))))
</f>
        <v>0</v>
      </c>
      <c r="R95" s="109">
        <f>IF('Planilha oficial participantes '!P95="Nenhuma no último mês", 0,
 IF('Planilha oficial participantes '!P95="Menos de 1 vez/ semana", 1,
 IF('Planilha oficial participantes '!P95="1 ou 2 vezes/ semana", 2,
 IF('Planilha oficial participantes '!P95="3 ou mais vezes/ semana", 3,
 ""))))
</f>
        <v>0</v>
      </c>
      <c r="S95" s="109">
        <f>IF('Planilha oficial participantes '!Q95="Nenhuma no último mês", 0,
 IF('Planilha oficial participantes '!Q95="Menos de 1 vez/ semana", 1,
 IF('Planilha oficial participantes '!Q95="1 ou 2 vezes/ semana", 2,
 IF('Planilha oficial participantes '!Q95="3 ou mais vezes/ semana", 3,
 ""))))
</f>
        <v>0</v>
      </c>
      <c r="T95" s="109">
        <f>IF('Planilha oficial participantes '!S95="Nenhuma no último mês", 0,
 IF('Planilha oficial participantes '!S95="Não se aplica", 0,
 IF('Planilha oficial participantes '!S95="Menos de 1 vez/ semana", 1,
 IF('Planilha oficial participantes '!S95="1 ou 2 vezes/ semana", 2,
 IF('Planilha oficial participantes '!S95="3 ou mais vezes/ semana", 3,
 ""))))
)</f>
        <v>0</v>
      </c>
      <c r="U95" s="109">
        <f>IF('Planilha oficial participantes '!U95="Nenhuma no último mês", 0,
 IF('Planilha oficial participantes '!U95="Menos de 1 vez/ semana", 1,
 IF('Planilha oficial participantes '!U95="1 ou 2 vezes/ semana", 2,
 IF('Planilha oficial participantes '!U95="3 ou mais vezes/ semana", 3,
 ""))))
</f>
        <v>0</v>
      </c>
      <c r="V95" s="109">
        <f t="shared" si="4"/>
        <v>1</v>
      </c>
      <c r="W95" s="109">
        <f>IF('Planilha oficial participantes '!V95="Nenhuma no último mês", 0,
 IF('Planilha oficial participantes '!V95="Menos de 1 vez/ semana", 1,
 IF('Planilha oficial participantes '!V95="1 ou 2 vezes/ semana", 2,
 IF('Planilha oficial participantes '!V95="3 ou mais vezes/ semana", 3,
 ""))))
</f>
        <v>0</v>
      </c>
      <c r="X95" s="109">
        <f>IF('Planilha oficial participantes '!W95="Nenhuma dificuldade", 0,
 IF('Planilha oficial participantes '!W95="Um problema leve", 1,
 IF('Planilha oficial participantes '!W95="Um problema razoável", 2,
 IF('Planilha oficial participantes '!W95="Um grande problema", 3,
 ""))))
</f>
        <v>1</v>
      </c>
      <c r="Y95" s="114">
        <f t="shared" si="5"/>
        <v>6</v>
      </c>
      <c r="AA95" s="106" t="s">
        <v>1883</v>
      </c>
      <c r="AB95" s="43"/>
      <c r="AC95" s="44"/>
    </row>
    <row r="96">
      <c r="A96" s="108" t="s">
        <v>1270</v>
      </c>
      <c r="B96" s="109">
        <f>IF('Planilha oficial participantes '!T96="Muito boa", 0, IF('Planilha oficial participantes '!T96="Boa", 1, IF('Planilha oficial participantes '!T96="Ruim", 2, IF('Planilha oficial participantes '!T96="Muito ruim", 3, ""))))</f>
        <v>2</v>
      </c>
      <c r="C96" s="109">
        <f>IF(VALUE(MID('Planilha oficial participantes '!F96,1,SEARCH(" ",'Planilha oficial participantes '!F96)-1))&lt;=15, 0,
 IF(VALUE(MID('Planilha oficial participantes '!F96,1,SEARCH(" ",'Planilha oficial participantes '!F96)-1))&lt;=30, 1,
 IF(VALUE(MID('Planilha oficial participantes '!F96,1,SEARCH(" ",'Planilha oficial participantes '!F96)-1))&lt;=60, 2,
 3)))</f>
        <v>3</v>
      </c>
      <c r="D96" s="109">
        <f>IF('Planilha oficial participantes '!I96="Nenhuma no último mês", 0,
 IF('Planilha oficial participantes '!I96="Menos de 1 vez/ semana", 1,
 IF('Planilha oficial participantes '!I96="1 ou 2 vezes/ semana", 2,
 IF('Planilha oficial participantes '!I96="3 ou mais vezes/ semana", 3,
 ""))))
</f>
        <v>2</v>
      </c>
      <c r="E96" s="110">
        <f t="shared" si="1"/>
        <v>3</v>
      </c>
      <c r="F96" s="109">
        <f>IF(VALUE(MID('Planilha oficial participantes '!H96,1,SEARCH(" ",'Planilha oficial participantes '!H96)-1))&gt;=7, 0,
 IF(VALUE(MID('Planilha oficial participantes '!H96,1,SEARCH(" ",'Planilha oficial participantes '!H96)-1))&gt;=6, 1,
 IF(VALUE(MID('Planilha oficial participantes '!H96,1,SEARCH(" ",'Planilha oficial participantes '!H96)-1))&gt;=5, 2,
 3)))
</f>
        <v>0</v>
      </c>
      <c r="G96" s="109">
        <f>IF(
  (((VALUE(MID('Planilha oficial participantes '!H96,1,SEARCH(" ",'Planilha oficial participantes '!H96)-1))) / (TIMEVALUE(MOD('Planilha oficial participantes '!G96 - 'Planilha oficial participantes '!E96, 1))*24))*100) &gt; 85, 0,
IF(
  (((VALUE(MID('Planilha oficial participantes '!H96,1,SEARCH(" ",'Planilha oficial participantes '!H96)-1))) / (TIMEVALUE(MOD('Planilha oficial participantes '!G96 - 'Planilha oficial participantes '!E96, 1))*24))*100) &gt;= 75, 1,
IF(
  (((VALUE(MID('Planilha oficial participantes '!H96,1,SEARCH(" ",'Planilha oficial participantes '!H96)-1))) / (TIMEVALUE(MOD('Planilha oficial participantes '!G96 - 'Planilha oficial participantes '!E96, 1))*24))*100) &gt;= 65, 2,
3)))
</f>
        <v>0</v>
      </c>
      <c r="H96" s="111">
        <f>((VALUE(MID('Planilha oficial participantes '!H96,1,SEARCH(" ",'Planilha oficial participantes '!H96)-1))) / (TIMEVALUE(MOD('Planilha oficial participantes '!G96 - 'Planilha oficial participantes '!E96, 1))*24))*100</f>
        <v>93.33333333</v>
      </c>
      <c r="I96" s="112">
        <f>MOD('Planilha oficial participantes '!G96 - 'Planilha oficial participantes '!E96, 1)</f>
        <v>0.3125</v>
      </c>
      <c r="J96" s="113">
        <f t="shared" si="2"/>
        <v>7.5</v>
      </c>
      <c r="K96" s="109">
        <f t="shared" si="3"/>
        <v>1</v>
      </c>
      <c r="L96" s="109">
        <f>IF('Planilha oficial participantes '!J96="Nenhuma no último mês", 0,
 IF('Planilha oficial participantes '!J96="Menos de 1 vez/ semana", 1,
 IF('Planilha oficial participantes '!J96="1 ou 2 vezes/ semana", 2,
 IF('Planilha oficial participantes '!J96="3 ou mais vezes/ semana", 3,
 ""))))
</f>
        <v>0</v>
      </c>
      <c r="M96" s="109">
        <f>IF('Planilha oficial participantes '!K96="Nenhuma no último mês", 0,
 IF('Planilha oficial participantes '!K96="Menos de 1 vez/ semana", 1,
 IF('Planilha oficial participantes '!K96="1 ou 2 vezes/ semana", 2,
 IF('Planilha oficial participantes '!K96="3 ou mais vezes/ semana", 3,
 ""))))
</f>
        <v>2</v>
      </c>
      <c r="N96" s="109">
        <f>IF('Planilha oficial participantes '!L96="Nenhuma no último mês", 0,
 IF('Planilha oficial participantes '!L96="Menos de 1 vez/ semana", 1,
 IF('Planilha oficial participantes '!L96="1 ou 2 vezes/ semana", 2,
 IF('Planilha oficial participantes '!L96="3 ou mais vezes/ semana", 3,
 ""))))
</f>
        <v>0</v>
      </c>
      <c r="O96" s="109">
        <f>IF('Planilha oficial participantes '!M96="Nenhuma no último mês", 0,
 IF('Planilha oficial participantes '!M96="Menos de 1 vez/ semana", 1,
 IF('Planilha oficial participantes '!M96="1 ou 2 vezes/ semana", 2,
 IF('Planilha oficial participantes '!M96="3 ou mais vezes/ semana", 3,
 ""))))
</f>
        <v>0</v>
      </c>
      <c r="P96" s="109">
        <f>IF('Planilha oficial participantes '!N96="Nenhuma no último mês", 0,
 IF('Planilha oficial participantes '!N96="Menos de 1 vez/ semana", 1,
 IF('Planilha oficial participantes '!N96="1 ou 2 vezes/ semana", 2,
 IF('Planilha oficial participantes '!N96="3 ou mais vezes/ semana", 3,
 ""))))
</f>
        <v>0</v>
      </c>
      <c r="Q96" s="109">
        <f>IF('Planilha oficial participantes '!O96="Nenhuma no último mês", 0,
 IF('Planilha oficial participantes '!O96="Menos de 1 vez/ semana", 1,
 IF('Planilha oficial participantes '!O96="1 ou 2 vezes/ semana", 2,
 IF('Planilha oficial participantes '!O96="3 ou mais vezes/ semana", 3,
 ""))))
</f>
        <v>2</v>
      </c>
      <c r="R96" s="109">
        <f>IF('Planilha oficial participantes '!P96="Nenhuma no último mês", 0,
 IF('Planilha oficial participantes '!P96="Menos de 1 vez/ semana", 1,
 IF('Planilha oficial participantes '!P96="1 ou 2 vezes/ semana", 2,
 IF('Planilha oficial participantes '!P96="3 ou mais vezes/ semana", 3,
 ""))))
</f>
        <v>1</v>
      </c>
      <c r="S96" s="109">
        <f>IF('Planilha oficial participantes '!Q96="Nenhuma no último mês", 0,
 IF('Planilha oficial participantes '!Q96="Menos de 1 vez/ semana", 1,
 IF('Planilha oficial participantes '!Q96="1 ou 2 vezes/ semana", 2,
 IF('Planilha oficial participantes '!Q96="3 ou mais vezes/ semana", 3,
 ""))))
</f>
        <v>0</v>
      </c>
      <c r="T96" s="109">
        <f>IF('Planilha oficial participantes '!S96="Nenhuma no último mês", 0,
 IF('Planilha oficial participantes '!S96="Não se aplica", 0,
 IF('Planilha oficial participantes '!S96="Menos de 1 vez/ semana", 1,
 IF('Planilha oficial participantes '!S96="1 ou 2 vezes/ semana", 2,
 IF('Planilha oficial participantes '!S96="3 ou mais vezes/ semana", 3,
 ""))))
)</f>
        <v>0</v>
      </c>
      <c r="U96" s="109">
        <f>IF('Planilha oficial participantes '!U96="Nenhuma no último mês", 0,
 IF('Planilha oficial participantes '!U96="Menos de 1 vez/ semana", 1,
 IF('Planilha oficial participantes '!U96="1 ou 2 vezes/ semana", 2,
 IF('Planilha oficial participantes '!U96="3 ou mais vezes/ semana", 3,
 ""))))
</f>
        <v>2</v>
      </c>
      <c r="V96" s="109">
        <f t="shared" si="4"/>
        <v>2</v>
      </c>
      <c r="W96" s="109">
        <f>IF('Planilha oficial participantes '!V96="Nenhuma no último mês", 0,
 IF('Planilha oficial participantes '!V96="Menos de 1 vez/ semana", 1,
 IF('Planilha oficial participantes '!V96="1 ou 2 vezes/ semana", 2,
 IF('Planilha oficial participantes '!V96="3 ou mais vezes/ semana", 3,
 ""))))
</f>
        <v>2</v>
      </c>
      <c r="X96" s="109">
        <f>IF('Planilha oficial participantes '!W96="Nenhuma dificuldade", 0,
 IF('Planilha oficial participantes '!W96="Um problema leve", 1,
 IF('Planilha oficial participantes '!W96="Um problema razoável", 2,
 IF('Planilha oficial participantes '!W96="Um grande problema", 3,
 ""))))
</f>
        <v>2</v>
      </c>
      <c r="Y96" s="114">
        <f t="shared" si="5"/>
        <v>10</v>
      </c>
      <c r="AA96" s="140" t="s">
        <v>79</v>
      </c>
      <c r="AB96" s="141">
        <f>COUNTIF(Form_Responses1_3[5I- Durante o último mês, com que frequência você teve dificuldade de dormir porque você teve dor?], "Nenhuma no último mês")
</f>
        <v>193</v>
      </c>
      <c r="AC96" s="142">
        <f t="shared" ref="AC96:AC100" si="16">AB96/$AB$100</f>
        <v>0.7255639098</v>
      </c>
    </row>
    <row r="97">
      <c r="A97" s="108" t="s">
        <v>1271</v>
      </c>
      <c r="B97" s="109">
        <f>IF('Planilha oficial participantes '!T97="Muito boa", 0, IF('Planilha oficial participantes '!T97="Boa", 1, IF('Planilha oficial participantes '!T97="Ruim", 2, IF('Planilha oficial participantes '!T97="Muito ruim", 3, ""))))</f>
        <v>0</v>
      </c>
      <c r="C97" s="109">
        <f>IF(VALUE(MID('Planilha oficial participantes '!F97,1,SEARCH(" ",'Planilha oficial participantes '!F97)-1))&lt;=15, 0,
 IF(VALUE(MID('Planilha oficial participantes '!F97,1,SEARCH(" ",'Planilha oficial participantes '!F97)-1))&lt;=30, 1,
 IF(VALUE(MID('Planilha oficial participantes '!F97,1,SEARCH(" ",'Planilha oficial participantes '!F97)-1))&lt;=60, 2,
 3)))</f>
        <v>0</v>
      </c>
      <c r="D97" s="109">
        <f>IF('Planilha oficial participantes '!I97="Nenhuma no último mês", 0,
 IF('Planilha oficial participantes '!I97="Menos de 1 vez/ semana", 1,
 IF('Planilha oficial participantes '!I97="1 ou 2 vezes/ semana", 2,
 IF('Planilha oficial participantes '!I97="3 ou mais vezes/ semana", 3,
 ""))))
</f>
        <v>1</v>
      </c>
      <c r="E97" s="110">
        <f t="shared" si="1"/>
        <v>1</v>
      </c>
      <c r="F97" s="109">
        <f>IF(VALUE(MID('Planilha oficial participantes '!H97,1,SEARCH(" ",'Planilha oficial participantes '!H97)-1))&gt;=7, 0,
 IF(VALUE(MID('Planilha oficial participantes '!H97,1,SEARCH(" ",'Planilha oficial participantes '!H97)-1))&gt;=6, 1,
 IF(VALUE(MID('Planilha oficial participantes '!H97,1,SEARCH(" ",'Planilha oficial participantes '!H97)-1))&gt;=5, 2,
 3)))
</f>
        <v>0</v>
      </c>
      <c r="G97" s="109">
        <f>IF(
  (((VALUE(MID('Planilha oficial participantes '!H97,1,SEARCH(" ",'Planilha oficial participantes '!H97)-1))) / (TIMEVALUE(MOD('Planilha oficial participantes '!G97 - 'Planilha oficial participantes '!E97, 1))*24))*100) &gt; 85, 0,
IF(
  (((VALUE(MID('Planilha oficial participantes '!H97,1,SEARCH(" ",'Planilha oficial participantes '!H97)-1))) / (TIMEVALUE(MOD('Planilha oficial participantes '!G97 - 'Planilha oficial participantes '!E97, 1))*24))*100) &gt;= 75, 1,
IF(
  (((VALUE(MID('Planilha oficial participantes '!H97,1,SEARCH(" ",'Planilha oficial participantes '!H97)-1))) / (TIMEVALUE(MOD('Planilha oficial participantes '!G97 - 'Planilha oficial participantes '!E97, 1))*24))*100) &gt;= 65, 2,
3)))
</f>
        <v>0</v>
      </c>
      <c r="H97" s="111">
        <f>((VALUE(MID('Planilha oficial participantes '!H97,1,SEARCH(" ",'Planilha oficial participantes '!H97)-1))) / (TIMEVALUE(MOD('Planilha oficial participantes '!G97 - 'Planilha oficial participantes '!E97, 1))*24))*100</f>
        <v>93.33333333</v>
      </c>
      <c r="I97" s="112">
        <f>MOD('Planilha oficial participantes '!G97 - 'Planilha oficial participantes '!E97, 1)</f>
        <v>0.3125</v>
      </c>
      <c r="J97" s="113">
        <f t="shared" si="2"/>
        <v>7.5</v>
      </c>
      <c r="K97" s="109">
        <f t="shared" si="3"/>
        <v>1</v>
      </c>
      <c r="L97" s="109">
        <f>IF('Planilha oficial participantes '!J97="Nenhuma no último mês", 0,
 IF('Planilha oficial participantes '!J97="Menos de 1 vez/ semana", 1,
 IF('Planilha oficial participantes '!J97="1 ou 2 vezes/ semana", 2,
 IF('Planilha oficial participantes '!J97="3 ou mais vezes/ semana", 3,
 ""))))
</f>
        <v>1</v>
      </c>
      <c r="M97" s="109">
        <f>IF('Planilha oficial participantes '!K97="Nenhuma no último mês", 0,
 IF('Planilha oficial participantes '!K97="Menos de 1 vez/ semana", 1,
 IF('Planilha oficial participantes '!K97="1 ou 2 vezes/ semana", 2,
 IF('Planilha oficial participantes '!K97="3 ou mais vezes/ semana", 3,
 ""))))
</f>
        <v>0</v>
      </c>
      <c r="N97" s="109">
        <f>IF('Planilha oficial participantes '!L97="Nenhuma no último mês", 0,
 IF('Planilha oficial participantes '!L97="Menos de 1 vez/ semana", 1,
 IF('Planilha oficial participantes '!L97="1 ou 2 vezes/ semana", 2,
 IF('Planilha oficial participantes '!L97="3 ou mais vezes/ semana", 3,
 ""))))
</f>
        <v>0</v>
      </c>
      <c r="O97" s="109">
        <f>IF('Planilha oficial participantes '!M97="Nenhuma no último mês", 0,
 IF('Planilha oficial participantes '!M97="Menos de 1 vez/ semana", 1,
 IF('Planilha oficial participantes '!M97="1 ou 2 vezes/ semana", 2,
 IF('Planilha oficial participantes '!M97="3 ou mais vezes/ semana", 3,
 ""))))
</f>
        <v>0</v>
      </c>
      <c r="P97" s="109">
        <f>IF('Planilha oficial participantes '!N97="Nenhuma no último mês", 0,
 IF('Planilha oficial participantes '!N97="Menos de 1 vez/ semana", 1,
 IF('Planilha oficial participantes '!N97="1 ou 2 vezes/ semana", 2,
 IF('Planilha oficial participantes '!N97="3 ou mais vezes/ semana", 3,
 ""))))
</f>
        <v>0</v>
      </c>
      <c r="Q97" s="109">
        <f>IF('Planilha oficial participantes '!O97="Nenhuma no último mês", 0,
 IF('Planilha oficial participantes '!O97="Menos de 1 vez/ semana", 1,
 IF('Planilha oficial participantes '!O97="1 ou 2 vezes/ semana", 2,
 IF('Planilha oficial participantes '!O97="3 ou mais vezes/ semana", 3,
 ""))))
</f>
        <v>0</v>
      </c>
      <c r="R97" s="109">
        <f>IF('Planilha oficial participantes '!P97="Nenhuma no último mês", 0,
 IF('Planilha oficial participantes '!P97="Menos de 1 vez/ semana", 1,
 IF('Planilha oficial participantes '!P97="1 ou 2 vezes/ semana", 2,
 IF('Planilha oficial participantes '!P97="3 ou mais vezes/ semana", 3,
 ""))))
</f>
        <v>1</v>
      </c>
      <c r="S97" s="109">
        <f>IF('Planilha oficial participantes '!Q97="Nenhuma no último mês", 0,
 IF('Planilha oficial participantes '!Q97="Menos de 1 vez/ semana", 1,
 IF('Planilha oficial participantes '!Q97="1 ou 2 vezes/ semana", 2,
 IF('Planilha oficial participantes '!Q97="3 ou mais vezes/ semana", 3,
 ""))))
</f>
        <v>0</v>
      </c>
      <c r="T97" s="109">
        <f>IF('Planilha oficial participantes '!S97="Nenhuma no último mês", 0,
 IF('Planilha oficial participantes '!S97="Não se aplica", 0,
 IF('Planilha oficial participantes '!S97="Menos de 1 vez/ semana", 1,
 IF('Planilha oficial participantes '!S97="1 ou 2 vezes/ semana", 2,
 IF('Planilha oficial participantes '!S97="3 ou mais vezes/ semana", 3,
 ""))))
)</f>
        <v>0</v>
      </c>
      <c r="U97" s="109">
        <f>IF('Planilha oficial participantes '!U97="Nenhuma no último mês", 0,
 IF('Planilha oficial participantes '!U97="Menos de 1 vez/ semana", 1,
 IF('Planilha oficial participantes '!U97="1 ou 2 vezes/ semana", 2,
 IF('Planilha oficial participantes '!U97="3 ou mais vezes/ semana", 3,
 ""))))
</f>
        <v>0</v>
      </c>
      <c r="V97" s="109">
        <f t="shared" si="4"/>
        <v>1</v>
      </c>
      <c r="W97" s="109">
        <f>IF('Planilha oficial participantes '!V97="Nenhuma no último mês", 0,
 IF('Planilha oficial participantes '!V97="Menos de 1 vez/ semana", 1,
 IF('Planilha oficial participantes '!V97="1 ou 2 vezes/ semana", 2,
 IF('Planilha oficial participantes '!V97="3 ou mais vezes/ semana", 3,
 ""))))
</f>
        <v>1</v>
      </c>
      <c r="X97" s="109">
        <f>IF('Planilha oficial participantes '!W97="Nenhuma dificuldade", 0,
 IF('Planilha oficial participantes '!W97="Um problema leve", 1,
 IF('Planilha oficial participantes '!W97="Um problema razoável", 2,
 IF('Planilha oficial participantes '!W97="Um grande problema", 3,
 ""))))
</f>
        <v>1</v>
      </c>
      <c r="Y97" s="114">
        <f t="shared" si="5"/>
        <v>3</v>
      </c>
      <c r="AA97" s="140" t="s">
        <v>77</v>
      </c>
      <c r="AB97" s="141">
        <f>COUNTIF(Form_Responses1_3[5I- Durante o último mês, com que frequência você teve dificuldade de dormir porque você teve dor?], "Menos de 1 vez/ semana")
</f>
        <v>52</v>
      </c>
      <c r="AC97" s="142">
        <f t="shared" si="16"/>
        <v>0.1954887218</v>
      </c>
    </row>
    <row r="98">
      <c r="A98" s="108" t="s">
        <v>1272</v>
      </c>
      <c r="B98" s="109">
        <f>IF('Planilha oficial participantes '!T98="Muito boa", 0, IF('Planilha oficial participantes '!T98="Boa", 1, IF('Planilha oficial participantes '!T98="Ruim", 2, IF('Planilha oficial participantes '!T98="Muito ruim", 3, ""))))</f>
        <v>1</v>
      </c>
      <c r="C98" s="109">
        <f>IF(VALUE(MID('Planilha oficial participantes '!F98,1,SEARCH(" ",'Planilha oficial participantes '!F98)-1))&lt;=15, 0,
 IF(VALUE(MID('Planilha oficial participantes '!F98,1,SEARCH(" ",'Planilha oficial participantes '!F98)-1))&lt;=30, 1,
 IF(VALUE(MID('Planilha oficial participantes '!F98,1,SEARCH(" ",'Planilha oficial participantes '!F98)-1))&lt;=60, 2,
 3)))</f>
        <v>2</v>
      </c>
      <c r="D98" s="109">
        <f>IF('Planilha oficial participantes '!I98="Nenhuma no último mês", 0,
 IF('Planilha oficial participantes '!I98="Menos de 1 vez/ semana", 1,
 IF('Planilha oficial participantes '!I98="1 ou 2 vezes/ semana", 2,
 IF('Planilha oficial participantes '!I98="3 ou mais vezes/ semana", 3,
 ""))))
</f>
        <v>2</v>
      </c>
      <c r="E98" s="110">
        <f t="shared" si="1"/>
        <v>2</v>
      </c>
      <c r="F98" s="109">
        <f>IF(VALUE(MID('Planilha oficial participantes '!H98,1,SEARCH(" ",'Planilha oficial participantes '!H98)-1))&gt;=7, 0,
 IF(VALUE(MID('Planilha oficial participantes '!H98,1,SEARCH(" ",'Planilha oficial participantes '!H98)-1))&gt;=6, 1,
 IF(VALUE(MID('Planilha oficial participantes '!H98,1,SEARCH(" ",'Planilha oficial participantes '!H98)-1))&gt;=5, 2,
 3)))
</f>
        <v>0</v>
      </c>
      <c r="G98" s="109">
        <f>IF(
  (((VALUE(MID('Planilha oficial participantes '!H98,1,SEARCH(" ",'Planilha oficial participantes '!H98)-1))) / (TIMEVALUE(MOD('Planilha oficial participantes '!G98 - 'Planilha oficial participantes '!E98, 1))*24))*100) &gt; 85, 0,
IF(
  (((VALUE(MID('Planilha oficial participantes '!H98,1,SEARCH(" ",'Planilha oficial participantes '!H98)-1))) / (TIMEVALUE(MOD('Planilha oficial participantes '!G98 - 'Planilha oficial participantes '!E98, 1))*24))*100) &gt;= 75, 1,
IF(
  (((VALUE(MID('Planilha oficial participantes '!H98,1,SEARCH(" ",'Planilha oficial participantes '!H98)-1))) / (TIMEVALUE(MOD('Planilha oficial participantes '!G98 - 'Planilha oficial participantes '!E98, 1))*24))*100) &gt;= 65, 2,
3)))
</f>
        <v>0</v>
      </c>
      <c r="H98" s="111">
        <f>((VALUE(MID('Planilha oficial participantes '!H98,1,SEARCH(" ",'Planilha oficial participantes '!H98)-1))) / (TIMEVALUE(MOD('Planilha oficial participantes '!G98 - 'Planilha oficial participantes '!E98, 1))*24))*100</f>
        <v>94.11764706</v>
      </c>
      <c r="I98" s="112">
        <f>MOD('Planilha oficial participantes '!G98 - 'Planilha oficial participantes '!E98, 1)</f>
        <v>0.3541666667</v>
      </c>
      <c r="J98" s="113">
        <f t="shared" si="2"/>
        <v>8.5</v>
      </c>
      <c r="K98" s="109">
        <f t="shared" si="3"/>
        <v>1</v>
      </c>
      <c r="L98" s="109">
        <f>IF('Planilha oficial participantes '!J98="Nenhuma no último mês", 0,
 IF('Planilha oficial participantes '!J98="Menos de 1 vez/ semana", 1,
 IF('Planilha oficial participantes '!J98="1 ou 2 vezes/ semana", 2,
 IF('Planilha oficial participantes '!J98="3 ou mais vezes/ semana", 3,
 ""))))
</f>
        <v>2</v>
      </c>
      <c r="M98" s="109">
        <f>IF('Planilha oficial participantes '!K98="Nenhuma no último mês", 0,
 IF('Planilha oficial participantes '!K98="Menos de 1 vez/ semana", 1,
 IF('Planilha oficial participantes '!K98="1 ou 2 vezes/ semana", 2,
 IF('Planilha oficial participantes '!K98="3 ou mais vezes/ semana", 3,
 ""))))
</f>
        <v>0</v>
      </c>
      <c r="N98" s="109">
        <f>IF('Planilha oficial participantes '!L98="Nenhuma no último mês", 0,
 IF('Planilha oficial participantes '!L98="Menos de 1 vez/ semana", 1,
 IF('Planilha oficial participantes '!L98="1 ou 2 vezes/ semana", 2,
 IF('Planilha oficial participantes '!L98="3 ou mais vezes/ semana", 3,
 ""))))
</f>
        <v>1</v>
      </c>
      <c r="O98" s="109">
        <f>IF('Planilha oficial participantes '!M98="Nenhuma no último mês", 0,
 IF('Planilha oficial participantes '!M98="Menos de 1 vez/ semana", 1,
 IF('Planilha oficial participantes '!M98="1 ou 2 vezes/ semana", 2,
 IF('Planilha oficial participantes '!M98="3 ou mais vezes/ semana", 3,
 ""))))
</f>
        <v>0</v>
      </c>
      <c r="P98" s="109">
        <f>IF('Planilha oficial participantes '!N98="Nenhuma no último mês", 0,
 IF('Planilha oficial participantes '!N98="Menos de 1 vez/ semana", 1,
 IF('Planilha oficial participantes '!N98="1 ou 2 vezes/ semana", 2,
 IF('Planilha oficial participantes '!N98="3 ou mais vezes/ semana", 3,
 ""))))
</f>
        <v>0</v>
      </c>
      <c r="Q98" s="109">
        <f>IF('Planilha oficial participantes '!O98="Nenhuma no último mês", 0,
 IF('Planilha oficial participantes '!O98="Menos de 1 vez/ semana", 1,
 IF('Planilha oficial participantes '!O98="1 ou 2 vezes/ semana", 2,
 IF('Planilha oficial participantes '!O98="3 ou mais vezes/ semana", 3,
 ""))))
</f>
        <v>2</v>
      </c>
      <c r="R98" s="109">
        <f>IF('Planilha oficial participantes '!P98="Nenhuma no último mês", 0,
 IF('Planilha oficial participantes '!P98="Menos de 1 vez/ semana", 1,
 IF('Planilha oficial participantes '!P98="1 ou 2 vezes/ semana", 2,
 IF('Planilha oficial participantes '!P98="3 ou mais vezes/ semana", 3,
 ""))))
</f>
        <v>0</v>
      </c>
      <c r="S98" s="109">
        <f>IF('Planilha oficial participantes '!Q98="Nenhuma no último mês", 0,
 IF('Planilha oficial participantes '!Q98="Menos de 1 vez/ semana", 1,
 IF('Planilha oficial participantes '!Q98="1 ou 2 vezes/ semana", 2,
 IF('Planilha oficial participantes '!Q98="3 ou mais vezes/ semana", 3,
 ""))))
</f>
        <v>1</v>
      </c>
      <c r="T98" s="109">
        <f>IF('Planilha oficial participantes '!S98="Nenhuma no último mês", 0,
 IF('Planilha oficial participantes '!S98="Não se aplica", 0,
 IF('Planilha oficial participantes '!S98="Menos de 1 vez/ semana", 1,
 IF('Planilha oficial participantes '!S98="1 ou 2 vezes/ semana", 2,
 IF('Planilha oficial participantes '!S98="3 ou mais vezes/ semana", 3,
 ""))))
)</f>
        <v>0</v>
      </c>
      <c r="U98" s="109">
        <f>IF('Planilha oficial participantes '!U98="Nenhuma no último mês", 0,
 IF('Planilha oficial participantes '!U98="Menos de 1 vez/ semana", 1,
 IF('Planilha oficial participantes '!U98="1 ou 2 vezes/ semana", 2,
 IF('Planilha oficial participantes '!U98="3 ou mais vezes/ semana", 3,
 ""))))
</f>
        <v>0</v>
      </c>
      <c r="V98" s="109">
        <f t="shared" si="4"/>
        <v>2</v>
      </c>
      <c r="W98" s="109">
        <f>IF('Planilha oficial participantes '!V98="Nenhuma no último mês", 0,
 IF('Planilha oficial participantes '!V98="Menos de 1 vez/ semana", 1,
 IF('Planilha oficial participantes '!V98="1 ou 2 vezes/ semana", 2,
 IF('Planilha oficial participantes '!V98="3 ou mais vezes/ semana", 3,
 ""))))
</f>
        <v>2</v>
      </c>
      <c r="X98" s="109">
        <f>IF('Planilha oficial participantes '!W98="Nenhuma dificuldade", 0,
 IF('Planilha oficial participantes '!W98="Um problema leve", 1,
 IF('Planilha oficial participantes '!W98="Um problema razoável", 2,
 IF('Planilha oficial participantes '!W98="Um grande problema", 3,
 ""))))
</f>
        <v>2</v>
      </c>
      <c r="Y98" s="114">
        <f t="shared" si="5"/>
        <v>6</v>
      </c>
      <c r="AA98" s="140" t="s">
        <v>78</v>
      </c>
      <c r="AB98" s="141">
        <f>COUNTIF(Form_Responses1_3[5I- Durante o último mês, com que frequência você teve dificuldade de dormir porque você teve dor?], "1 ou 2 vezes/ semana")
</f>
        <v>15</v>
      </c>
      <c r="AC98" s="142">
        <f t="shared" si="16"/>
        <v>0.05639097744</v>
      </c>
    </row>
    <row r="99">
      <c r="A99" s="108" t="s">
        <v>1274</v>
      </c>
      <c r="B99" s="109">
        <f>IF('Planilha oficial participantes '!T99="Muito boa", 0, IF('Planilha oficial participantes '!T99="Boa", 1, IF('Planilha oficial participantes '!T99="Ruim", 2, IF('Planilha oficial participantes '!T99="Muito ruim", 3, ""))))</f>
        <v>1</v>
      </c>
      <c r="C99" s="109">
        <f>IF(VALUE(MID('Planilha oficial participantes '!F99,1,SEARCH(" ",'Planilha oficial participantes '!F99)-1))&lt;=15, 0,
 IF(VALUE(MID('Planilha oficial participantes '!F99,1,SEARCH(" ",'Planilha oficial participantes '!F99)-1))&lt;=30, 1,
 IF(VALUE(MID('Planilha oficial participantes '!F99,1,SEARCH(" ",'Planilha oficial participantes '!F99)-1))&lt;=60, 2,
 3)))</f>
        <v>1</v>
      </c>
      <c r="D99" s="109">
        <f>IF('Planilha oficial participantes '!I99="Nenhuma no último mês", 0,
 IF('Planilha oficial participantes '!I99="Menos de 1 vez/ semana", 1,
 IF('Planilha oficial participantes '!I99="1 ou 2 vezes/ semana", 2,
 IF('Planilha oficial participantes '!I99="3 ou mais vezes/ semana", 3,
 ""))))
</f>
        <v>3</v>
      </c>
      <c r="E99" s="110">
        <f t="shared" si="1"/>
        <v>2</v>
      </c>
      <c r="F99" s="109">
        <f>IF(VALUE(MID('Planilha oficial participantes '!H99,1,SEARCH(" ",'Planilha oficial participantes '!H99)-1))&gt;=7, 0,
 IF(VALUE(MID('Planilha oficial participantes '!H99,1,SEARCH(" ",'Planilha oficial participantes '!H99)-1))&gt;=6, 1,
 IF(VALUE(MID('Planilha oficial participantes '!H99,1,SEARCH(" ",'Planilha oficial participantes '!H99)-1))&gt;=5, 2,
 3)))
</f>
        <v>1</v>
      </c>
      <c r="G99" s="109">
        <f>IF(
  (((VALUE(MID('Planilha oficial participantes '!H99,1,SEARCH(" ",'Planilha oficial participantes '!H99)-1))) / (TIMEVALUE(MOD('Planilha oficial participantes '!G99 - 'Planilha oficial participantes '!E99, 1))*24))*100) &gt; 85, 0,
IF(
  (((VALUE(MID('Planilha oficial participantes '!H99,1,SEARCH(" ",'Planilha oficial participantes '!H99)-1))) / (TIMEVALUE(MOD('Planilha oficial participantes '!G99 - 'Planilha oficial participantes '!E99, 1))*24))*100) &gt;= 75, 1,
IF(
  (((VALUE(MID('Planilha oficial participantes '!H99,1,SEARCH(" ",'Planilha oficial participantes '!H99)-1))) / (TIMEVALUE(MOD('Planilha oficial participantes '!G99 - 'Planilha oficial participantes '!E99, 1))*24))*100) &gt;= 65, 2,
3)))
</f>
        <v>0</v>
      </c>
      <c r="H99" s="111">
        <f>((VALUE(MID('Planilha oficial participantes '!H99,1,SEARCH(" ",'Planilha oficial participantes '!H99)-1))) / (TIMEVALUE(MOD('Planilha oficial participantes '!G99 - 'Planilha oficial participantes '!E99, 1))*24))*100</f>
        <v>94.73684211</v>
      </c>
      <c r="I99" s="112">
        <f>MOD('Planilha oficial participantes '!G99 - 'Planilha oficial participantes '!E99, 1)</f>
        <v>0.2638888889</v>
      </c>
      <c r="J99" s="113">
        <f t="shared" si="2"/>
        <v>6.333333333</v>
      </c>
      <c r="K99" s="109">
        <f t="shared" si="3"/>
        <v>1</v>
      </c>
      <c r="L99" s="109">
        <f>IF('Planilha oficial participantes '!J99="Nenhuma no último mês", 0,
 IF('Planilha oficial participantes '!J99="Menos de 1 vez/ semana", 1,
 IF('Planilha oficial participantes '!J99="1 ou 2 vezes/ semana", 2,
 IF('Planilha oficial participantes '!J99="3 ou mais vezes/ semana", 3,
 ""))))
</f>
        <v>2</v>
      </c>
      <c r="M99" s="109">
        <f>IF('Planilha oficial participantes '!K99="Nenhuma no último mês", 0,
 IF('Planilha oficial participantes '!K99="Menos de 1 vez/ semana", 1,
 IF('Planilha oficial participantes '!K99="1 ou 2 vezes/ semana", 2,
 IF('Planilha oficial participantes '!K99="3 ou mais vezes/ semana", 3,
 ""))))
</f>
        <v>3</v>
      </c>
      <c r="N99" s="109">
        <f>IF('Planilha oficial participantes '!L99="Nenhuma no último mês", 0,
 IF('Planilha oficial participantes '!L99="Menos de 1 vez/ semana", 1,
 IF('Planilha oficial participantes '!L99="1 ou 2 vezes/ semana", 2,
 IF('Planilha oficial participantes '!L99="3 ou mais vezes/ semana", 3,
 ""))))
</f>
        <v>0</v>
      </c>
      <c r="O99" s="109">
        <f>IF('Planilha oficial participantes '!M99="Nenhuma no último mês", 0,
 IF('Planilha oficial participantes '!M99="Menos de 1 vez/ semana", 1,
 IF('Planilha oficial participantes '!M99="1 ou 2 vezes/ semana", 2,
 IF('Planilha oficial participantes '!M99="3 ou mais vezes/ semana", 3,
 ""))))
</f>
        <v>0</v>
      </c>
      <c r="P99" s="109">
        <f>IF('Planilha oficial participantes '!N99="Nenhuma no último mês", 0,
 IF('Planilha oficial participantes '!N99="Menos de 1 vez/ semana", 1,
 IF('Planilha oficial participantes '!N99="1 ou 2 vezes/ semana", 2,
 IF('Planilha oficial participantes '!N99="3 ou mais vezes/ semana", 3,
 ""))))
</f>
        <v>2</v>
      </c>
      <c r="Q99" s="109">
        <f>IF('Planilha oficial participantes '!O99="Nenhuma no último mês", 0,
 IF('Planilha oficial participantes '!O99="Menos de 1 vez/ semana", 1,
 IF('Planilha oficial participantes '!O99="1 ou 2 vezes/ semana", 2,
 IF('Planilha oficial participantes '!O99="3 ou mais vezes/ semana", 3,
 ""))))
</f>
        <v>0</v>
      </c>
      <c r="R99" s="109">
        <f>IF('Planilha oficial participantes '!P99="Nenhuma no último mês", 0,
 IF('Planilha oficial participantes '!P99="Menos de 1 vez/ semana", 1,
 IF('Planilha oficial participantes '!P99="1 ou 2 vezes/ semana", 2,
 IF('Planilha oficial participantes '!P99="3 ou mais vezes/ semana", 3,
 ""))))
</f>
        <v>1</v>
      </c>
      <c r="S99" s="109">
        <f>IF('Planilha oficial participantes '!Q99="Nenhuma no último mês", 0,
 IF('Planilha oficial participantes '!Q99="Menos de 1 vez/ semana", 1,
 IF('Planilha oficial participantes '!Q99="1 ou 2 vezes/ semana", 2,
 IF('Planilha oficial participantes '!Q99="3 ou mais vezes/ semana", 3,
 ""))))
</f>
        <v>1</v>
      </c>
      <c r="T99" s="109">
        <f>IF('Planilha oficial participantes '!S99="Nenhuma no último mês", 0,
 IF('Planilha oficial participantes '!S99="Não se aplica", 0,
 IF('Planilha oficial participantes '!S99="Menos de 1 vez/ semana", 1,
 IF('Planilha oficial participantes '!S99="1 ou 2 vezes/ semana", 2,
 IF('Planilha oficial participantes '!S99="3 ou mais vezes/ semana", 3,
 ""))))
)</f>
        <v>0</v>
      </c>
      <c r="U99" s="109">
        <f>IF('Planilha oficial participantes '!U99="Nenhuma no último mês", 0,
 IF('Planilha oficial participantes '!U99="Menos de 1 vez/ semana", 1,
 IF('Planilha oficial participantes '!U99="1 ou 2 vezes/ semana", 2,
 IF('Planilha oficial participantes '!U99="3 ou mais vezes/ semana", 3,
 ""))))
</f>
        <v>0</v>
      </c>
      <c r="V99" s="109">
        <f t="shared" si="4"/>
        <v>1</v>
      </c>
      <c r="W99" s="109">
        <f>IF('Planilha oficial participantes '!V99="Nenhuma no último mês", 0,
 IF('Planilha oficial participantes '!V99="Menos de 1 vez/ semana", 1,
 IF('Planilha oficial participantes '!V99="1 ou 2 vezes/ semana", 2,
 IF('Planilha oficial participantes '!V99="3 ou mais vezes/ semana", 3,
 ""))))
</f>
        <v>0</v>
      </c>
      <c r="X99" s="109">
        <f>IF('Planilha oficial participantes '!W99="Nenhuma dificuldade", 0,
 IF('Planilha oficial participantes '!W99="Um problema leve", 1,
 IF('Planilha oficial participantes '!W99="Um problema razoável", 2,
 IF('Planilha oficial participantes '!W99="Um grande problema", 3,
 ""))))
</f>
        <v>2</v>
      </c>
      <c r="Y99" s="114">
        <f t="shared" si="5"/>
        <v>6</v>
      </c>
      <c r="AA99" s="140" t="s">
        <v>125</v>
      </c>
      <c r="AB99" s="141">
        <f>COUNTIF(Form_Responses1_3[5I- Durante o último mês, com que frequência você teve dificuldade de dormir porque você teve dor?], "3 ou mais vezes/ semana")
</f>
        <v>6</v>
      </c>
      <c r="AC99" s="142">
        <f t="shared" si="16"/>
        <v>0.02255639098</v>
      </c>
    </row>
    <row r="100">
      <c r="A100" s="108" t="s">
        <v>1275</v>
      </c>
      <c r="B100" s="109">
        <f>IF('Planilha oficial participantes '!T100="Muito boa", 0, IF('Planilha oficial participantes '!T100="Boa", 1, IF('Planilha oficial participantes '!T100="Ruim", 2, IF('Planilha oficial participantes '!T100="Muito ruim", 3, ""))))</f>
        <v>1</v>
      </c>
      <c r="C100" s="109">
        <f>IF(VALUE(MID('Planilha oficial participantes '!F100,1,SEARCH(" ",'Planilha oficial participantes '!F100)-1))&lt;=15, 0,
 IF(VALUE(MID('Planilha oficial participantes '!F100,1,SEARCH(" ",'Planilha oficial participantes '!F100)-1))&lt;=30, 1,
 IF(VALUE(MID('Planilha oficial participantes '!F100,1,SEARCH(" ",'Planilha oficial participantes '!F100)-1))&lt;=60, 2,
 3)))</f>
        <v>0</v>
      </c>
      <c r="D100" s="109">
        <f>IF('Planilha oficial participantes '!I100="Nenhuma no último mês", 0,
 IF('Planilha oficial participantes '!I100="Menos de 1 vez/ semana", 1,
 IF('Planilha oficial participantes '!I100="1 ou 2 vezes/ semana", 2,
 IF('Planilha oficial participantes '!I100="3 ou mais vezes/ semana", 3,
 ""))))
</f>
        <v>2</v>
      </c>
      <c r="E100" s="110">
        <f t="shared" si="1"/>
        <v>1</v>
      </c>
      <c r="F100" s="109">
        <f>IF(VALUE(MID('Planilha oficial participantes '!H100,1,SEARCH(" ",'Planilha oficial participantes '!H100)-1))&gt;=7, 0,
 IF(VALUE(MID('Planilha oficial participantes '!H100,1,SEARCH(" ",'Planilha oficial participantes '!H100)-1))&gt;=6, 1,
 IF(VALUE(MID('Planilha oficial participantes '!H100,1,SEARCH(" ",'Planilha oficial participantes '!H100)-1))&gt;=5, 2,
 3)))
</f>
        <v>0</v>
      </c>
      <c r="G100" s="109">
        <f>IF(
  (((VALUE(MID('Planilha oficial participantes '!H100,1,SEARCH(" ",'Planilha oficial participantes '!H100)-1))) / (TIMEVALUE(MOD('Planilha oficial participantes '!G100 - 'Planilha oficial participantes '!E100, 1))*24))*100) &gt; 85, 0,
IF(
  (((VALUE(MID('Planilha oficial participantes '!H100,1,SEARCH(" ",'Planilha oficial participantes '!H100)-1))) / (TIMEVALUE(MOD('Planilha oficial participantes '!G100 - 'Planilha oficial participantes '!E100, 1))*24))*100) &gt;= 75, 1,
IF(
  (((VALUE(MID('Planilha oficial participantes '!H100,1,SEARCH(" ",'Planilha oficial participantes '!H100)-1))) / (TIMEVALUE(MOD('Planilha oficial participantes '!G100 - 'Planilha oficial participantes '!E100, 1))*24))*100) &gt;= 65, 2,
3)))
</f>
        <v>0</v>
      </c>
      <c r="H100" s="111">
        <f>((VALUE(MID('Planilha oficial participantes '!H100,1,SEARCH(" ",'Planilha oficial participantes '!H100)-1))) / (TIMEVALUE(MOD('Planilha oficial participantes '!G100 - 'Planilha oficial participantes '!E100, 1))*24))*100</f>
        <v>88.88888889</v>
      </c>
      <c r="I100" s="112">
        <f>MOD('Planilha oficial participantes '!G100 - 'Planilha oficial participantes '!E100, 1)</f>
        <v>0.375</v>
      </c>
      <c r="J100" s="113">
        <f t="shared" si="2"/>
        <v>9</v>
      </c>
      <c r="K100" s="109">
        <f t="shared" si="3"/>
        <v>1</v>
      </c>
      <c r="L100" s="109">
        <f>IF('Planilha oficial participantes '!J100="Nenhuma no último mês", 0,
 IF('Planilha oficial participantes '!J100="Menos de 1 vez/ semana", 1,
 IF('Planilha oficial participantes '!J100="1 ou 2 vezes/ semana", 2,
 IF('Planilha oficial participantes '!J100="3 ou mais vezes/ semana", 3,
 ""))))
</f>
        <v>2</v>
      </c>
      <c r="M100" s="109">
        <f>IF('Planilha oficial participantes '!K100="Nenhuma no último mês", 0,
 IF('Planilha oficial participantes '!K100="Menos de 1 vez/ semana", 1,
 IF('Planilha oficial participantes '!K100="1 ou 2 vezes/ semana", 2,
 IF('Planilha oficial participantes '!K100="3 ou mais vezes/ semana", 3,
 ""))))
</f>
        <v>0</v>
      </c>
      <c r="N100" s="109">
        <f>IF('Planilha oficial participantes '!L100="Nenhuma no último mês", 0,
 IF('Planilha oficial participantes '!L100="Menos de 1 vez/ semana", 1,
 IF('Planilha oficial participantes '!L100="1 ou 2 vezes/ semana", 2,
 IF('Planilha oficial participantes '!L100="3 ou mais vezes/ semana", 3,
 ""))))
</f>
        <v>0</v>
      </c>
      <c r="O100" s="109">
        <f>IF('Planilha oficial participantes '!M100="Nenhuma no último mês", 0,
 IF('Planilha oficial participantes '!M100="Menos de 1 vez/ semana", 1,
 IF('Planilha oficial participantes '!M100="1 ou 2 vezes/ semana", 2,
 IF('Planilha oficial participantes '!M100="3 ou mais vezes/ semana", 3,
 ""))))
</f>
        <v>0</v>
      </c>
      <c r="P100" s="109">
        <f>IF('Planilha oficial participantes '!N100="Nenhuma no último mês", 0,
 IF('Planilha oficial participantes '!N100="Menos de 1 vez/ semana", 1,
 IF('Planilha oficial participantes '!N100="1 ou 2 vezes/ semana", 2,
 IF('Planilha oficial participantes '!N100="3 ou mais vezes/ semana", 3,
 ""))))
</f>
        <v>0</v>
      </c>
      <c r="Q100" s="109">
        <f>IF('Planilha oficial participantes '!O100="Nenhuma no último mês", 0,
 IF('Planilha oficial participantes '!O100="Menos de 1 vez/ semana", 1,
 IF('Planilha oficial participantes '!O100="1 ou 2 vezes/ semana", 2,
 IF('Planilha oficial participantes '!O100="3 ou mais vezes/ semana", 3,
 ""))))
</f>
        <v>0</v>
      </c>
      <c r="R100" s="109">
        <f>IF('Planilha oficial participantes '!P100="Nenhuma no último mês", 0,
 IF('Planilha oficial participantes '!P100="Menos de 1 vez/ semana", 1,
 IF('Planilha oficial participantes '!P100="1 ou 2 vezes/ semana", 2,
 IF('Planilha oficial participantes '!P100="3 ou mais vezes/ semana", 3,
 ""))))
</f>
        <v>1</v>
      </c>
      <c r="S100" s="109">
        <f>IF('Planilha oficial participantes '!Q100="Nenhuma no último mês", 0,
 IF('Planilha oficial participantes '!Q100="Menos de 1 vez/ semana", 1,
 IF('Planilha oficial participantes '!Q100="1 ou 2 vezes/ semana", 2,
 IF('Planilha oficial participantes '!Q100="3 ou mais vezes/ semana", 3,
 ""))))
</f>
        <v>0</v>
      </c>
      <c r="T100" s="109">
        <f>IF('Planilha oficial participantes '!S100="Nenhuma no último mês", 0,
 IF('Planilha oficial participantes '!S100="Não se aplica", 0,
 IF('Planilha oficial participantes '!S100="Menos de 1 vez/ semana", 1,
 IF('Planilha oficial participantes '!S100="1 ou 2 vezes/ semana", 2,
 IF('Planilha oficial participantes '!S100="3 ou mais vezes/ semana", 3,
 ""))))
)</f>
        <v>0</v>
      </c>
      <c r="U100" s="109">
        <f>IF('Planilha oficial participantes '!U100="Nenhuma no último mês", 0,
 IF('Planilha oficial participantes '!U100="Menos de 1 vez/ semana", 1,
 IF('Planilha oficial participantes '!U100="1 ou 2 vezes/ semana", 2,
 IF('Planilha oficial participantes '!U100="3 ou mais vezes/ semana", 3,
 ""))))
</f>
        <v>0</v>
      </c>
      <c r="V100" s="109">
        <f t="shared" si="4"/>
        <v>1</v>
      </c>
      <c r="W100" s="109">
        <f>IF('Planilha oficial participantes '!V100="Nenhuma no último mês", 0,
 IF('Planilha oficial participantes '!V100="Menos de 1 vez/ semana", 1,
 IF('Planilha oficial participantes '!V100="1 ou 2 vezes/ semana", 2,
 IF('Planilha oficial participantes '!V100="3 ou mais vezes/ semana", 3,
 ""))))
</f>
        <v>0</v>
      </c>
      <c r="X100" s="109">
        <f>IF('Planilha oficial participantes '!W100="Nenhuma dificuldade", 0,
 IF('Planilha oficial participantes '!W100="Um problema leve", 1,
 IF('Planilha oficial participantes '!W100="Um problema razoável", 2,
 IF('Planilha oficial participantes '!W100="Um grande problema", 3,
 ""))))
</f>
        <v>1</v>
      </c>
      <c r="Y100" s="114">
        <f t="shared" si="5"/>
        <v>4</v>
      </c>
      <c r="AA100" s="140" t="s">
        <v>1875</v>
      </c>
      <c r="AB100" s="141">
        <f>SUM(AB96:AB99)</f>
        <v>266</v>
      </c>
      <c r="AC100" s="142">
        <f t="shared" si="16"/>
        <v>1</v>
      </c>
    </row>
    <row r="101">
      <c r="A101" s="108" t="s">
        <v>1276</v>
      </c>
      <c r="B101" s="109">
        <f>IF('Planilha oficial participantes '!T101="Muito boa", 0, IF('Planilha oficial participantes '!T101="Boa", 1, IF('Planilha oficial participantes '!T101="Ruim", 2, IF('Planilha oficial participantes '!T101="Muito ruim", 3, ""))))</f>
        <v>0</v>
      </c>
      <c r="C101" s="109">
        <f>IF(VALUE(MID('Planilha oficial participantes '!F101,1,SEARCH(" ",'Planilha oficial participantes '!F101)-1))&lt;=15, 0,
 IF(VALUE(MID('Planilha oficial participantes '!F101,1,SEARCH(" ",'Planilha oficial participantes '!F101)-1))&lt;=30, 1,
 IF(VALUE(MID('Planilha oficial participantes '!F101,1,SEARCH(" ",'Planilha oficial participantes '!F101)-1))&lt;=60, 2,
 3)))</f>
        <v>0</v>
      </c>
      <c r="D101" s="109">
        <f>IF('Planilha oficial participantes '!I101="Nenhuma no último mês", 0,
 IF('Planilha oficial participantes '!I101="Menos de 1 vez/ semana", 1,
 IF('Planilha oficial participantes '!I101="1 ou 2 vezes/ semana", 2,
 IF('Planilha oficial participantes '!I101="3 ou mais vezes/ semana", 3,
 ""))))
</f>
        <v>1</v>
      </c>
      <c r="E101" s="110">
        <f t="shared" si="1"/>
        <v>1</v>
      </c>
      <c r="F101" s="109">
        <f>IF(VALUE(MID('Planilha oficial participantes '!H101,1,SEARCH(" ",'Planilha oficial participantes '!H101)-1))&gt;=7, 0,
 IF(VALUE(MID('Planilha oficial participantes '!H101,1,SEARCH(" ",'Planilha oficial participantes '!H101)-1))&gt;=6, 1,
 IF(VALUE(MID('Planilha oficial participantes '!H101,1,SEARCH(" ",'Planilha oficial participantes '!H101)-1))&gt;=5, 2,
 3)))
</f>
        <v>0</v>
      </c>
      <c r="G101" s="109">
        <f>IF(
  (((VALUE(MID('Planilha oficial participantes '!H101,1,SEARCH(" ",'Planilha oficial participantes '!H101)-1))) / (TIMEVALUE(MOD('Planilha oficial participantes '!G101 - 'Planilha oficial participantes '!E101, 1))*24))*100) &gt; 85, 0,
IF(
  (((VALUE(MID('Planilha oficial participantes '!H101,1,SEARCH(" ",'Planilha oficial participantes '!H101)-1))) / (TIMEVALUE(MOD('Planilha oficial participantes '!G101 - 'Planilha oficial participantes '!E101, 1))*24))*100) &gt;= 75, 1,
IF(
  (((VALUE(MID('Planilha oficial participantes '!H101,1,SEARCH(" ",'Planilha oficial participantes '!H101)-1))) / (TIMEVALUE(MOD('Planilha oficial participantes '!G101 - 'Planilha oficial participantes '!E101, 1))*24))*100) &gt;= 65, 2,
3)))
</f>
        <v>0</v>
      </c>
      <c r="H101" s="111">
        <f>((VALUE(MID('Planilha oficial participantes '!H101,1,SEARCH(" ",'Planilha oficial participantes '!H101)-1))) / (TIMEVALUE(MOD('Planilha oficial participantes '!G101 - 'Planilha oficial participantes '!E101, 1))*24))*100</f>
        <v>96</v>
      </c>
      <c r="I101" s="112">
        <f>MOD('Planilha oficial participantes '!G101 - 'Planilha oficial participantes '!E101, 1)</f>
        <v>0.3472222222</v>
      </c>
      <c r="J101" s="113">
        <f t="shared" si="2"/>
        <v>8.333333333</v>
      </c>
      <c r="K101" s="109">
        <f t="shared" si="3"/>
        <v>1</v>
      </c>
      <c r="L101" s="109">
        <f>IF('Planilha oficial participantes '!J101="Nenhuma no último mês", 0,
 IF('Planilha oficial participantes '!J101="Menos de 1 vez/ semana", 1,
 IF('Planilha oficial participantes '!J101="1 ou 2 vezes/ semana", 2,
 IF('Planilha oficial participantes '!J101="3 ou mais vezes/ semana", 3,
 ""))))
</f>
        <v>1</v>
      </c>
      <c r="M101" s="109">
        <f>IF('Planilha oficial participantes '!K101="Nenhuma no último mês", 0,
 IF('Planilha oficial participantes '!K101="Menos de 1 vez/ semana", 1,
 IF('Planilha oficial participantes '!K101="1 ou 2 vezes/ semana", 2,
 IF('Planilha oficial participantes '!K101="3 ou mais vezes/ semana", 3,
 ""))))
</f>
        <v>1</v>
      </c>
      <c r="N101" s="109">
        <f>IF('Planilha oficial participantes '!L101="Nenhuma no último mês", 0,
 IF('Planilha oficial participantes '!L101="Menos de 1 vez/ semana", 1,
 IF('Planilha oficial participantes '!L101="1 ou 2 vezes/ semana", 2,
 IF('Planilha oficial participantes '!L101="3 ou mais vezes/ semana", 3,
 ""))))
</f>
        <v>2</v>
      </c>
      <c r="O101" s="109">
        <f>IF('Planilha oficial participantes '!M101="Nenhuma no último mês", 0,
 IF('Planilha oficial participantes '!M101="Menos de 1 vez/ semana", 1,
 IF('Planilha oficial participantes '!M101="1 ou 2 vezes/ semana", 2,
 IF('Planilha oficial participantes '!M101="3 ou mais vezes/ semana", 3,
 ""))))
</f>
        <v>0</v>
      </c>
      <c r="P101" s="109">
        <f>IF('Planilha oficial participantes '!N101="Nenhuma no último mês", 0,
 IF('Planilha oficial participantes '!N101="Menos de 1 vez/ semana", 1,
 IF('Planilha oficial participantes '!N101="1 ou 2 vezes/ semana", 2,
 IF('Planilha oficial participantes '!N101="3 ou mais vezes/ semana", 3,
 ""))))
</f>
        <v>1</v>
      </c>
      <c r="Q101" s="109">
        <f>IF('Planilha oficial participantes '!O101="Nenhuma no último mês", 0,
 IF('Planilha oficial participantes '!O101="Menos de 1 vez/ semana", 1,
 IF('Planilha oficial participantes '!O101="1 ou 2 vezes/ semana", 2,
 IF('Planilha oficial participantes '!O101="3 ou mais vezes/ semana", 3,
 ""))))
</f>
        <v>0</v>
      </c>
      <c r="R101" s="109">
        <f>IF('Planilha oficial participantes '!P101="Nenhuma no último mês", 0,
 IF('Planilha oficial participantes '!P101="Menos de 1 vez/ semana", 1,
 IF('Planilha oficial participantes '!P101="1 ou 2 vezes/ semana", 2,
 IF('Planilha oficial participantes '!P101="3 ou mais vezes/ semana", 3,
 ""))))
</f>
        <v>2</v>
      </c>
      <c r="S101" s="109">
        <f>IF('Planilha oficial participantes '!Q101="Nenhuma no último mês", 0,
 IF('Planilha oficial participantes '!Q101="Menos de 1 vez/ semana", 1,
 IF('Planilha oficial participantes '!Q101="1 ou 2 vezes/ semana", 2,
 IF('Planilha oficial participantes '!Q101="3 ou mais vezes/ semana", 3,
 ""))))
</f>
        <v>0</v>
      </c>
      <c r="T101" s="109">
        <f>IF('Planilha oficial participantes '!S101="Nenhuma no último mês", 0,
 IF('Planilha oficial participantes '!S101="Não se aplica", 0,
 IF('Planilha oficial participantes '!S101="Menos de 1 vez/ semana", 1,
 IF('Planilha oficial participantes '!S101="1 ou 2 vezes/ semana", 2,
 IF('Planilha oficial participantes '!S101="3 ou mais vezes/ semana", 3,
 ""))))
)</f>
        <v>0</v>
      </c>
      <c r="U101" s="109">
        <f>IF('Planilha oficial participantes '!U101="Nenhuma no último mês", 0,
 IF('Planilha oficial participantes '!U101="Menos de 1 vez/ semana", 1,
 IF('Planilha oficial participantes '!U101="1 ou 2 vezes/ semana", 2,
 IF('Planilha oficial participantes '!U101="3 ou mais vezes/ semana", 3,
 ""))))
</f>
        <v>0</v>
      </c>
      <c r="V101" s="109">
        <f t="shared" si="4"/>
        <v>1</v>
      </c>
      <c r="W101" s="109">
        <f>IF('Planilha oficial participantes '!V101="Nenhuma no último mês", 0,
 IF('Planilha oficial participantes '!V101="Menos de 1 vez/ semana", 1,
 IF('Planilha oficial participantes '!V101="1 ou 2 vezes/ semana", 2,
 IF('Planilha oficial participantes '!V101="3 ou mais vezes/ semana", 3,
 ""))))
</f>
        <v>1</v>
      </c>
      <c r="X101" s="109">
        <f>IF('Planilha oficial participantes '!W101="Nenhuma dificuldade", 0,
 IF('Planilha oficial participantes '!W101="Um problema leve", 1,
 IF('Planilha oficial participantes '!W101="Um problema razoável", 2,
 IF('Planilha oficial participantes '!W101="Um grande problema", 3,
 ""))))
</f>
        <v>1</v>
      </c>
      <c r="Y101" s="114">
        <f t="shared" si="5"/>
        <v>3</v>
      </c>
    </row>
    <row r="102">
      <c r="A102" s="108" t="s">
        <v>1277</v>
      </c>
      <c r="B102" s="109">
        <f>IF('Planilha oficial participantes '!T102="Muito boa", 0, IF('Planilha oficial participantes '!T102="Boa", 1, IF('Planilha oficial participantes '!T102="Ruim", 2, IF('Planilha oficial participantes '!T102="Muito ruim", 3, ""))))</f>
        <v>2</v>
      </c>
      <c r="C102" s="109">
        <f>IF(VALUE(MID('Planilha oficial participantes '!F102,1,SEARCH(" ",'Planilha oficial participantes '!F102)-1))&lt;=15, 0,
 IF(VALUE(MID('Planilha oficial participantes '!F102,1,SEARCH(" ",'Planilha oficial participantes '!F102)-1))&lt;=30, 1,
 IF(VALUE(MID('Planilha oficial participantes '!F102,1,SEARCH(" ",'Planilha oficial participantes '!F102)-1))&lt;=60, 2,
 3)))</f>
        <v>1</v>
      </c>
      <c r="D102" s="109">
        <f>IF('Planilha oficial participantes '!I102="Nenhuma no último mês", 0,
 IF('Planilha oficial participantes '!I102="Menos de 1 vez/ semana", 1,
 IF('Planilha oficial participantes '!I102="1 ou 2 vezes/ semana", 2,
 IF('Planilha oficial participantes '!I102="3 ou mais vezes/ semana", 3,
 ""))))
</f>
        <v>1</v>
      </c>
      <c r="E102" s="110">
        <f t="shared" si="1"/>
        <v>1</v>
      </c>
      <c r="F102" s="109">
        <f>IF(VALUE(MID('Planilha oficial participantes '!H102,1,SEARCH(" ",'Planilha oficial participantes '!H102)-1))&gt;=7, 0,
 IF(VALUE(MID('Planilha oficial participantes '!H102,1,SEARCH(" ",'Planilha oficial participantes '!H102)-1))&gt;=6, 1,
 IF(VALUE(MID('Planilha oficial participantes '!H102,1,SEARCH(" ",'Planilha oficial participantes '!H102)-1))&gt;=5, 2,
 3)))
</f>
        <v>1</v>
      </c>
      <c r="G102" s="109">
        <f>IF(
  (((VALUE(MID('Planilha oficial participantes '!H102,1,SEARCH(" ",'Planilha oficial participantes '!H102)-1))) / (TIMEVALUE(MOD('Planilha oficial participantes '!G102 - 'Planilha oficial participantes '!E102, 1))*24))*100) &gt; 85, 0,
IF(
  (((VALUE(MID('Planilha oficial participantes '!H102,1,SEARCH(" ",'Planilha oficial participantes '!H102)-1))) / (TIMEVALUE(MOD('Planilha oficial participantes '!G102 - 'Planilha oficial participantes '!E102, 1))*24))*100) &gt;= 75, 1,
IF(
  (((VALUE(MID('Planilha oficial participantes '!H102,1,SEARCH(" ",'Planilha oficial participantes '!H102)-1))) / (TIMEVALUE(MOD('Planilha oficial participantes '!G102 - 'Planilha oficial participantes '!E102, 1))*24))*100) &gt;= 65, 2,
3)))
</f>
        <v>1</v>
      </c>
      <c r="H102" s="111">
        <f>((VALUE(MID('Planilha oficial participantes '!H102,1,SEARCH(" ",'Planilha oficial participantes '!H102)-1))) / (TIMEVALUE(MOD('Planilha oficial participantes '!G102 - 'Planilha oficial participantes '!E102, 1))*24))*100</f>
        <v>80</v>
      </c>
      <c r="I102" s="112">
        <f>MOD('Planilha oficial participantes '!G102 - 'Planilha oficial participantes '!E102, 1)</f>
        <v>0.3125</v>
      </c>
      <c r="J102" s="113">
        <f t="shared" si="2"/>
        <v>7.5</v>
      </c>
      <c r="K102" s="109">
        <f t="shared" si="3"/>
        <v>0</v>
      </c>
      <c r="L102" s="109">
        <f>IF('Planilha oficial participantes '!J102="Nenhuma no último mês", 0,
 IF('Planilha oficial participantes '!J102="Menos de 1 vez/ semana", 1,
 IF('Planilha oficial participantes '!J102="1 ou 2 vezes/ semana", 2,
 IF('Planilha oficial participantes '!J102="3 ou mais vezes/ semana", 3,
 ""))))
</f>
        <v>0</v>
      </c>
      <c r="M102" s="109">
        <f>IF('Planilha oficial participantes '!K102="Nenhuma no último mês", 0,
 IF('Planilha oficial participantes '!K102="Menos de 1 vez/ semana", 1,
 IF('Planilha oficial participantes '!K102="1 ou 2 vezes/ semana", 2,
 IF('Planilha oficial participantes '!K102="3 ou mais vezes/ semana", 3,
 ""))))
</f>
        <v>0</v>
      </c>
      <c r="N102" s="109">
        <f>IF('Planilha oficial participantes '!L102="Nenhuma no último mês", 0,
 IF('Planilha oficial participantes '!L102="Menos de 1 vez/ semana", 1,
 IF('Planilha oficial participantes '!L102="1 ou 2 vezes/ semana", 2,
 IF('Planilha oficial participantes '!L102="3 ou mais vezes/ semana", 3,
 ""))))
</f>
        <v>0</v>
      </c>
      <c r="O102" s="109">
        <f>IF('Planilha oficial participantes '!M102="Nenhuma no último mês", 0,
 IF('Planilha oficial participantes '!M102="Menos de 1 vez/ semana", 1,
 IF('Planilha oficial participantes '!M102="1 ou 2 vezes/ semana", 2,
 IF('Planilha oficial participantes '!M102="3 ou mais vezes/ semana", 3,
 ""))))
</f>
        <v>0</v>
      </c>
      <c r="P102" s="109">
        <f>IF('Planilha oficial participantes '!N102="Nenhuma no último mês", 0,
 IF('Planilha oficial participantes '!N102="Menos de 1 vez/ semana", 1,
 IF('Planilha oficial participantes '!N102="1 ou 2 vezes/ semana", 2,
 IF('Planilha oficial participantes '!N102="3 ou mais vezes/ semana", 3,
 ""))))
</f>
        <v>0</v>
      </c>
      <c r="Q102" s="109">
        <f>IF('Planilha oficial participantes '!O102="Nenhuma no último mês", 0,
 IF('Planilha oficial participantes '!O102="Menos de 1 vez/ semana", 1,
 IF('Planilha oficial participantes '!O102="1 ou 2 vezes/ semana", 2,
 IF('Planilha oficial participantes '!O102="3 ou mais vezes/ semana", 3,
 ""))))
</f>
        <v>0</v>
      </c>
      <c r="R102" s="109">
        <f>IF('Planilha oficial participantes '!P102="Nenhuma no último mês", 0,
 IF('Planilha oficial participantes '!P102="Menos de 1 vez/ semana", 1,
 IF('Planilha oficial participantes '!P102="1 ou 2 vezes/ semana", 2,
 IF('Planilha oficial participantes '!P102="3 ou mais vezes/ semana", 3,
 ""))))
</f>
        <v>0</v>
      </c>
      <c r="S102" s="109">
        <f>IF('Planilha oficial participantes '!Q102="Nenhuma no último mês", 0,
 IF('Planilha oficial participantes '!Q102="Menos de 1 vez/ semana", 1,
 IF('Planilha oficial participantes '!Q102="1 ou 2 vezes/ semana", 2,
 IF('Planilha oficial participantes '!Q102="3 ou mais vezes/ semana", 3,
 ""))))
</f>
        <v>0</v>
      </c>
      <c r="T102" s="109">
        <f>IF('Planilha oficial participantes '!S102="Nenhuma no último mês", 0,
 IF('Planilha oficial participantes '!S102="Não se aplica", 0,
 IF('Planilha oficial participantes '!S102="Menos de 1 vez/ semana", 1,
 IF('Planilha oficial participantes '!S102="1 ou 2 vezes/ semana", 2,
 IF('Planilha oficial participantes '!S102="3 ou mais vezes/ semana", 3,
 ""))))
)</f>
        <v>0</v>
      </c>
      <c r="U102" s="109">
        <f>IF('Planilha oficial participantes '!U102="Nenhuma no último mês", 0,
 IF('Planilha oficial participantes '!U102="Menos de 1 vez/ semana", 1,
 IF('Planilha oficial participantes '!U102="1 ou 2 vezes/ semana", 2,
 IF('Planilha oficial participantes '!U102="3 ou mais vezes/ semana", 3,
 ""))))
</f>
        <v>0</v>
      </c>
      <c r="V102" s="109">
        <f t="shared" si="4"/>
        <v>1</v>
      </c>
      <c r="W102" s="109">
        <f>IF('Planilha oficial participantes '!V102="Nenhuma no último mês", 0,
 IF('Planilha oficial participantes '!V102="Menos de 1 vez/ semana", 1,
 IF('Planilha oficial participantes '!V102="1 ou 2 vezes/ semana", 2,
 IF('Planilha oficial participantes '!V102="3 ou mais vezes/ semana", 3,
 ""))))
</f>
        <v>1</v>
      </c>
      <c r="X102" s="109">
        <f>IF('Planilha oficial participantes '!W102="Nenhuma dificuldade", 0,
 IF('Planilha oficial participantes '!W102="Um problema leve", 1,
 IF('Planilha oficial participantes '!W102="Um problema razoável", 2,
 IF('Planilha oficial participantes '!W102="Um grande problema", 3,
 ""))))
</f>
        <v>1</v>
      </c>
      <c r="Y102" s="114">
        <f t="shared" si="5"/>
        <v>6</v>
      </c>
      <c r="AA102" s="106" t="s">
        <v>1884</v>
      </c>
      <c r="AB102" s="43"/>
      <c r="AC102" s="44"/>
    </row>
    <row r="103">
      <c r="A103" s="108" t="s">
        <v>1278</v>
      </c>
      <c r="B103" s="109">
        <f>IF('Planilha oficial participantes '!T103="Muito boa", 0, IF('Planilha oficial participantes '!T103="Boa", 1, IF('Planilha oficial participantes '!T103="Ruim", 2, IF('Planilha oficial participantes '!T103="Muito ruim", 3, ""))))</f>
        <v>1</v>
      </c>
      <c r="C103" s="109">
        <f>IF(VALUE(MID('Planilha oficial participantes '!F103,1,SEARCH(" ",'Planilha oficial participantes '!F103)-1))&lt;=15, 0,
 IF(VALUE(MID('Planilha oficial participantes '!F103,1,SEARCH(" ",'Planilha oficial participantes '!F103)-1))&lt;=30, 1,
 IF(VALUE(MID('Planilha oficial participantes '!F103,1,SEARCH(" ",'Planilha oficial participantes '!F103)-1))&lt;=60, 2,
 3)))</f>
        <v>1</v>
      </c>
      <c r="D103" s="109">
        <f>IF('Planilha oficial participantes '!I103="Nenhuma no último mês", 0,
 IF('Planilha oficial participantes '!I103="Menos de 1 vez/ semana", 1,
 IF('Planilha oficial participantes '!I103="1 ou 2 vezes/ semana", 2,
 IF('Planilha oficial participantes '!I103="3 ou mais vezes/ semana", 3,
 ""))))
</f>
        <v>2</v>
      </c>
      <c r="E103" s="110">
        <f t="shared" si="1"/>
        <v>2</v>
      </c>
      <c r="F103" s="109">
        <f>IF(VALUE(MID('Planilha oficial participantes '!H103,1,SEARCH(" ",'Planilha oficial participantes '!H103)-1))&gt;=7, 0,
 IF(VALUE(MID('Planilha oficial participantes '!H103,1,SEARCH(" ",'Planilha oficial participantes '!H103)-1))&gt;=6, 1,
 IF(VALUE(MID('Planilha oficial participantes '!H103,1,SEARCH(" ",'Planilha oficial participantes '!H103)-1))&gt;=5, 2,
 3)))
</f>
        <v>0</v>
      </c>
      <c r="G103" s="109">
        <f>IF(
  (((VALUE(MID('Planilha oficial participantes '!H103,1,SEARCH(" ",'Planilha oficial participantes '!H103)-1))) / (TIMEVALUE(MOD('Planilha oficial participantes '!G103 - 'Planilha oficial participantes '!E103, 1))*24))*100) &gt; 85, 0,
IF(
  (((VALUE(MID('Planilha oficial participantes '!H103,1,SEARCH(" ",'Planilha oficial participantes '!H103)-1))) / (TIMEVALUE(MOD('Planilha oficial participantes '!G103 - 'Planilha oficial participantes '!E103, 1))*24))*100) &gt;= 75, 1,
IF(
  (((VALUE(MID('Planilha oficial participantes '!H103,1,SEARCH(" ",'Planilha oficial participantes '!H103)-1))) / (TIMEVALUE(MOD('Planilha oficial participantes '!G103 - 'Planilha oficial participantes '!E103, 1))*24))*100) &gt;= 65, 2,
3)))
</f>
        <v>0</v>
      </c>
      <c r="H103" s="111">
        <f>((VALUE(MID('Planilha oficial participantes '!H103,1,SEARCH(" ",'Planilha oficial participantes '!H103)-1))) / (TIMEVALUE(MOD('Planilha oficial participantes '!G103 - 'Planilha oficial participantes '!E103, 1))*24))*100</f>
        <v>100</v>
      </c>
      <c r="I103" s="112">
        <f>MOD('Planilha oficial participantes '!G103 - 'Planilha oficial participantes '!E103, 1)</f>
        <v>0.3333333333</v>
      </c>
      <c r="J103" s="113">
        <f t="shared" si="2"/>
        <v>8</v>
      </c>
      <c r="K103" s="109">
        <f t="shared" si="3"/>
        <v>1</v>
      </c>
      <c r="L103" s="109">
        <f>IF('Planilha oficial participantes '!J103="Nenhuma no último mês", 0,
 IF('Planilha oficial participantes '!J103="Menos de 1 vez/ semana", 1,
 IF('Planilha oficial participantes '!J103="1 ou 2 vezes/ semana", 2,
 IF('Planilha oficial participantes '!J103="3 ou mais vezes/ semana", 3,
 ""))))
</f>
        <v>1</v>
      </c>
      <c r="M103" s="109">
        <f>IF('Planilha oficial participantes '!K103="Nenhuma no último mês", 0,
 IF('Planilha oficial participantes '!K103="Menos de 1 vez/ semana", 1,
 IF('Planilha oficial participantes '!K103="1 ou 2 vezes/ semana", 2,
 IF('Planilha oficial participantes '!K103="3 ou mais vezes/ semana", 3,
 ""))))
</f>
        <v>1</v>
      </c>
      <c r="N103" s="109">
        <f>IF('Planilha oficial participantes '!L103="Nenhuma no último mês", 0,
 IF('Planilha oficial participantes '!L103="Menos de 1 vez/ semana", 1,
 IF('Planilha oficial participantes '!L103="1 ou 2 vezes/ semana", 2,
 IF('Planilha oficial participantes '!L103="3 ou mais vezes/ semana", 3,
 ""))))
</f>
        <v>0</v>
      </c>
      <c r="O103" s="109">
        <f>IF('Planilha oficial participantes '!M103="Nenhuma no último mês", 0,
 IF('Planilha oficial participantes '!M103="Menos de 1 vez/ semana", 1,
 IF('Planilha oficial participantes '!M103="1 ou 2 vezes/ semana", 2,
 IF('Planilha oficial participantes '!M103="3 ou mais vezes/ semana", 3,
 ""))))
</f>
        <v>0</v>
      </c>
      <c r="P103" s="109">
        <f>IF('Planilha oficial participantes '!N103="Nenhuma no último mês", 0,
 IF('Planilha oficial participantes '!N103="Menos de 1 vez/ semana", 1,
 IF('Planilha oficial participantes '!N103="1 ou 2 vezes/ semana", 2,
 IF('Planilha oficial participantes '!N103="3 ou mais vezes/ semana", 3,
 ""))))
</f>
        <v>1</v>
      </c>
      <c r="Q103" s="109">
        <f>IF('Planilha oficial participantes '!O103="Nenhuma no último mês", 0,
 IF('Planilha oficial participantes '!O103="Menos de 1 vez/ semana", 1,
 IF('Planilha oficial participantes '!O103="1 ou 2 vezes/ semana", 2,
 IF('Planilha oficial participantes '!O103="3 ou mais vezes/ semana", 3,
 ""))))
</f>
        <v>0</v>
      </c>
      <c r="R103" s="109">
        <f>IF('Planilha oficial participantes '!P103="Nenhuma no último mês", 0,
 IF('Planilha oficial participantes '!P103="Menos de 1 vez/ semana", 1,
 IF('Planilha oficial participantes '!P103="1 ou 2 vezes/ semana", 2,
 IF('Planilha oficial participantes '!P103="3 ou mais vezes/ semana", 3,
 ""))))
</f>
        <v>2</v>
      </c>
      <c r="S103" s="109">
        <f>IF('Planilha oficial participantes '!Q103="Nenhuma no último mês", 0,
 IF('Planilha oficial participantes '!Q103="Menos de 1 vez/ semana", 1,
 IF('Planilha oficial participantes '!Q103="1 ou 2 vezes/ semana", 2,
 IF('Planilha oficial participantes '!Q103="3 ou mais vezes/ semana", 3,
 ""))))
</f>
        <v>1</v>
      </c>
      <c r="T103" s="109">
        <f>IF('Planilha oficial participantes '!S103="Nenhuma no último mês", 0,
 IF('Planilha oficial participantes '!S103="Não se aplica", 0,
 IF('Planilha oficial participantes '!S103="Menos de 1 vez/ semana", 1,
 IF('Planilha oficial participantes '!S103="1 ou 2 vezes/ semana", 2,
 IF('Planilha oficial participantes '!S103="3 ou mais vezes/ semana", 3,
 ""))))
)</f>
        <v>2</v>
      </c>
      <c r="U103" s="109">
        <f>IF('Planilha oficial participantes '!U103="Nenhuma no último mês", 0,
 IF('Planilha oficial participantes '!U103="Menos de 1 vez/ semana", 1,
 IF('Planilha oficial participantes '!U103="1 ou 2 vezes/ semana", 2,
 IF('Planilha oficial participantes '!U103="3 ou mais vezes/ semana", 3,
 ""))))
</f>
        <v>3</v>
      </c>
      <c r="V103" s="109">
        <f t="shared" si="4"/>
        <v>1</v>
      </c>
      <c r="W103" s="109">
        <f>IF('Planilha oficial participantes '!V103="Nenhuma no último mês", 0,
 IF('Planilha oficial participantes '!V103="Menos de 1 vez/ semana", 1,
 IF('Planilha oficial participantes '!V103="1 ou 2 vezes/ semana", 2,
 IF('Planilha oficial participantes '!V103="3 ou mais vezes/ semana", 3,
 ""))))
</f>
        <v>0</v>
      </c>
      <c r="X103" s="109">
        <f>IF('Planilha oficial participantes '!W103="Nenhuma dificuldade", 0,
 IF('Planilha oficial participantes '!W103="Um problema leve", 1,
 IF('Planilha oficial participantes '!W103="Um problema razoável", 2,
 IF('Planilha oficial participantes '!W103="Um grande problema", 3,
 ""))))
</f>
        <v>1</v>
      </c>
      <c r="Y103" s="114">
        <f t="shared" si="5"/>
        <v>8</v>
      </c>
      <c r="AA103" s="140" t="s">
        <v>79</v>
      </c>
      <c r="AB103" s="141">
        <f>COUNTIF(Form_Responses1_3[7- Durante o último mês, com que frequência você tomou medicamento (prescrito ou ‘‘por conta própria’’) para lhe ajudar a dormir?  ], "Nenhuma no último mês")
</f>
        <v>199</v>
      </c>
      <c r="AC103" s="142">
        <f t="shared" ref="AC103:AC107" si="17">AB103/$AB$107</f>
        <v>0.7481203008</v>
      </c>
    </row>
    <row r="104">
      <c r="A104" s="108" t="s">
        <v>1281</v>
      </c>
      <c r="B104" s="109">
        <f>IF('Planilha oficial participantes '!T104="Muito boa", 0, IF('Planilha oficial participantes '!T104="Boa", 1, IF('Planilha oficial participantes '!T104="Ruim", 2, IF('Planilha oficial participantes '!T104="Muito ruim", 3, ""))))</f>
        <v>1</v>
      </c>
      <c r="C104" s="109">
        <f>IF(VALUE(MID('Planilha oficial participantes '!F104,1,SEARCH(" ",'Planilha oficial participantes '!F104)-1))&lt;=15, 0,
 IF(VALUE(MID('Planilha oficial participantes '!F104,1,SEARCH(" ",'Planilha oficial participantes '!F104)-1))&lt;=30, 1,
 IF(VALUE(MID('Planilha oficial participantes '!F104,1,SEARCH(" ",'Planilha oficial participantes '!F104)-1))&lt;=60, 2,
 3)))</f>
        <v>1</v>
      </c>
      <c r="D104" s="109">
        <f>IF('Planilha oficial participantes '!I104="Nenhuma no último mês", 0,
 IF('Planilha oficial participantes '!I104="Menos de 1 vez/ semana", 1,
 IF('Planilha oficial participantes '!I104="1 ou 2 vezes/ semana", 2,
 IF('Planilha oficial participantes '!I104="3 ou mais vezes/ semana", 3,
 ""))))
</f>
        <v>2</v>
      </c>
      <c r="E104" s="110">
        <f t="shared" si="1"/>
        <v>2</v>
      </c>
      <c r="F104" s="109">
        <f>IF(VALUE(MID('Planilha oficial participantes '!H104,1,SEARCH(" ",'Planilha oficial participantes '!H104)-1))&gt;=7, 0,
 IF(VALUE(MID('Planilha oficial participantes '!H104,1,SEARCH(" ",'Planilha oficial participantes '!H104)-1))&gt;=6, 1,
 IF(VALUE(MID('Planilha oficial participantes '!H104,1,SEARCH(" ",'Planilha oficial participantes '!H104)-1))&gt;=5, 2,
 3)))
</f>
        <v>0</v>
      </c>
      <c r="G104" s="109">
        <f>IF(
  (((VALUE(MID('Planilha oficial participantes '!H104,1,SEARCH(" ",'Planilha oficial participantes '!H104)-1))) / (TIMEVALUE(MOD('Planilha oficial participantes '!G104 - 'Planilha oficial participantes '!E104, 1))*24))*100) &gt; 85, 0,
IF(
  (((VALUE(MID('Planilha oficial participantes '!H104,1,SEARCH(" ",'Planilha oficial participantes '!H104)-1))) / (TIMEVALUE(MOD('Planilha oficial participantes '!G104 - 'Planilha oficial participantes '!E104, 1))*24))*100) &gt;= 75, 1,
IF(
  (((VALUE(MID('Planilha oficial participantes '!H104,1,SEARCH(" ",'Planilha oficial participantes '!H104)-1))) / (TIMEVALUE(MOD('Planilha oficial participantes '!G104 - 'Planilha oficial participantes '!E104, 1))*24))*100) &gt;= 65, 2,
3)))
</f>
        <v>0</v>
      </c>
      <c r="H104" s="111">
        <f>((VALUE(MID('Planilha oficial participantes '!H104,1,SEARCH(" ",'Planilha oficial participantes '!H104)-1))) / (TIMEVALUE(MOD('Planilha oficial participantes '!G104 - 'Planilha oficial participantes '!E104, 1))*24))*100</f>
        <v>88.88888889</v>
      </c>
      <c r="I104" s="112">
        <f>MOD('Planilha oficial participantes '!G104 - 'Planilha oficial participantes '!E104, 1)</f>
        <v>0.375</v>
      </c>
      <c r="J104" s="113">
        <f t="shared" si="2"/>
        <v>9</v>
      </c>
      <c r="K104" s="109">
        <f t="shared" si="3"/>
        <v>1</v>
      </c>
      <c r="L104" s="109">
        <f>IF('Planilha oficial participantes '!J104="Nenhuma no último mês", 0,
 IF('Planilha oficial participantes '!J104="Menos de 1 vez/ semana", 1,
 IF('Planilha oficial participantes '!J104="1 ou 2 vezes/ semana", 2,
 IF('Planilha oficial participantes '!J104="3 ou mais vezes/ semana", 3,
 ""))))
</f>
        <v>1</v>
      </c>
      <c r="M104" s="109">
        <f>IF('Planilha oficial participantes '!K104="Nenhuma no último mês", 0,
 IF('Planilha oficial participantes '!K104="Menos de 1 vez/ semana", 1,
 IF('Planilha oficial participantes '!K104="1 ou 2 vezes/ semana", 2,
 IF('Planilha oficial participantes '!K104="3 ou mais vezes/ semana", 3,
 ""))))
</f>
        <v>1</v>
      </c>
      <c r="N104" s="109">
        <f>IF('Planilha oficial participantes '!L104="Nenhuma no último mês", 0,
 IF('Planilha oficial participantes '!L104="Menos de 1 vez/ semana", 1,
 IF('Planilha oficial participantes '!L104="1 ou 2 vezes/ semana", 2,
 IF('Planilha oficial participantes '!L104="3 ou mais vezes/ semana", 3,
 ""))))
</f>
        <v>2</v>
      </c>
      <c r="O104" s="109">
        <f>IF('Planilha oficial participantes '!M104="Nenhuma no último mês", 0,
 IF('Planilha oficial participantes '!M104="Menos de 1 vez/ semana", 1,
 IF('Planilha oficial participantes '!M104="1 ou 2 vezes/ semana", 2,
 IF('Planilha oficial participantes '!M104="3 ou mais vezes/ semana", 3,
 ""))))
</f>
        <v>0</v>
      </c>
      <c r="P104" s="109">
        <f>IF('Planilha oficial participantes '!N104="Nenhuma no último mês", 0,
 IF('Planilha oficial participantes '!N104="Menos de 1 vez/ semana", 1,
 IF('Planilha oficial participantes '!N104="1 ou 2 vezes/ semana", 2,
 IF('Planilha oficial participantes '!N104="3 ou mais vezes/ semana", 3,
 ""))))
</f>
        <v>0</v>
      </c>
      <c r="Q104" s="109">
        <f>IF('Planilha oficial participantes '!O104="Nenhuma no último mês", 0,
 IF('Planilha oficial participantes '!O104="Menos de 1 vez/ semana", 1,
 IF('Planilha oficial participantes '!O104="1 ou 2 vezes/ semana", 2,
 IF('Planilha oficial participantes '!O104="3 ou mais vezes/ semana", 3,
 ""))))
</f>
        <v>0</v>
      </c>
      <c r="R104" s="109">
        <f>IF('Planilha oficial participantes '!P104="Nenhuma no último mês", 0,
 IF('Planilha oficial participantes '!P104="Menos de 1 vez/ semana", 1,
 IF('Planilha oficial participantes '!P104="1 ou 2 vezes/ semana", 2,
 IF('Planilha oficial participantes '!P104="3 ou mais vezes/ semana", 3,
 ""))))
</f>
        <v>0</v>
      </c>
      <c r="S104" s="109">
        <f>IF('Planilha oficial participantes '!Q104="Nenhuma no último mês", 0,
 IF('Planilha oficial participantes '!Q104="Menos de 1 vez/ semana", 1,
 IF('Planilha oficial participantes '!Q104="1 ou 2 vezes/ semana", 2,
 IF('Planilha oficial participantes '!Q104="3 ou mais vezes/ semana", 3,
 ""))))
</f>
        <v>0</v>
      </c>
      <c r="T104" s="109">
        <f>IF('Planilha oficial participantes '!S104="Nenhuma no último mês", 0,
 IF('Planilha oficial participantes '!S104="Não se aplica", 0,
 IF('Planilha oficial participantes '!S104="Menos de 1 vez/ semana", 1,
 IF('Planilha oficial participantes '!S104="1 ou 2 vezes/ semana", 2,
 IF('Planilha oficial participantes '!S104="3 ou mais vezes/ semana", 3,
 ""))))
)</f>
        <v>0</v>
      </c>
      <c r="U104" s="109">
        <f>IF('Planilha oficial participantes '!U104="Nenhuma no último mês", 0,
 IF('Planilha oficial participantes '!U104="Menos de 1 vez/ semana", 1,
 IF('Planilha oficial participantes '!U104="1 ou 2 vezes/ semana", 2,
 IF('Planilha oficial participantes '!U104="3 ou mais vezes/ semana", 3,
 ""))))
</f>
        <v>0</v>
      </c>
      <c r="V104" s="109">
        <f t="shared" si="4"/>
        <v>1</v>
      </c>
      <c r="W104" s="109">
        <f>IF('Planilha oficial participantes '!V104="Nenhuma no último mês", 0,
 IF('Planilha oficial participantes '!V104="Menos de 1 vez/ semana", 1,
 IF('Planilha oficial participantes '!V104="1 ou 2 vezes/ semana", 2,
 IF('Planilha oficial participantes '!V104="3 ou mais vezes/ semana", 3,
 ""))))
</f>
        <v>0</v>
      </c>
      <c r="X104" s="109">
        <f>IF('Planilha oficial participantes '!W104="Nenhuma dificuldade", 0,
 IF('Planilha oficial participantes '!W104="Um problema leve", 1,
 IF('Planilha oficial participantes '!W104="Um problema razoável", 2,
 IF('Planilha oficial participantes '!W104="Um grande problema", 3,
 ""))))
</f>
        <v>1</v>
      </c>
      <c r="Y104" s="114">
        <f t="shared" si="5"/>
        <v>5</v>
      </c>
      <c r="AA104" s="140" t="s">
        <v>77</v>
      </c>
      <c r="AB104" s="141">
        <f>COUNTIF(Form_Responses1_3[7- Durante o último mês, com que frequência você tomou medicamento (prescrito ou ‘‘por conta própria’’) para lhe ajudar a dormir?  ], "Menos de 1 vez/ semana")
</f>
        <v>25</v>
      </c>
      <c r="AC104" s="142">
        <f t="shared" si="17"/>
        <v>0.09398496241</v>
      </c>
    </row>
    <row r="105">
      <c r="A105" s="108" t="s">
        <v>1282</v>
      </c>
      <c r="B105" s="109">
        <f>IF('Planilha oficial participantes '!T105="Muito boa", 0, IF('Planilha oficial participantes '!T105="Boa", 1, IF('Planilha oficial participantes '!T105="Ruim", 2, IF('Planilha oficial participantes '!T105="Muito ruim", 3, ""))))</f>
        <v>1</v>
      </c>
      <c r="C105" s="109">
        <f>IF(VALUE(MID('Planilha oficial participantes '!F105,1,SEARCH(" ",'Planilha oficial participantes '!F105)-1))&lt;=15, 0,
 IF(VALUE(MID('Planilha oficial participantes '!F105,1,SEARCH(" ",'Planilha oficial participantes '!F105)-1))&lt;=30, 1,
 IF(VALUE(MID('Planilha oficial participantes '!F105,1,SEARCH(" ",'Planilha oficial participantes '!F105)-1))&lt;=60, 2,
 3)))</f>
        <v>0</v>
      </c>
      <c r="D105" s="109">
        <f>IF('Planilha oficial participantes '!I105="Nenhuma no último mês", 0,
 IF('Planilha oficial participantes '!I105="Menos de 1 vez/ semana", 1,
 IF('Planilha oficial participantes '!I105="1 ou 2 vezes/ semana", 2,
 IF('Planilha oficial participantes '!I105="3 ou mais vezes/ semana", 3,
 ""))))
</f>
        <v>2</v>
      </c>
      <c r="E105" s="110">
        <f t="shared" si="1"/>
        <v>1</v>
      </c>
      <c r="F105" s="109">
        <f>IF(VALUE(MID('Planilha oficial participantes '!H105,1,SEARCH(" ",'Planilha oficial participantes '!H105)-1))&gt;=7, 0,
 IF(VALUE(MID('Planilha oficial participantes '!H105,1,SEARCH(" ",'Planilha oficial participantes '!H105)-1))&gt;=6, 1,
 IF(VALUE(MID('Planilha oficial participantes '!H105,1,SEARCH(" ",'Planilha oficial participantes '!H105)-1))&gt;=5, 2,
 3)))
</f>
        <v>0</v>
      </c>
      <c r="G105" s="109">
        <f>IF(
  (((VALUE(MID('Planilha oficial participantes '!H105,1,SEARCH(" ",'Planilha oficial participantes '!H105)-1))) / (TIMEVALUE(MOD('Planilha oficial participantes '!G105 - 'Planilha oficial participantes '!E105, 1))*24))*100) &gt; 85, 0,
IF(
  (((VALUE(MID('Planilha oficial participantes '!H105,1,SEARCH(" ",'Planilha oficial participantes '!H105)-1))) / (TIMEVALUE(MOD('Planilha oficial participantes '!G105 - 'Planilha oficial participantes '!E105, 1))*24))*100) &gt;= 75, 1,
IF(
  (((VALUE(MID('Planilha oficial participantes '!H105,1,SEARCH(" ",'Planilha oficial participantes '!H105)-1))) / (TIMEVALUE(MOD('Planilha oficial participantes '!G105 - 'Planilha oficial participantes '!E105, 1))*24))*100) &gt;= 65, 2,
3)))
</f>
        <v>0</v>
      </c>
      <c r="H105" s="111">
        <f>((VALUE(MID('Planilha oficial participantes '!H105,1,SEARCH(" ",'Planilha oficial participantes '!H105)-1))) / (TIMEVALUE(MOD('Planilha oficial participantes '!G105 - 'Planilha oficial participantes '!E105, 1))*24))*100</f>
        <v>87.5</v>
      </c>
      <c r="I105" s="112">
        <f>MOD('Planilha oficial participantes '!G105 - 'Planilha oficial participantes '!E105, 1)</f>
        <v>0.3333333333</v>
      </c>
      <c r="J105" s="113">
        <f t="shared" si="2"/>
        <v>8</v>
      </c>
      <c r="K105" s="109">
        <f t="shared" si="3"/>
        <v>2</v>
      </c>
      <c r="L105" s="109">
        <f>IF('Planilha oficial participantes '!J105="Nenhuma no último mês", 0,
 IF('Planilha oficial participantes '!J105="Menos de 1 vez/ semana", 1,
 IF('Planilha oficial participantes '!J105="1 ou 2 vezes/ semana", 2,
 IF('Planilha oficial participantes '!J105="3 ou mais vezes/ semana", 3,
 ""))))
</f>
        <v>3</v>
      </c>
      <c r="M105" s="109">
        <f>IF('Planilha oficial participantes '!K105="Nenhuma no último mês", 0,
 IF('Planilha oficial participantes '!K105="Menos de 1 vez/ semana", 1,
 IF('Planilha oficial participantes '!K105="1 ou 2 vezes/ semana", 2,
 IF('Planilha oficial participantes '!K105="3 ou mais vezes/ semana", 3,
 ""))))
</f>
        <v>0</v>
      </c>
      <c r="N105" s="109">
        <f>IF('Planilha oficial participantes '!L105="Nenhuma no último mês", 0,
 IF('Planilha oficial participantes '!L105="Menos de 1 vez/ semana", 1,
 IF('Planilha oficial participantes '!L105="1 ou 2 vezes/ semana", 2,
 IF('Planilha oficial participantes '!L105="3 ou mais vezes/ semana", 3,
 ""))))
</f>
        <v>0</v>
      </c>
      <c r="O105" s="109">
        <f>IF('Planilha oficial participantes '!M105="Nenhuma no último mês", 0,
 IF('Planilha oficial participantes '!M105="Menos de 1 vez/ semana", 1,
 IF('Planilha oficial participantes '!M105="1 ou 2 vezes/ semana", 2,
 IF('Planilha oficial participantes '!M105="3 ou mais vezes/ semana", 3,
 ""))))
</f>
        <v>0</v>
      </c>
      <c r="P105" s="109">
        <f>IF('Planilha oficial participantes '!N105="Nenhuma no último mês", 0,
 IF('Planilha oficial participantes '!N105="Menos de 1 vez/ semana", 1,
 IF('Planilha oficial participantes '!N105="1 ou 2 vezes/ semana", 2,
 IF('Planilha oficial participantes '!N105="3 ou mais vezes/ semana", 3,
 ""))))
</f>
        <v>1</v>
      </c>
      <c r="Q105" s="109">
        <f>IF('Planilha oficial participantes '!O105="Nenhuma no último mês", 0,
 IF('Planilha oficial participantes '!O105="Menos de 1 vez/ semana", 1,
 IF('Planilha oficial participantes '!O105="1 ou 2 vezes/ semana", 2,
 IF('Planilha oficial participantes '!O105="3 ou mais vezes/ semana", 3,
 ""))))
</f>
        <v>1</v>
      </c>
      <c r="R105" s="109">
        <f>IF('Planilha oficial participantes '!P105="Nenhuma no último mês", 0,
 IF('Planilha oficial participantes '!P105="Menos de 1 vez/ semana", 1,
 IF('Planilha oficial participantes '!P105="1 ou 2 vezes/ semana", 2,
 IF('Planilha oficial participantes '!P105="3 ou mais vezes/ semana", 3,
 ""))))
</f>
        <v>2</v>
      </c>
      <c r="S105" s="109">
        <f>IF('Planilha oficial participantes '!Q105="Nenhuma no último mês", 0,
 IF('Planilha oficial participantes '!Q105="Menos de 1 vez/ semana", 1,
 IF('Planilha oficial participantes '!Q105="1 ou 2 vezes/ semana", 2,
 IF('Planilha oficial participantes '!Q105="3 ou mais vezes/ semana", 3,
 ""))))
</f>
        <v>0</v>
      </c>
      <c r="T105" s="109">
        <f>IF('Planilha oficial participantes '!S105="Nenhuma no último mês", 0,
 IF('Planilha oficial participantes '!S105="Não se aplica", 0,
 IF('Planilha oficial participantes '!S105="Menos de 1 vez/ semana", 1,
 IF('Planilha oficial participantes '!S105="1 ou 2 vezes/ semana", 2,
 IF('Planilha oficial participantes '!S105="3 ou mais vezes/ semana", 3,
 ""))))
)</f>
        <v>3</v>
      </c>
      <c r="U105" s="109">
        <f>IF('Planilha oficial participantes '!U105="Nenhuma no último mês", 0,
 IF('Planilha oficial participantes '!U105="Menos de 1 vez/ semana", 1,
 IF('Planilha oficial participantes '!U105="1 ou 2 vezes/ semana", 2,
 IF('Planilha oficial participantes '!U105="3 ou mais vezes/ semana", 3,
 ""))))
</f>
        <v>0</v>
      </c>
      <c r="V105" s="109">
        <f t="shared" si="4"/>
        <v>1</v>
      </c>
      <c r="W105" s="109">
        <f>IF('Planilha oficial participantes '!V105="Nenhuma no último mês", 0,
 IF('Planilha oficial participantes '!V105="Menos de 1 vez/ semana", 1,
 IF('Planilha oficial participantes '!V105="1 ou 2 vezes/ semana", 2,
 IF('Planilha oficial participantes '!V105="3 ou mais vezes/ semana", 3,
 ""))))
</f>
        <v>0</v>
      </c>
      <c r="X105" s="109">
        <f>IF('Planilha oficial participantes '!W105="Nenhuma dificuldade", 0,
 IF('Planilha oficial participantes '!W105="Um problema leve", 1,
 IF('Planilha oficial participantes '!W105="Um problema razoável", 2,
 IF('Planilha oficial participantes '!W105="Um grande problema", 3,
 ""))))
</f>
        <v>2</v>
      </c>
      <c r="Y105" s="114">
        <f t="shared" si="5"/>
        <v>5</v>
      </c>
      <c r="AA105" s="140" t="s">
        <v>78</v>
      </c>
      <c r="AB105" s="141">
        <f>COUNTIF(Form_Responses1_3[7- Durante o último mês, com que frequência você tomou medicamento (prescrito ou ‘‘por conta própria’’) para lhe ajudar a dormir?  ], "1 ou 2 vezes/ semana")
</f>
        <v>16</v>
      </c>
      <c r="AC105" s="142">
        <f t="shared" si="17"/>
        <v>0.06015037594</v>
      </c>
    </row>
    <row r="106">
      <c r="A106" s="108" t="s">
        <v>1283</v>
      </c>
      <c r="B106" s="109">
        <f>IF('Planilha oficial participantes '!T106="Muito boa", 0, IF('Planilha oficial participantes '!T106="Boa", 1, IF('Planilha oficial participantes '!T106="Ruim", 2, IF('Planilha oficial participantes '!T106="Muito ruim", 3, ""))))</f>
        <v>1</v>
      </c>
      <c r="C106" s="109">
        <f>IF(VALUE(MID('Planilha oficial participantes '!F106,1,SEARCH(" ",'Planilha oficial participantes '!F106)-1))&lt;=15, 0,
 IF(VALUE(MID('Planilha oficial participantes '!F106,1,SEARCH(" ",'Planilha oficial participantes '!F106)-1))&lt;=30, 1,
 IF(VALUE(MID('Planilha oficial participantes '!F106,1,SEARCH(" ",'Planilha oficial participantes '!F106)-1))&lt;=60, 2,
 3)))</f>
        <v>0</v>
      </c>
      <c r="D106" s="109">
        <f>IF('Planilha oficial participantes '!I106="Nenhuma no último mês", 0,
 IF('Planilha oficial participantes '!I106="Menos de 1 vez/ semana", 1,
 IF('Planilha oficial participantes '!I106="1 ou 2 vezes/ semana", 2,
 IF('Planilha oficial participantes '!I106="3 ou mais vezes/ semana", 3,
 ""))))
</f>
        <v>0</v>
      </c>
      <c r="E106" s="110">
        <f t="shared" si="1"/>
        <v>0</v>
      </c>
      <c r="F106" s="109">
        <f>IF(VALUE(MID('Planilha oficial participantes '!H106,1,SEARCH(" ",'Planilha oficial participantes '!H106)-1))&gt;=7, 0,
 IF(VALUE(MID('Planilha oficial participantes '!H106,1,SEARCH(" ",'Planilha oficial participantes '!H106)-1))&gt;=6, 1,
 IF(VALUE(MID('Planilha oficial participantes '!H106,1,SEARCH(" ",'Planilha oficial participantes '!H106)-1))&gt;=5, 2,
 3)))
</f>
        <v>1</v>
      </c>
      <c r="G106" s="109">
        <f>IF(
  (((VALUE(MID('Planilha oficial participantes '!H106,1,SEARCH(" ",'Planilha oficial participantes '!H106)-1))) / (TIMEVALUE(MOD('Planilha oficial participantes '!G106 - 'Planilha oficial participantes '!E106, 1))*24))*100) &gt; 85, 0,
IF(
  (((VALUE(MID('Planilha oficial participantes '!H106,1,SEARCH(" ",'Planilha oficial participantes '!H106)-1))) / (TIMEVALUE(MOD('Planilha oficial participantes '!G106 - 'Planilha oficial participantes '!E106, 1))*24))*100) &gt;= 75, 1,
IF(
  (((VALUE(MID('Planilha oficial participantes '!H106,1,SEARCH(" ",'Planilha oficial participantes '!H106)-1))) / (TIMEVALUE(MOD('Planilha oficial participantes '!G106 - 'Planilha oficial participantes '!E106, 1))*24))*100) &gt;= 65, 2,
3)))
</f>
        <v>0</v>
      </c>
      <c r="H106" s="111">
        <f>((VALUE(MID('Planilha oficial participantes '!H106,1,SEARCH(" ",'Planilha oficial participantes '!H106)-1))) / (TIMEVALUE(MOD('Planilha oficial participantes '!G106 - 'Planilha oficial participantes '!E106, 1))*24))*100</f>
        <v>85.71428571</v>
      </c>
      <c r="I106" s="112">
        <f>MOD('Planilha oficial participantes '!G106 - 'Planilha oficial participantes '!E106, 1)</f>
        <v>0.2916666667</v>
      </c>
      <c r="J106" s="113">
        <f t="shared" si="2"/>
        <v>7</v>
      </c>
      <c r="K106" s="109">
        <f t="shared" si="3"/>
        <v>1</v>
      </c>
      <c r="L106" s="109">
        <f>IF('Planilha oficial participantes '!J106="Nenhuma no último mês", 0,
 IF('Planilha oficial participantes '!J106="Menos de 1 vez/ semana", 1,
 IF('Planilha oficial participantes '!J106="1 ou 2 vezes/ semana", 2,
 IF('Planilha oficial participantes '!J106="3 ou mais vezes/ semana", 3,
 ""))))
</f>
        <v>2</v>
      </c>
      <c r="M106" s="109">
        <f>IF('Planilha oficial participantes '!K106="Nenhuma no último mês", 0,
 IF('Planilha oficial participantes '!K106="Menos de 1 vez/ semana", 1,
 IF('Planilha oficial participantes '!K106="1 ou 2 vezes/ semana", 2,
 IF('Planilha oficial participantes '!K106="3 ou mais vezes/ semana", 3,
 ""))))
</f>
        <v>1</v>
      </c>
      <c r="N106" s="109">
        <f>IF('Planilha oficial participantes '!L106="Nenhuma no último mês", 0,
 IF('Planilha oficial participantes '!L106="Menos de 1 vez/ semana", 1,
 IF('Planilha oficial participantes '!L106="1 ou 2 vezes/ semana", 2,
 IF('Planilha oficial participantes '!L106="3 ou mais vezes/ semana", 3,
 ""))))
</f>
        <v>0</v>
      </c>
      <c r="O106" s="109">
        <f>IF('Planilha oficial participantes '!M106="Nenhuma no último mês", 0,
 IF('Planilha oficial participantes '!M106="Menos de 1 vez/ semana", 1,
 IF('Planilha oficial participantes '!M106="1 ou 2 vezes/ semana", 2,
 IF('Planilha oficial participantes '!M106="3 ou mais vezes/ semana", 3,
 ""))))
</f>
        <v>0</v>
      </c>
      <c r="P106" s="109">
        <f>IF('Planilha oficial participantes '!N106="Nenhuma no último mês", 0,
 IF('Planilha oficial participantes '!N106="Menos de 1 vez/ semana", 1,
 IF('Planilha oficial participantes '!N106="1 ou 2 vezes/ semana", 2,
 IF('Planilha oficial participantes '!N106="3 ou mais vezes/ semana", 3,
 ""))))
</f>
        <v>0</v>
      </c>
      <c r="Q106" s="109">
        <f>IF('Planilha oficial participantes '!O106="Nenhuma no último mês", 0,
 IF('Planilha oficial participantes '!O106="Menos de 1 vez/ semana", 1,
 IF('Planilha oficial participantes '!O106="1 ou 2 vezes/ semana", 2,
 IF('Planilha oficial participantes '!O106="3 ou mais vezes/ semana", 3,
 ""))))
</f>
        <v>0</v>
      </c>
      <c r="R106" s="109">
        <f>IF('Planilha oficial participantes '!P106="Nenhuma no último mês", 0,
 IF('Planilha oficial participantes '!P106="Menos de 1 vez/ semana", 1,
 IF('Planilha oficial participantes '!P106="1 ou 2 vezes/ semana", 2,
 IF('Planilha oficial participantes '!P106="3 ou mais vezes/ semana", 3,
 ""))))
</f>
        <v>1</v>
      </c>
      <c r="S106" s="109">
        <f>IF('Planilha oficial participantes '!Q106="Nenhuma no último mês", 0,
 IF('Planilha oficial participantes '!Q106="Menos de 1 vez/ semana", 1,
 IF('Planilha oficial participantes '!Q106="1 ou 2 vezes/ semana", 2,
 IF('Planilha oficial participantes '!Q106="3 ou mais vezes/ semana", 3,
 ""))))
</f>
        <v>0</v>
      </c>
      <c r="T106" s="109">
        <f>IF('Planilha oficial participantes '!S106="Nenhuma no último mês", 0,
 IF('Planilha oficial participantes '!S106="Não se aplica", 0,
 IF('Planilha oficial participantes '!S106="Menos de 1 vez/ semana", 1,
 IF('Planilha oficial participantes '!S106="1 ou 2 vezes/ semana", 2,
 IF('Planilha oficial participantes '!S106="3 ou mais vezes/ semana", 3,
 ""))))
)</f>
        <v>0</v>
      </c>
      <c r="U106" s="109">
        <f>IF('Planilha oficial participantes '!U106="Nenhuma no último mês", 0,
 IF('Planilha oficial participantes '!U106="Menos de 1 vez/ semana", 1,
 IF('Planilha oficial participantes '!U106="1 ou 2 vezes/ semana", 2,
 IF('Planilha oficial participantes '!U106="3 ou mais vezes/ semana", 3,
 ""))))
</f>
        <v>0</v>
      </c>
      <c r="V106" s="109">
        <f t="shared" si="4"/>
        <v>1</v>
      </c>
      <c r="W106" s="109">
        <f>IF('Planilha oficial participantes '!V106="Nenhuma no último mês", 0,
 IF('Planilha oficial participantes '!V106="Menos de 1 vez/ semana", 1,
 IF('Planilha oficial participantes '!V106="1 ou 2 vezes/ semana", 2,
 IF('Planilha oficial participantes '!V106="3 ou mais vezes/ semana", 3,
 ""))))
</f>
        <v>1</v>
      </c>
      <c r="X106" s="109">
        <f>IF('Planilha oficial participantes '!W106="Nenhuma dificuldade", 0,
 IF('Planilha oficial participantes '!W106="Um problema leve", 1,
 IF('Planilha oficial participantes '!W106="Um problema razoável", 2,
 IF('Planilha oficial participantes '!W106="Um grande problema", 3,
 ""))))
</f>
        <v>1</v>
      </c>
      <c r="Y106" s="114">
        <f t="shared" si="5"/>
        <v>4</v>
      </c>
      <c r="AA106" s="140" t="s">
        <v>125</v>
      </c>
      <c r="AB106" s="141">
        <f>COUNTIF(Form_Responses1_3[7- Durante o último mês, com que frequência você tomou medicamento (prescrito ou ‘‘por conta própria’’) para lhe ajudar a dormir?  ], "3 ou mais vezes/ semana")
</f>
        <v>26</v>
      </c>
      <c r="AC106" s="142">
        <f t="shared" si="17"/>
        <v>0.0977443609</v>
      </c>
    </row>
    <row r="107">
      <c r="A107" s="108" t="s">
        <v>1284</v>
      </c>
      <c r="B107" s="109">
        <f>IF('Planilha oficial participantes '!T107="Muito boa", 0, IF('Planilha oficial participantes '!T107="Boa", 1, IF('Planilha oficial participantes '!T107="Ruim", 2, IF('Planilha oficial participantes '!T107="Muito ruim", 3, ""))))</f>
        <v>1</v>
      </c>
      <c r="C107" s="109">
        <f>IF(VALUE(MID('Planilha oficial participantes '!F107,1,SEARCH(" ",'Planilha oficial participantes '!F107)-1))&lt;=15, 0,
 IF(VALUE(MID('Planilha oficial participantes '!F107,1,SEARCH(" ",'Planilha oficial participantes '!F107)-1))&lt;=30, 1,
 IF(VALUE(MID('Planilha oficial participantes '!F107,1,SEARCH(" ",'Planilha oficial participantes '!F107)-1))&lt;=60, 2,
 3)))</f>
        <v>1</v>
      </c>
      <c r="D107" s="109">
        <f>IF('Planilha oficial participantes '!I107="Nenhuma no último mês", 0,
 IF('Planilha oficial participantes '!I107="Menos de 1 vez/ semana", 1,
 IF('Planilha oficial participantes '!I107="1 ou 2 vezes/ semana", 2,
 IF('Planilha oficial participantes '!I107="3 ou mais vezes/ semana", 3,
 ""))))
</f>
        <v>2</v>
      </c>
      <c r="E107" s="110">
        <f t="shared" si="1"/>
        <v>2</v>
      </c>
      <c r="F107" s="109">
        <f>IF(VALUE(MID('Planilha oficial participantes '!H107,1,SEARCH(" ",'Planilha oficial participantes '!H107)-1))&gt;=7, 0,
 IF(VALUE(MID('Planilha oficial participantes '!H107,1,SEARCH(" ",'Planilha oficial participantes '!H107)-1))&gt;=6, 1,
 IF(VALUE(MID('Planilha oficial participantes '!H107,1,SEARCH(" ",'Planilha oficial participantes '!H107)-1))&gt;=5, 2,
 3)))
</f>
        <v>0</v>
      </c>
      <c r="G107" s="109">
        <f>IF(
  (((VALUE(MID('Planilha oficial participantes '!H107,1,SEARCH(" ",'Planilha oficial participantes '!H107)-1))) / (TIMEVALUE(MOD('Planilha oficial participantes '!G107 - 'Planilha oficial participantes '!E107, 1))*24))*100) &gt; 85, 0,
IF(
  (((VALUE(MID('Planilha oficial participantes '!H107,1,SEARCH(" ",'Planilha oficial participantes '!H107)-1))) / (TIMEVALUE(MOD('Planilha oficial participantes '!G107 - 'Planilha oficial participantes '!E107, 1))*24))*100) &gt;= 75, 1,
IF(
  (((VALUE(MID('Planilha oficial participantes '!H107,1,SEARCH(" ",'Planilha oficial participantes '!H107)-1))) / (TIMEVALUE(MOD('Planilha oficial participantes '!G107 - 'Planilha oficial participantes '!E107, 1))*24))*100) &gt;= 65, 2,
3)))
</f>
        <v>0</v>
      </c>
      <c r="H107" s="111">
        <f>((VALUE(MID('Planilha oficial participantes '!H107,1,SEARCH(" ",'Planilha oficial participantes '!H107)-1))) / (TIMEVALUE(MOD('Planilha oficial participantes '!G107 - 'Planilha oficial participantes '!E107, 1))*24))*100</f>
        <v>100</v>
      </c>
      <c r="I107" s="112">
        <f>MOD('Planilha oficial participantes '!G107 - 'Planilha oficial participantes '!E107, 1)</f>
        <v>0.3333333333</v>
      </c>
      <c r="J107" s="113">
        <f t="shared" si="2"/>
        <v>8</v>
      </c>
      <c r="K107" s="109">
        <f t="shared" si="3"/>
        <v>1</v>
      </c>
      <c r="L107" s="109">
        <f>IF('Planilha oficial participantes '!J107="Nenhuma no último mês", 0,
 IF('Planilha oficial participantes '!J107="Menos de 1 vez/ semana", 1,
 IF('Planilha oficial participantes '!J107="1 ou 2 vezes/ semana", 2,
 IF('Planilha oficial participantes '!J107="3 ou mais vezes/ semana", 3,
 ""))))
</f>
        <v>1</v>
      </c>
      <c r="M107" s="109">
        <f>IF('Planilha oficial participantes '!K107="Nenhuma no último mês", 0,
 IF('Planilha oficial participantes '!K107="Menos de 1 vez/ semana", 1,
 IF('Planilha oficial participantes '!K107="1 ou 2 vezes/ semana", 2,
 IF('Planilha oficial participantes '!K107="3 ou mais vezes/ semana", 3,
 ""))))
</f>
        <v>1</v>
      </c>
      <c r="N107" s="109">
        <f>IF('Planilha oficial participantes '!L107="Nenhuma no último mês", 0,
 IF('Planilha oficial participantes '!L107="Menos de 1 vez/ semana", 1,
 IF('Planilha oficial participantes '!L107="1 ou 2 vezes/ semana", 2,
 IF('Planilha oficial participantes '!L107="3 ou mais vezes/ semana", 3,
 ""))))
</f>
        <v>0</v>
      </c>
      <c r="O107" s="109">
        <f>IF('Planilha oficial participantes '!M107="Nenhuma no último mês", 0,
 IF('Planilha oficial participantes '!M107="Menos de 1 vez/ semana", 1,
 IF('Planilha oficial participantes '!M107="1 ou 2 vezes/ semana", 2,
 IF('Planilha oficial participantes '!M107="3 ou mais vezes/ semana", 3,
 ""))))
</f>
        <v>0</v>
      </c>
      <c r="P107" s="109">
        <f>IF('Planilha oficial participantes '!N107="Nenhuma no último mês", 0,
 IF('Planilha oficial participantes '!N107="Menos de 1 vez/ semana", 1,
 IF('Planilha oficial participantes '!N107="1 ou 2 vezes/ semana", 2,
 IF('Planilha oficial participantes '!N107="3 ou mais vezes/ semana", 3,
 ""))))
</f>
        <v>0</v>
      </c>
      <c r="Q107" s="109">
        <f>IF('Planilha oficial participantes '!O107="Nenhuma no último mês", 0,
 IF('Planilha oficial participantes '!O107="Menos de 1 vez/ semana", 1,
 IF('Planilha oficial participantes '!O107="1 ou 2 vezes/ semana", 2,
 IF('Planilha oficial participantes '!O107="3 ou mais vezes/ semana", 3,
 ""))))
</f>
        <v>1</v>
      </c>
      <c r="R107" s="109">
        <f>IF('Planilha oficial participantes '!P107="Nenhuma no último mês", 0,
 IF('Planilha oficial participantes '!P107="Menos de 1 vez/ semana", 1,
 IF('Planilha oficial participantes '!P107="1 ou 2 vezes/ semana", 2,
 IF('Planilha oficial participantes '!P107="3 ou mais vezes/ semana", 3,
 ""))))
</f>
        <v>1</v>
      </c>
      <c r="S107" s="109">
        <f>IF('Planilha oficial participantes '!Q107="Nenhuma no último mês", 0,
 IF('Planilha oficial participantes '!Q107="Menos de 1 vez/ semana", 1,
 IF('Planilha oficial participantes '!Q107="1 ou 2 vezes/ semana", 2,
 IF('Planilha oficial participantes '!Q107="3 ou mais vezes/ semana", 3,
 ""))))
</f>
        <v>1</v>
      </c>
      <c r="T107" s="109">
        <f>IF('Planilha oficial participantes '!S107="Nenhuma no último mês", 0,
 IF('Planilha oficial participantes '!S107="Não se aplica", 0,
 IF('Planilha oficial participantes '!S107="Menos de 1 vez/ semana", 1,
 IF('Planilha oficial participantes '!S107="1 ou 2 vezes/ semana", 2,
 IF('Planilha oficial participantes '!S107="3 ou mais vezes/ semana", 3,
 ""))))
)</f>
        <v>2</v>
      </c>
      <c r="U107" s="109">
        <f>IF('Planilha oficial participantes '!U107="Nenhuma no último mês", 0,
 IF('Planilha oficial participantes '!U107="Menos de 1 vez/ semana", 1,
 IF('Planilha oficial participantes '!U107="1 ou 2 vezes/ semana", 2,
 IF('Planilha oficial participantes '!U107="3 ou mais vezes/ semana", 3,
 ""))))
</f>
        <v>1</v>
      </c>
      <c r="V107" s="109">
        <f t="shared" si="4"/>
        <v>2</v>
      </c>
      <c r="W107" s="109">
        <f>IF('Planilha oficial participantes '!V107="Nenhuma no último mês", 0,
 IF('Planilha oficial participantes '!V107="Menos de 1 vez/ semana", 1,
 IF('Planilha oficial participantes '!V107="1 ou 2 vezes/ semana", 2,
 IF('Planilha oficial participantes '!V107="3 ou mais vezes/ semana", 3,
 ""))))
</f>
        <v>1</v>
      </c>
      <c r="X107" s="109">
        <f>IF('Planilha oficial participantes '!W107="Nenhuma dificuldade", 0,
 IF('Planilha oficial participantes '!W107="Um problema leve", 1,
 IF('Planilha oficial participantes '!W107="Um problema razoável", 2,
 IF('Planilha oficial participantes '!W107="Um grande problema", 3,
 ""))))
</f>
        <v>3</v>
      </c>
      <c r="Y107" s="114">
        <f t="shared" si="5"/>
        <v>7</v>
      </c>
      <c r="AA107" s="140" t="s">
        <v>1875</v>
      </c>
      <c r="AB107" s="141">
        <f>SUM(AB103:AB106)</f>
        <v>266</v>
      </c>
      <c r="AC107" s="142">
        <f t="shared" si="17"/>
        <v>1</v>
      </c>
    </row>
    <row r="108">
      <c r="A108" s="108" t="s">
        <v>1285</v>
      </c>
      <c r="B108" s="109">
        <f>IF('Planilha oficial participantes '!T108="Muito boa", 0, IF('Planilha oficial participantes '!T108="Boa", 1, IF('Planilha oficial participantes '!T108="Ruim", 2, IF('Planilha oficial participantes '!T108="Muito ruim", 3, ""))))</f>
        <v>2</v>
      </c>
      <c r="C108" s="109">
        <f>IF(VALUE(MID('Planilha oficial participantes '!F108,1,SEARCH(" ",'Planilha oficial participantes '!F108)-1))&lt;=15, 0,
 IF(VALUE(MID('Planilha oficial participantes '!F108,1,SEARCH(" ",'Planilha oficial participantes '!F108)-1))&lt;=30, 1,
 IF(VALUE(MID('Planilha oficial participantes '!F108,1,SEARCH(" ",'Planilha oficial participantes '!F108)-1))&lt;=60, 2,
 3)))</f>
        <v>1</v>
      </c>
      <c r="D108" s="109">
        <f>IF('Planilha oficial participantes '!I108="Nenhuma no último mês", 0,
 IF('Planilha oficial participantes '!I108="Menos de 1 vez/ semana", 1,
 IF('Planilha oficial participantes '!I108="1 ou 2 vezes/ semana", 2,
 IF('Planilha oficial participantes '!I108="3 ou mais vezes/ semana", 3,
 ""))))
</f>
        <v>3</v>
      </c>
      <c r="E108" s="110">
        <f t="shared" si="1"/>
        <v>2</v>
      </c>
      <c r="F108" s="109">
        <f>IF(VALUE(MID('Planilha oficial participantes '!H108,1,SEARCH(" ",'Planilha oficial participantes '!H108)-1))&gt;=7, 0,
 IF(VALUE(MID('Planilha oficial participantes '!H108,1,SEARCH(" ",'Planilha oficial participantes '!H108)-1))&gt;=6, 1,
 IF(VALUE(MID('Planilha oficial participantes '!H108,1,SEARCH(" ",'Planilha oficial participantes '!H108)-1))&gt;=5, 2,
 3)))
</f>
        <v>0</v>
      </c>
      <c r="G108" s="109">
        <f>IF(
  (((VALUE(MID('Planilha oficial participantes '!H108,1,SEARCH(" ",'Planilha oficial participantes '!H108)-1))) / (TIMEVALUE(MOD('Planilha oficial participantes '!G108 - 'Planilha oficial participantes '!E108, 1))*24))*100) &gt; 85, 0,
IF(
  (((VALUE(MID('Planilha oficial participantes '!H108,1,SEARCH(" ",'Planilha oficial participantes '!H108)-1))) / (TIMEVALUE(MOD('Planilha oficial participantes '!G108 - 'Planilha oficial participantes '!E108, 1))*24))*100) &gt;= 75, 1,
IF(
  (((VALUE(MID('Planilha oficial participantes '!H108,1,SEARCH(" ",'Planilha oficial participantes '!H108)-1))) / (TIMEVALUE(MOD('Planilha oficial participantes '!G108 - 'Planilha oficial participantes '!E108, 1))*24))*100) &gt;= 65, 2,
3)))
</f>
        <v>0</v>
      </c>
      <c r="H108" s="111">
        <f>((VALUE(MID('Planilha oficial participantes '!H108,1,SEARCH(" ",'Planilha oficial participantes '!H108)-1))) / (TIMEVALUE(MOD('Planilha oficial participantes '!G108 - 'Planilha oficial participantes '!E108, 1))*24))*100</f>
        <v>88.23529412</v>
      </c>
      <c r="I108" s="112">
        <f>MOD('Planilha oficial participantes '!G108 - 'Planilha oficial participantes '!E108, 1)</f>
        <v>0.3541666667</v>
      </c>
      <c r="J108" s="113">
        <f t="shared" si="2"/>
        <v>8.5</v>
      </c>
      <c r="K108" s="109">
        <f t="shared" si="3"/>
        <v>1</v>
      </c>
      <c r="L108" s="109">
        <f>IF('Planilha oficial participantes '!J108="Nenhuma no último mês", 0,
 IF('Planilha oficial participantes '!J108="Menos de 1 vez/ semana", 1,
 IF('Planilha oficial participantes '!J108="1 ou 2 vezes/ semana", 2,
 IF('Planilha oficial participantes '!J108="3 ou mais vezes/ semana", 3,
 ""))))
</f>
        <v>3</v>
      </c>
      <c r="M108" s="109">
        <f>IF('Planilha oficial participantes '!K108="Nenhuma no último mês", 0,
 IF('Planilha oficial participantes '!K108="Menos de 1 vez/ semana", 1,
 IF('Planilha oficial participantes '!K108="1 ou 2 vezes/ semana", 2,
 IF('Planilha oficial participantes '!K108="3 ou mais vezes/ semana", 3,
 ""))))
</f>
        <v>1</v>
      </c>
      <c r="N108" s="109">
        <f>IF('Planilha oficial participantes '!L108="Nenhuma no último mês", 0,
 IF('Planilha oficial participantes '!L108="Menos de 1 vez/ semana", 1,
 IF('Planilha oficial participantes '!L108="1 ou 2 vezes/ semana", 2,
 IF('Planilha oficial participantes '!L108="3 ou mais vezes/ semana", 3,
 ""))))
</f>
        <v>1</v>
      </c>
      <c r="O108" s="109">
        <f>IF('Planilha oficial participantes '!M108="Nenhuma no último mês", 0,
 IF('Planilha oficial participantes '!M108="Menos de 1 vez/ semana", 1,
 IF('Planilha oficial participantes '!M108="1 ou 2 vezes/ semana", 2,
 IF('Planilha oficial participantes '!M108="3 ou mais vezes/ semana", 3,
 ""))))
</f>
        <v>1</v>
      </c>
      <c r="P108" s="109">
        <f>IF('Planilha oficial participantes '!N108="Nenhuma no último mês", 0,
 IF('Planilha oficial participantes '!N108="Menos de 1 vez/ semana", 1,
 IF('Planilha oficial participantes '!N108="1 ou 2 vezes/ semana", 2,
 IF('Planilha oficial participantes '!N108="3 ou mais vezes/ semana", 3,
 ""))))
</f>
        <v>0</v>
      </c>
      <c r="Q108" s="109">
        <f>IF('Planilha oficial participantes '!O108="Nenhuma no último mês", 0,
 IF('Planilha oficial participantes '!O108="Menos de 1 vez/ semana", 1,
 IF('Planilha oficial participantes '!O108="1 ou 2 vezes/ semana", 2,
 IF('Planilha oficial participantes '!O108="3 ou mais vezes/ semana", 3,
 ""))))
</f>
        <v>1</v>
      </c>
      <c r="R108" s="109">
        <f>IF('Planilha oficial participantes '!P108="Nenhuma no último mês", 0,
 IF('Planilha oficial participantes '!P108="Menos de 1 vez/ semana", 1,
 IF('Planilha oficial participantes '!P108="1 ou 2 vezes/ semana", 2,
 IF('Planilha oficial participantes '!P108="3 ou mais vezes/ semana", 3,
 ""))))
</f>
        <v>0</v>
      </c>
      <c r="S108" s="109">
        <f>IF('Planilha oficial participantes '!Q108="Nenhuma no último mês", 0,
 IF('Planilha oficial participantes '!Q108="Menos de 1 vez/ semana", 1,
 IF('Planilha oficial participantes '!Q108="1 ou 2 vezes/ semana", 2,
 IF('Planilha oficial participantes '!Q108="3 ou mais vezes/ semana", 3,
 ""))))
</f>
        <v>0</v>
      </c>
      <c r="T108" s="109">
        <f>IF('Planilha oficial participantes '!S108="Nenhuma no último mês", 0,
 IF('Planilha oficial participantes '!S108="Não se aplica", 0,
 IF('Planilha oficial participantes '!S108="Menos de 1 vez/ semana", 1,
 IF('Planilha oficial participantes '!S108="1 ou 2 vezes/ semana", 2,
 IF('Planilha oficial participantes '!S108="3 ou mais vezes/ semana", 3,
 ""))))
)</f>
        <v>0</v>
      </c>
      <c r="U108" s="109">
        <f>IF('Planilha oficial participantes '!U108="Nenhuma no último mês", 0,
 IF('Planilha oficial participantes '!U108="Menos de 1 vez/ semana", 1,
 IF('Planilha oficial participantes '!U108="1 ou 2 vezes/ semana", 2,
 IF('Planilha oficial participantes '!U108="3 ou mais vezes/ semana", 3,
 ""))))
</f>
        <v>0</v>
      </c>
      <c r="V108" s="109">
        <f t="shared" si="4"/>
        <v>2</v>
      </c>
      <c r="W108" s="109">
        <f>IF('Planilha oficial participantes '!V108="Nenhuma no último mês", 0,
 IF('Planilha oficial participantes '!V108="Menos de 1 vez/ semana", 1,
 IF('Planilha oficial participantes '!V108="1 ou 2 vezes/ semana", 2,
 IF('Planilha oficial participantes '!V108="3 ou mais vezes/ semana", 3,
 ""))))
</f>
        <v>2</v>
      </c>
      <c r="X108" s="109">
        <f>IF('Planilha oficial participantes '!W108="Nenhuma dificuldade", 0,
 IF('Planilha oficial participantes '!W108="Um problema leve", 1,
 IF('Planilha oficial participantes '!W108="Um problema razoável", 2,
 IF('Planilha oficial participantes '!W108="Um grande problema", 3,
 ""))))
</f>
        <v>2</v>
      </c>
      <c r="Y108" s="114">
        <f t="shared" si="5"/>
        <v>7</v>
      </c>
    </row>
    <row r="109">
      <c r="A109" s="108" t="s">
        <v>1286</v>
      </c>
      <c r="B109" s="109">
        <f>IF('Planilha oficial participantes '!T109="Muito boa", 0, IF('Planilha oficial participantes '!T109="Boa", 1, IF('Planilha oficial participantes '!T109="Ruim", 2, IF('Planilha oficial participantes '!T109="Muito ruim", 3, ""))))</f>
        <v>2</v>
      </c>
      <c r="C109" s="109">
        <f>IF(VALUE(MID('Planilha oficial participantes '!F109,1,SEARCH(" ",'Planilha oficial participantes '!F109)-1))&lt;=15, 0,
 IF(VALUE(MID('Planilha oficial participantes '!F109,1,SEARCH(" ",'Planilha oficial participantes '!F109)-1))&lt;=30, 1,
 IF(VALUE(MID('Planilha oficial participantes '!F109,1,SEARCH(" ",'Planilha oficial participantes '!F109)-1))&lt;=60, 2,
 3)))</f>
        <v>2</v>
      </c>
      <c r="D109" s="109">
        <f>IF('Planilha oficial participantes '!I109="Nenhuma no último mês", 0,
 IF('Planilha oficial participantes '!I109="Menos de 1 vez/ semana", 1,
 IF('Planilha oficial participantes '!I109="1 ou 2 vezes/ semana", 2,
 IF('Planilha oficial participantes '!I109="3 ou mais vezes/ semana", 3,
 ""))))
</f>
        <v>3</v>
      </c>
      <c r="E109" s="110">
        <f t="shared" si="1"/>
        <v>3</v>
      </c>
      <c r="F109" s="109">
        <f>IF(VALUE(MID('Planilha oficial participantes '!H109,1,SEARCH(" ",'Planilha oficial participantes '!H109)-1))&gt;=7, 0,
 IF(VALUE(MID('Planilha oficial participantes '!H109,1,SEARCH(" ",'Planilha oficial participantes '!H109)-1))&gt;=6, 1,
 IF(VALUE(MID('Planilha oficial participantes '!H109,1,SEARCH(" ",'Planilha oficial participantes '!H109)-1))&gt;=5, 2,
 3)))
</f>
        <v>2</v>
      </c>
      <c r="G109" s="109">
        <f>IF(
  (((VALUE(MID('Planilha oficial participantes '!H109,1,SEARCH(" ",'Planilha oficial participantes '!H109)-1))) / (TIMEVALUE(MOD('Planilha oficial participantes '!G109 - 'Planilha oficial participantes '!E109, 1))*24))*100) &gt; 85, 0,
IF(
  (((VALUE(MID('Planilha oficial participantes '!H109,1,SEARCH(" ",'Planilha oficial participantes '!H109)-1))) / (TIMEVALUE(MOD('Planilha oficial participantes '!G109 - 'Planilha oficial participantes '!E109, 1))*24))*100) &gt;= 75, 1,
IF(
  (((VALUE(MID('Planilha oficial participantes '!H109,1,SEARCH(" ",'Planilha oficial participantes '!H109)-1))) / (TIMEVALUE(MOD('Planilha oficial participantes '!G109 - 'Planilha oficial participantes '!E109, 1))*24))*100) &gt;= 65, 2,
3)))
</f>
        <v>1</v>
      </c>
      <c r="H109" s="111">
        <f>((VALUE(MID('Planilha oficial participantes '!H109,1,SEARCH(" ",'Planilha oficial participantes '!H109)-1))) / (TIMEVALUE(MOD('Planilha oficial participantes '!G109 - 'Planilha oficial participantes '!E109, 1))*24))*100</f>
        <v>76.92307692</v>
      </c>
      <c r="I109" s="112">
        <f>MOD('Planilha oficial participantes '!G109 - 'Planilha oficial participantes '!E109, 1)</f>
        <v>0.2708333333</v>
      </c>
      <c r="J109" s="113">
        <f t="shared" si="2"/>
        <v>6.5</v>
      </c>
      <c r="K109" s="109">
        <f t="shared" si="3"/>
        <v>1</v>
      </c>
      <c r="L109" s="109">
        <f>IF('Planilha oficial participantes '!J109="Nenhuma no último mês", 0,
 IF('Planilha oficial participantes '!J109="Menos de 1 vez/ semana", 1,
 IF('Planilha oficial participantes '!J109="1 ou 2 vezes/ semana", 2,
 IF('Planilha oficial participantes '!J109="3 ou mais vezes/ semana", 3,
 ""))))
</f>
        <v>3</v>
      </c>
      <c r="M109" s="109">
        <f>IF('Planilha oficial participantes '!K109="Nenhuma no último mês", 0,
 IF('Planilha oficial participantes '!K109="Menos de 1 vez/ semana", 1,
 IF('Planilha oficial participantes '!K109="1 ou 2 vezes/ semana", 2,
 IF('Planilha oficial participantes '!K109="3 ou mais vezes/ semana", 3,
 ""))))
</f>
        <v>0</v>
      </c>
      <c r="N109" s="109">
        <f>IF('Planilha oficial participantes '!L109="Nenhuma no último mês", 0,
 IF('Planilha oficial participantes '!L109="Menos de 1 vez/ semana", 1,
 IF('Planilha oficial participantes '!L109="1 ou 2 vezes/ semana", 2,
 IF('Planilha oficial participantes '!L109="3 ou mais vezes/ semana", 3,
 ""))))
</f>
        <v>0</v>
      </c>
      <c r="O109" s="109">
        <f>IF('Planilha oficial participantes '!M109="Nenhuma no último mês", 0,
 IF('Planilha oficial participantes '!M109="Menos de 1 vez/ semana", 1,
 IF('Planilha oficial participantes '!M109="1 ou 2 vezes/ semana", 2,
 IF('Planilha oficial participantes '!M109="3 ou mais vezes/ semana", 3,
 ""))))
</f>
        <v>0</v>
      </c>
      <c r="P109" s="109">
        <f>IF('Planilha oficial participantes '!N109="Nenhuma no último mês", 0,
 IF('Planilha oficial participantes '!N109="Menos de 1 vez/ semana", 1,
 IF('Planilha oficial participantes '!N109="1 ou 2 vezes/ semana", 2,
 IF('Planilha oficial participantes '!N109="3 ou mais vezes/ semana", 3,
 ""))))
</f>
        <v>0</v>
      </c>
      <c r="Q109" s="109">
        <f>IF('Planilha oficial participantes '!O109="Nenhuma no último mês", 0,
 IF('Planilha oficial participantes '!O109="Menos de 1 vez/ semana", 1,
 IF('Planilha oficial participantes '!O109="1 ou 2 vezes/ semana", 2,
 IF('Planilha oficial participantes '!O109="3 ou mais vezes/ semana", 3,
 ""))))
</f>
        <v>0</v>
      </c>
      <c r="R109" s="109">
        <f>IF('Planilha oficial participantes '!P109="Nenhuma no último mês", 0,
 IF('Planilha oficial participantes '!P109="Menos de 1 vez/ semana", 1,
 IF('Planilha oficial participantes '!P109="1 ou 2 vezes/ semana", 2,
 IF('Planilha oficial participantes '!P109="3 ou mais vezes/ semana", 3,
 ""))))
</f>
        <v>0</v>
      </c>
      <c r="S109" s="109">
        <f>IF('Planilha oficial participantes '!Q109="Nenhuma no último mês", 0,
 IF('Planilha oficial participantes '!Q109="Menos de 1 vez/ semana", 1,
 IF('Planilha oficial participantes '!Q109="1 ou 2 vezes/ semana", 2,
 IF('Planilha oficial participantes '!Q109="3 ou mais vezes/ semana", 3,
 ""))))
</f>
        <v>0</v>
      </c>
      <c r="T109" s="109">
        <f>IF('Planilha oficial participantes '!S109="Nenhuma no último mês", 0,
 IF('Planilha oficial participantes '!S109="Não se aplica", 0,
 IF('Planilha oficial participantes '!S109="Menos de 1 vez/ semana", 1,
 IF('Planilha oficial participantes '!S109="1 ou 2 vezes/ semana", 2,
 IF('Planilha oficial participantes '!S109="3 ou mais vezes/ semana", 3,
 ""))))
)</f>
        <v>3</v>
      </c>
      <c r="U109" s="109">
        <f>IF('Planilha oficial participantes '!U109="Nenhuma no último mês", 0,
 IF('Planilha oficial participantes '!U109="Menos de 1 vez/ semana", 1,
 IF('Planilha oficial participantes '!U109="1 ou 2 vezes/ semana", 2,
 IF('Planilha oficial participantes '!U109="3 ou mais vezes/ semana", 3,
 ""))))
</f>
        <v>0</v>
      </c>
      <c r="V109" s="109">
        <f t="shared" si="4"/>
        <v>3</v>
      </c>
      <c r="W109" s="109">
        <f>IF('Planilha oficial participantes '!V109="Nenhuma no último mês", 0,
 IF('Planilha oficial participantes '!V109="Menos de 1 vez/ semana", 1,
 IF('Planilha oficial participantes '!V109="1 ou 2 vezes/ semana", 2,
 IF('Planilha oficial participantes '!V109="3 ou mais vezes/ semana", 3,
 ""))))
</f>
        <v>3</v>
      </c>
      <c r="X109" s="109">
        <f>IF('Planilha oficial participantes '!W109="Nenhuma dificuldade", 0,
 IF('Planilha oficial participantes '!W109="Um problema leve", 1,
 IF('Planilha oficial participantes '!W109="Um problema razoável", 2,
 IF('Planilha oficial participantes '!W109="Um grande problema", 3,
 ""))))
</f>
        <v>3</v>
      </c>
      <c r="Y109" s="114">
        <f t="shared" si="5"/>
        <v>12</v>
      </c>
      <c r="AA109" s="106" t="s">
        <v>1885</v>
      </c>
      <c r="AB109" s="43"/>
      <c r="AC109" s="44"/>
    </row>
    <row r="110">
      <c r="A110" s="108" t="s">
        <v>1287</v>
      </c>
      <c r="B110" s="109">
        <f>IF('Planilha oficial participantes '!T110="Muito boa", 0, IF('Planilha oficial participantes '!T110="Boa", 1, IF('Planilha oficial participantes '!T110="Ruim", 2, IF('Planilha oficial participantes '!T110="Muito ruim", 3, ""))))</f>
        <v>1</v>
      </c>
      <c r="C110" s="109">
        <f>IF(VALUE(MID('Planilha oficial participantes '!F110,1,SEARCH(" ",'Planilha oficial participantes '!F110)-1))&lt;=15, 0,
 IF(VALUE(MID('Planilha oficial participantes '!F110,1,SEARCH(" ",'Planilha oficial participantes '!F110)-1))&lt;=30, 1,
 IF(VALUE(MID('Planilha oficial participantes '!F110,1,SEARCH(" ",'Planilha oficial participantes '!F110)-1))&lt;=60, 2,
 3)))</f>
        <v>1</v>
      </c>
      <c r="D110" s="109">
        <f>IF('Planilha oficial participantes '!I110="Nenhuma no último mês", 0,
 IF('Planilha oficial participantes '!I110="Menos de 1 vez/ semana", 1,
 IF('Planilha oficial participantes '!I110="1 ou 2 vezes/ semana", 2,
 IF('Planilha oficial participantes '!I110="3 ou mais vezes/ semana", 3,
 ""))))
</f>
        <v>1</v>
      </c>
      <c r="E110" s="110">
        <f t="shared" si="1"/>
        <v>1</v>
      </c>
      <c r="F110" s="109">
        <f>IF(VALUE(MID('Planilha oficial participantes '!H110,1,SEARCH(" ",'Planilha oficial participantes '!H110)-1))&gt;=7, 0,
 IF(VALUE(MID('Planilha oficial participantes '!H110,1,SEARCH(" ",'Planilha oficial participantes '!H110)-1))&gt;=6, 1,
 IF(VALUE(MID('Planilha oficial participantes '!H110,1,SEARCH(" ",'Planilha oficial participantes '!H110)-1))&gt;=5, 2,
 3)))
</f>
        <v>0</v>
      </c>
      <c r="G110" s="109">
        <f>IF(
  (((VALUE(MID('Planilha oficial participantes '!H110,1,SEARCH(" ",'Planilha oficial participantes '!H110)-1))) / (TIMEVALUE(MOD('Planilha oficial participantes '!G110 - 'Planilha oficial participantes '!E110, 1))*24))*100) &gt; 85, 0,
IF(
  (((VALUE(MID('Planilha oficial participantes '!H110,1,SEARCH(" ",'Planilha oficial participantes '!H110)-1))) / (TIMEVALUE(MOD('Planilha oficial participantes '!G110 - 'Planilha oficial participantes '!E110, 1))*24))*100) &gt;= 75, 1,
IF(
  (((VALUE(MID('Planilha oficial participantes '!H110,1,SEARCH(" ",'Planilha oficial participantes '!H110)-1))) / (TIMEVALUE(MOD('Planilha oficial participantes '!G110 - 'Planilha oficial participantes '!E110, 1))*24))*100) &gt;= 65, 2,
3)))
</f>
        <v>0</v>
      </c>
      <c r="H110" s="111">
        <f>((VALUE(MID('Planilha oficial participantes '!H110,1,SEARCH(" ",'Planilha oficial participantes '!H110)-1))) / (TIMEVALUE(MOD('Planilha oficial participantes '!G110 - 'Planilha oficial participantes '!E110, 1))*24))*100</f>
        <v>93.33333333</v>
      </c>
      <c r="I110" s="112">
        <f>MOD('Planilha oficial participantes '!G110 - 'Planilha oficial participantes '!E110, 1)</f>
        <v>0.3125</v>
      </c>
      <c r="J110" s="113">
        <f t="shared" si="2"/>
        <v>7.5</v>
      </c>
      <c r="K110" s="109">
        <f t="shared" si="3"/>
        <v>0</v>
      </c>
      <c r="L110" s="109">
        <f>IF('Planilha oficial participantes '!J110="Nenhuma no último mês", 0,
 IF('Planilha oficial participantes '!J110="Menos de 1 vez/ semana", 1,
 IF('Planilha oficial participantes '!J110="1 ou 2 vezes/ semana", 2,
 IF('Planilha oficial participantes '!J110="3 ou mais vezes/ semana", 3,
 ""))))
</f>
        <v>0</v>
      </c>
      <c r="M110" s="109">
        <f>IF('Planilha oficial participantes '!K110="Nenhuma no último mês", 0,
 IF('Planilha oficial participantes '!K110="Menos de 1 vez/ semana", 1,
 IF('Planilha oficial participantes '!K110="1 ou 2 vezes/ semana", 2,
 IF('Planilha oficial participantes '!K110="3 ou mais vezes/ semana", 3,
 ""))))
</f>
        <v>0</v>
      </c>
      <c r="N110" s="109">
        <f>IF('Planilha oficial participantes '!L110="Nenhuma no último mês", 0,
 IF('Planilha oficial participantes '!L110="Menos de 1 vez/ semana", 1,
 IF('Planilha oficial participantes '!L110="1 ou 2 vezes/ semana", 2,
 IF('Planilha oficial participantes '!L110="3 ou mais vezes/ semana", 3,
 ""))))
</f>
        <v>0</v>
      </c>
      <c r="O110" s="109">
        <f>IF('Planilha oficial participantes '!M110="Nenhuma no último mês", 0,
 IF('Planilha oficial participantes '!M110="Menos de 1 vez/ semana", 1,
 IF('Planilha oficial participantes '!M110="1 ou 2 vezes/ semana", 2,
 IF('Planilha oficial participantes '!M110="3 ou mais vezes/ semana", 3,
 ""))))
</f>
        <v>0</v>
      </c>
      <c r="P110" s="109">
        <f>IF('Planilha oficial participantes '!N110="Nenhuma no último mês", 0,
 IF('Planilha oficial participantes '!N110="Menos de 1 vez/ semana", 1,
 IF('Planilha oficial participantes '!N110="1 ou 2 vezes/ semana", 2,
 IF('Planilha oficial participantes '!N110="3 ou mais vezes/ semana", 3,
 ""))))
</f>
        <v>0</v>
      </c>
      <c r="Q110" s="109">
        <f>IF('Planilha oficial participantes '!O110="Nenhuma no último mês", 0,
 IF('Planilha oficial participantes '!O110="Menos de 1 vez/ semana", 1,
 IF('Planilha oficial participantes '!O110="1 ou 2 vezes/ semana", 2,
 IF('Planilha oficial participantes '!O110="3 ou mais vezes/ semana", 3,
 ""))))
</f>
        <v>0</v>
      </c>
      <c r="R110" s="109">
        <f>IF('Planilha oficial participantes '!P110="Nenhuma no último mês", 0,
 IF('Planilha oficial participantes '!P110="Menos de 1 vez/ semana", 1,
 IF('Planilha oficial participantes '!P110="1 ou 2 vezes/ semana", 2,
 IF('Planilha oficial participantes '!P110="3 ou mais vezes/ semana", 3,
 ""))))
</f>
        <v>0</v>
      </c>
      <c r="S110" s="109">
        <f>IF('Planilha oficial participantes '!Q110="Nenhuma no último mês", 0,
 IF('Planilha oficial participantes '!Q110="Menos de 1 vez/ semana", 1,
 IF('Planilha oficial participantes '!Q110="1 ou 2 vezes/ semana", 2,
 IF('Planilha oficial participantes '!Q110="3 ou mais vezes/ semana", 3,
 ""))))
</f>
        <v>0</v>
      </c>
      <c r="T110" s="109">
        <f>IF('Planilha oficial participantes '!S110="Nenhuma no último mês", 0,
 IF('Planilha oficial participantes '!S110="Não se aplica", 0,
 IF('Planilha oficial participantes '!S110="Menos de 1 vez/ semana", 1,
 IF('Planilha oficial participantes '!S110="1 ou 2 vezes/ semana", 2,
 IF('Planilha oficial participantes '!S110="3 ou mais vezes/ semana", 3,
 ""))))
)</f>
        <v>0</v>
      </c>
      <c r="U110" s="109">
        <f>IF('Planilha oficial participantes '!U110="Nenhuma no último mês", 0,
 IF('Planilha oficial participantes '!U110="Menos de 1 vez/ semana", 1,
 IF('Planilha oficial participantes '!U110="1 ou 2 vezes/ semana", 2,
 IF('Planilha oficial participantes '!U110="3 ou mais vezes/ semana", 3,
 ""))))
</f>
        <v>0</v>
      </c>
      <c r="V110" s="109">
        <f t="shared" si="4"/>
        <v>1</v>
      </c>
      <c r="W110" s="109">
        <f>IF('Planilha oficial participantes '!V110="Nenhuma no último mês", 0,
 IF('Planilha oficial participantes '!V110="Menos de 1 vez/ semana", 1,
 IF('Planilha oficial participantes '!V110="1 ou 2 vezes/ semana", 2,
 IF('Planilha oficial participantes '!V110="3 ou mais vezes/ semana", 3,
 ""))))
</f>
        <v>0</v>
      </c>
      <c r="X110" s="109">
        <f>IF('Planilha oficial participantes '!W110="Nenhuma dificuldade", 0,
 IF('Planilha oficial participantes '!W110="Um problema leve", 1,
 IF('Planilha oficial participantes '!W110="Um problema razoável", 2,
 IF('Planilha oficial participantes '!W110="Um grande problema", 3,
 ""))))
</f>
        <v>1</v>
      </c>
      <c r="Y110" s="114">
        <f t="shared" si="5"/>
        <v>3</v>
      </c>
      <c r="AA110" s="140" t="s">
        <v>79</v>
      </c>
      <c r="AB110" s="141">
        <f>COUNTIF(Form_Responses1_3[8- No último mês, com que frequência você teve dificuldade de ficar acordado enquanto dirigia, comia ou participava de uma atividade social (festa, reunião de amigos, trabalho, estudo)?  8-], "Nenhuma no último mês")
</f>
        <v>73</v>
      </c>
      <c r="AC110" s="142">
        <f t="shared" ref="AC110:AC114" si="18">AB110/$AB$114</f>
        <v>0.2744360902</v>
      </c>
    </row>
    <row r="111">
      <c r="A111" s="108" t="s">
        <v>1288</v>
      </c>
      <c r="B111" s="109">
        <f>IF('Planilha oficial participantes '!T111="Muito boa", 0, IF('Planilha oficial participantes '!T111="Boa", 1, IF('Planilha oficial participantes '!T111="Ruim", 2, IF('Planilha oficial participantes '!T111="Muito ruim", 3, ""))))</f>
        <v>1</v>
      </c>
      <c r="C111" s="109">
        <f>IF(VALUE(MID('Planilha oficial participantes '!F111,1,SEARCH(" ",'Planilha oficial participantes '!F111)-1))&lt;=15, 0,
 IF(VALUE(MID('Planilha oficial participantes '!F111,1,SEARCH(" ",'Planilha oficial participantes '!F111)-1))&lt;=30, 1,
 IF(VALUE(MID('Planilha oficial participantes '!F111,1,SEARCH(" ",'Planilha oficial participantes '!F111)-1))&lt;=60, 2,
 3)))</f>
        <v>1</v>
      </c>
      <c r="D111" s="109">
        <f>IF('Planilha oficial participantes '!I111="Nenhuma no último mês", 0,
 IF('Planilha oficial participantes '!I111="Menos de 1 vez/ semana", 1,
 IF('Planilha oficial participantes '!I111="1 ou 2 vezes/ semana", 2,
 IF('Planilha oficial participantes '!I111="3 ou mais vezes/ semana", 3,
 ""))))
</f>
        <v>2</v>
      </c>
      <c r="E111" s="110">
        <f t="shared" si="1"/>
        <v>2</v>
      </c>
      <c r="F111" s="109">
        <f>IF(VALUE(MID('Planilha oficial participantes '!H111,1,SEARCH(" ",'Planilha oficial participantes '!H111)-1))&gt;=7, 0,
 IF(VALUE(MID('Planilha oficial participantes '!H111,1,SEARCH(" ",'Planilha oficial participantes '!H111)-1))&gt;=6, 1,
 IF(VALUE(MID('Planilha oficial participantes '!H111,1,SEARCH(" ",'Planilha oficial participantes '!H111)-1))&gt;=5, 2,
 3)))
</f>
        <v>0</v>
      </c>
      <c r="G111" s="109">
        <f>IF(
  (((VALUE(MID('Planilha oficial participantes '!H111,1,SEARCH(" ",'Planilha oficial participantes '!H111)-1))) / (TIMEVALUE(MOD('Planilha oficial participantes '!G111 - 'Planilha oficial participantes '!E111, 1))*24))*100) &gt; 85, 0,
IF(
  (((VALUE(MID('Planilha oficial participantes '!H111,1,SEARCH(" ",'Planilha oficial participantes '!H111)-1))) / (TIMEVALUE(MOD('Planilha oficial participantes '!G111 - 'Planilha oficial participantes '!E111, 1))*24))*100) &gt;= 75, 1,
IF(
  (((VALUE(MID('Planilha oficial participantes '!H111,1,SEARCH(" ",'Planilha oficial participantes '!H111)-1))) / (TIMEVALUE(MOD('Planilha oficial participantes '!G111 - 'Planilha oficial participantes '!E111, 1))*24))*100) &gt;= 65, 2,
3)))
</f>
        <v>0</v>
      </c>
      <c r="H111" s="111">
        <f>((VALUE(MID('Planilha oficial participantes '!H111,1,SEARCH(" ",'Planilha oficial participantes '!H111)-1))) / (TIMEVALUE(MOD('Planilha oficial participantes '!G111 - 'Planilha oficial participantes '!E111, 1))*24))*100</f>
        <v>93.75</v>
      </c>
      <c r="I111" s="112">
        <f>MOD('Planilha oficial participantes '!G111 - 'Planilha oficial participantes '!E111, 1)</f>
        <v>0.3333333333</v>
      </c>
      <c r="J111" s="113">
        <f t="shared" si="2"/>
        <v>8</v>
      </c>
      <c r="K111" s="109">
        <f t="shared" si="3"/>
        <v>2</v>
      </c>
      <c r="L111" s="109">
        <f>IF('Planilha oficial participantes '!J111="Nenhuma no último mês", 0,
 IF('Planilha oficial participantes '!J111="Menos de 1 vez/ semana", 1,
 IF('Planilha oficial participantes '!J111="1 ou 2 vezes/ semana", 2,
 IF('Planilha oficial participantes '!J111="3 ou mais vezes/ semana", 3,
 ""))))
</f>
        <v>3</v>
      </c>
      <c r="M111" s="109">
        <f>IF('Planilha oficial participantes '!K111="Nenhuma no último mês", 0,
 IF('Planilha oficial participantes '!K111="Menos de 1 vez/ semana", 1,
 IF('Planilha oficial participantes '!K111="1 ou 2 vezes/ semana", 2,
 IF('Planilha oficial participantes '!K111="3 ou mais vezes/ semana", 3,
 ""))))
</f>
        <v>3</v>
      </c>
      <c r="N111" s="109">
        <f>IF('Planilha oficial participantes '!L111="Nenhuma no último mês", 0,
 IF('Planilha oficial participantes '!L111="Menos de 1 vez/ semana", 1,
 IF('Planilha oficial participantes '!L111="1 ou 2 vezes/ semana", 2,
 IF('Planilha oficial participantes '!L111="3 ou mais vezes/ semana", 3,
 ""))))
</f>
        <v>0</v>
      </c>
      <c r="O111" s="109">
        <f>IF('Planilha oficial participantes '!M111="Nenhuma no último mês", 0,
 IF('Planilha oficial participantes '!M111="Menos de 1 vez/ semana", 1,
 IF('Planilha oficial participantes '!M111="1 ou 2 vezes/ semana", 2,
 IF('Planilha oficial participantes '!M111="3 ou mais vezes/ semana", 3,
 ""))))
</f>
        <v>0</v>
      </c>
      <c r="P111" s="109">
        <f>IF('Planilha oficial participantes '!N111="Nenhuma no último mês", 0,
 IF('Planilha oficial participantes '!N111="Menos de 1 vez/ semana", 1,
 IF('Planilha oficial participantes '!N111="1 ou 2 vezes/ semana", 2,
 IF('Planilha oficial participantes '!N111="3 ou mais vezes/ semana", 3,
 ""))))
</f>
        <v>0</v>
      </c>
      <c r="Q111" s="109">
        <f>IF('Planilha oficial participantes '!O111="Nenhuma no último mês", 0,
 IF('Planilha oficial participantes '!O111="Menos de 1 vez/ semana", 1,
 IF('Planilha oficial participantes '!O111="1 ou 2 vezes/ semana", 2,
 IF('Planilha oficial participantes '!O111="3 ou mais vezes/ semana", 3,
 ""))))
</f>
        <v>0</v>
      </c>
      <c r="R111" s="109">
        <f>IF('Planilha oficial participantes '!P111="Nenhuma no último mês", 0,
 IF('Planilha oficial participantes '!P111="Menos de 1 vez/ semana", 1,
 IF('Planilha oficial participantes '!P111="1 ou 2 vezes/ semana", 2,
 IF('Planilha oficial participantes '!P111="3 ou mais vezes/ semana", 3,
 ""))))
</f>
        <v>1</v>
      </c>
      <c r="S111" s="109">
        <f>IF('Planilha oficial participantes '!Q111="Nenhuma no último mês", 0,
 IF('Planilha oficial participantes '!Q111="Menos de 1 vez/ semana", 1,
 IF('Planilha oficial participantes '!Q111="1 ou 2 vezes/ semana", 2,
 IF('Planilha oficial participantes '!Q111="3 ou mais vezes/ semana", 3,
 ""))))
</f>
        <v>0</v>
      </c>
      <c r="T111" s="109">
        <f>IF('Planilha oficial participantes '!S111="Nenhuma no último mês", 0,
 IF('Planilha oficial participantes '!S111="Não se aplica", 0,
 IF('Planilha oficial participantes '!S111="Menos de 1 vez/ semana", 1,
 IF('Planilha oficial participantes '!S111="1 ou 2 vezes/ semana", 2,
 IF('Planilha oficial participantes '!S111="3 ou mais vezes/ semana", 3,
 ""))))
)</f>
        <v>3</v>
      </c>
      <c r="U111" s="109">
        <f>IF('Planilha oficial participantes '!U111="Nenhuma no último mês", 0,
 IF('Planilha oficial participantes '!U111="Menos de 1 vez/ semana", 1,
 IF('Planilha oficial participantes '!U111="1 ou 2 vezes/ semana", 2,
 IF('Planilha oficial participantes '!U111="3 ou mais vezes/ semana", 3,
 ""))))
</f>
        <v>3</v>
      </c>
      <c r="V111" s="109">
        <f t="shared" si="4"/>
        <v>2</v>
      </c>
      <c r="W111" s="109">
        <f>IF('Planilha oficial participantes '!V111="Nenhuma no último mês", 0,
 IF('Planilha oficial participantes '!V111="Menos de 1 vez/ semana", 1,
 IF('Planilha oficial participantes '!V111="1 ou 2 vezes/ semana", 2,
 IF('Planilha oficial participantes '!V111="3 ou mais vezes/ semana", 3,
 ""))))
</f>
        <v>3</v>
      </c>
      <c r="X111" s="109">
        <f>IF('Planilha oficial participantes '!W111="Nenhuma dificuldade", 0,
 IF('Planilha oficial participantes '!W111="Um problema leve", 1,
 IF('Planilha oficial participantes '!W111="Um problema razoável", 2,
 IF('Planilha oficial participantes '!W111="Um grande problema", 3,
 ""))))
</f>
        <v>1</v>
      </c>
      <c r="Y111" s="114">
        <f t="shared" si="5"/>
        <v>10</v>
      </c>
      <c r="AA111" s="140" t="s">
        <v>77</v>
      </c>
      <c r="AB111" s="141">
        <f>COUNTIF(Form_Responses1_3[8- No último mês, com que frequência você teve dificuldade de ficar acordado enquanto dirigia, comia ou participava de uma atividade social (festa, reunião de amigos, trabalho, estudo)?  8-], "Menos de 1 vez/ semana")
</f>
        <v>80</v>
      </c>
      <c r="AC111" s="142">
        <f t="shared" si="18"/>
        <v>0.3007518797</v>
      </c>
    </row>
    <row r="112">
      <c r="A112" s="108" t="s">
        <v>1289</v>
      </c>
      <c r="B112" s="109">
        <f>IF('Planilha oficial participantes '!T112="Muito boa", 0, IF('Planilha oficial participantes '!T112="Boa", 1, IF('Planilha oficial participantes '!T112="Ruim", 2, IF('Planilha oficial participantes '!T112="Muito ruim", 3, ""))))</f>
        <v>1</v>
      </c>
      <c r="C112" s="109">
        <f>IF(VALUE(MID('Planilha oficial participantes '!F112,1,SEARCH(" ",'Planilha oficial participantes '!F112)-1))&lt;=15, 0,
 IF(VALUE(MID('Planilha oficial participantes '!F112,1,SEARCH(" ",'Planilha oficial participantes '!F112)-1))&lt;=30, 1,
 IF(VALUE(MID('Planilha oficial participantes '!F112,1,SEARCH(" ",'Planilha oficial participantes '!F112)-1))&lt;=60, 2,
 3)))</f>
        <v>3</v>
      </c>
      <c r="D112" s="109">
        <f>IF('Planilha oficial participantes '!I112="Nenhuma no último mês", 0,
 IF('Planilha oficial participantes '!I112="Menos de 1 vez/ semana", 1,
 IF('Planilha oficial participantes '!I112="1 ou 2 vezes/ semana", 2,
 IF('Planilha oficial participantes '!I112="3 ou mais vezes/ semana", 3,
 ""))))
</f>
        <v>3</v>
      </c>
      <c r="E112" s="110">
        <f t="shared" si="1"/>
        <v>3</v>
      </c>
      <c r="F112" s="109">
        <f>IF(VALUE(MID('Planilha oficial participantes '!H112,1,SEARCH(" ",'Planilha oficial participantes '!H112)-1))&gt;=7, 0,
 IF(VALUE(MID('Planilha oficial participantes '!H112,1,SEARCH(" ",'Planilha oficial participantes '!H112)-1))&gt;=6, 1,
 IF(VALUE(MID('Planilha oficial participantes '!H112,1,SEARCH(" ",'Planilha oficial participantes '!H112)-1))&gt;=5, 2,
 3)))
</f>
        <v>2</v>
      </c>
      <c r="G112" s="109">
        <f>IF(
  (((VALUE(MID('Planilha oficial participantes '!H112,1,SEARCH(" ",'Planilha oficial participantes '!H112)-1))) / (TIMEVALUE(MOD('Planilha oficial participantes '!G112 - 'Planilha oficial participantes '!E112, 1))*24))*100) &gt; 85, 0,
IF(
  (((VALUE(MID('Planilha oficial participantes '!H112,1,SEARCH(" ",'Planilha oficial participantes '!H112)-1))) / (TIMEVALUE(MOD('Planilha oficial participantes '!G112 - 'Planilha oficial participantes '!E112, 1))*24))*100) &gt;= 75, 1,
IF(
  (((VALUE(MID('Planilha oficial participantes '!H112,1,SEARCH(" ",'Planilha oficial participantes '!H112)-1))) / (TIMEVALUE(MOD('Planilha oficial participantes '!G112 - 'Planilha oficial participantes '!E112, 1))*24))*100) &gt;= 65, 2,
3)))
</f>
        <v>0</v>
      </c>
      <c r="H112" s="111">
        <f>((VALUE(MID('Planilha oficial participantes '!H112,1,SEARCH(" ",'Planilha oficial participantes '!H112)-1))) / (TIMEVALUE(MOD('Planilha oficial participantes '!G112 - 'Planilha oficial participantes '!E112, 1))*24))*100</f>
        <v>110</v>
      </c>
      <c r="I112" s="112">
        <f>MOD('Planilha oficial participantes '!G112 - 'Planilha oficial participantes '!E112, 1)</f>
        <v>0.2083333333</v>
      </c>
      <c r="J112" s="113">
        <f t="shared" si="2"/>
        <v>5</v>
      </c>
      <c r="K112" s="109">
        <f t="shared" si="3"/>
        <v>1</v>
      </c>
      <c r="L112" s="109">
        <f>IF('Planilha oficial participantes '!J112="Nenhuma no último mês", 0,
 IF('Planilha oficial participantes '!J112="Menos de 1 vez/ semana", 1,
 IF('Planilha oficial participantes '!J112="1 ou 2 vezes/ semana", 2,
 IF('Planilha oficial participantes '!J112="3 ou mais vezes/ semana", 3,
 ""))))
</f>
        <v>0</v>
      </c>
      <c r="M112" s="109">
        <f>IF('Planilha oficial participantes '!K112="Nenhuma no último mês", 0,
 IF('Planilha oficial participantes '!K112="Menos de 1 vez/ semana", 1,
 IF('Planilha oficial participantes '!K112="1 ou 2 vezes/ semana", 2,
 IF('Planilha oficial participantes '!K112="3 ou mais vezes/ semana", 3,
 ""))))
</f>
        <v>0</v>
      </c>
      <c r="N112" s="109">
        <f>IF('Planilha oficial participantes '!L112="Nenhuma no último mês", 0,
 IF('Planilha oficial participantes '!L112="Menos de 1 vez/ semana", 1,
 IF('Planilha oficial participantes '!L112="1 ou 2 vezes/ semana", 2,
 IF('Planilha oficial participantes '!L112="3 ou mais vezes/ semana", 3,
 ""))))
</f>
        <v>0</v>
      </c>
      <c r="O112" s="109">
        <f>IF('Planilha oficial participantes '!M112="Nenhuma no último mês", 0,
 IF('Planilha oficial participantes '!M112="Menos de 1 vez/ semana", 1,
 IF('Planilha oficial participantes '!M112="1 ou 2 vezes/ semana", 2,
 IF('Planilha oficial participantes '!M112="3 ou mais vezes/ semana", 3,
 ""))))
</f>
        <v>0</v>
      </c>
      <c r="P112" s="109">
        <f>IF('Planilha oficial participantes '!N112="Nenhuma no último mês", 0,
 IF('Planilha oficial participantes '!N112="Menos de 1 vez/ semana", 1,
 IF('Planilha oficial participantes '!N112="1 ou 2 vezes/ semana", 2,
 IF('Planilha oficial participantes '!N112="3 ou mais vezes/ semana", 3,
 ""))))
</f>
        <v>2</v>
      </c>
      <c r="Q112" s="109">
        <f>IF('Planilha oficial participantes '!O112="Nenhuma no último mês", 0,
 IF('Planilha oficial participantes '!O112="Menos de 1 vez/ semana", 1,
 IF('Planilha oficial participantes '!O112="1 ou 2 vezes/ semana", 2,
 IF('Planilha oficial participantes '!O112="3 ou mais vezes/ semana", 3,
 ""))))
</f>
        <v>2</v>
      </c>
      <c r="R112" s="109">
        <f>IF('Planilha oficial participantes '!P112="Nenhuma no último mês", 0,
 IF('Planilha oficial participantes '!P112="Menos de 1 vez/ semana", 1,
 IF('Planilha oficial participantes '!P112="1 ou 2 vezes/ semana", 2,
 IF('Planilha oficial participantes '!P112="3 ou mais vezes/ semana", 3,
 ""))))
</f>
        <v>0</v>
      </c>
      <c r="S112" s="109">
        <f>IF('Planilha oficial participantes '!Q112="Nenhuma no último mês", 0,
 IF('Planilha oficial participantes '!Q112="Menos de 1 vez/ semana", 1,
 IF('Planilha oficial participantes '!Q112="1 ou 2 vezes/ semana", 2,
 IF('Planilha oficial participantes '!Q112="3 ou mais vezes/ semana", 3,
 ""))))
</f>
        <v>1</v>
      </c>
      <c r="T112" s="109">
        <f>IF('Planilha oficial participantes '!S112="Nenhuma no último mês", 0,
 IF('Planilha oficial participantes '!S112="Não se aplica", 0,
 IF('Planilha oficial participantes '!S112="Menos de 1 vez/ semana", 1,
 IF('Planilha oficial participantes '!S112="1 ou 2 vezes/ semana", 2,
 IF('Planilha oficial participantes '!S112="3 ou mais vezes/ semana", 3,
 ""))))
)</f>
        <v>0</v>
      </c>
      <c r="U112" s="109">
        <f>IF('Planilha oficial participantes '!U112="Nenhuma no último mês", 0,
 IF('Planilha oficial participantes '!U112="Menos de 1 vez/ semana", 1,
 IF('Planilha oficial participantes '!U112="1 ou 2 vezes/ semana", 2,
 IF('Planilha oficial participantes '!U112="3 ou mais vezes/ semana", 3,
 ""))))
</f>
        <v>2</v>
      </c>
      <c r="V112" s="109">
        <f t="shared" si="4"/>
        <v>2</v>
      </c>
      <c r="W112" s="109">
        <f>IF('Planilha oficial participantes '!V112="Nenhuma no último mês", 0,
 IF('Planilha oficial participantes '!V112="Menos de 1 vez/ semana", 1,
 IF('Planilha oficial participantes '!V112="1 ou 2 vezes/ semana", 2,
 IF('Planilha oficial participantes '!V112="3 ou mais vezes/ semana", 3,
 ""))))
</f>
        <v>3</v>
      </c>
      <c r="X112" s="109">
        <f>IF('Planilha oficial participantes '!W112="Nenhuma dificuldade", 0,
 IF('Planilha oficial participantes '!W112="Um problema leve", 1,
 IF('Planilha oficial participantes '!W112="Um problema razoável", 2,
 IF('Planilha oficial participantes '!W112="Um grande problema", 3,
 ""))))
</f>
        <v>0</v>
      </c>
      <c r="Y112" s="114">
        <f t="shared" si="5"/>
        <v>11</v>
      </c>
      <c r="AA112" s="140" t="s">
        <v>78</v>
      </c>
      <c r="AB112" s="141">
        <f>COUNTIF(Form_Responses1_3[8- No último mês, com que frequência você teve dificuldade de ficar acordado enquanto dirigia, comia ou participava de uma atividade social (festa, reunião de amigos, trabalho, estudo)?  8-], "1 ou 2 vezes/ semana")
</f>
        <v>78</v>
      </c>
      <c r="AC112" s="142">
        <f t="shared" si="18"/>
        <v>0.2932330827</v>
      </c>
    </row>
    <row r="113">
      <c r="A113" s="108" t="s">
        <v>1290</v>
      </c>
      <c r="B113" s="109">
        <f>IF('Planilha oficial participantes '!T113="Muito boa", 0, IF('Planilha oficial participantes '!T113="Boa", 1, IF('Planilha oficial participantes '!T113="Ruim", 2, IF('Planilha oficial participantes '!T113="Muito ruim", 3, ""))))</f>
        <v>1</v>
      </c>
      <c r="C113" s="109">
        <f>IF(VALUE(MID('Planilha oficial participantes '!F113,1,SEARCH(" ",'Planilha oficial participantes '!F113)-1))&lt;=15, 0,
 IF(VALUE(MID('Planilha oficial participantes '!F113,1,SEARCH(" ",'Planilha oficial participantes '!F113)-1))&lt;=30, 1,
 IF(VALUE(MID('Planilha oficial participantes '!F113,1,SEARCH(" ",'Planilha oficial participantes '!F113)-1))&lt;=60, 2,
 3)))</f>
        <v>2</v>
      </c>
      <c r="D113" s="109">
        <f>IF('Planilha oficial participantes '!I113="Nenhuma no último mês", 0,
 IF('Planilha oficial participantes '!I113="Menos de 1 vez/ semana", 1,
 IF('Planilha oficial participantes '!I113="1 ou 2 vezes/ semana", 2,
 IF('Planilha oficial participantes '!I113="3 ou mais vezes/ semana", 3,
 ""))))
</f>
        <v>3</v>
      </c>
      <c r="E113" s="110">
        <f t="shared" si="1"/>
        <v>3</v>
      </c>
      <c r="F113" s="109">
        <f>IF(VALUE(MID('Planilha oficial participantes '!H113,1,SEARCH(" ",'Planilha oficial participantes '!H113)-1))&gt;=7, 0,
 IF(VALUE(MID('Planilha oficial participantes '!H113,1,SEARCH(" ",'Planilha oficial participantes '!H113)-1))&gt;=6, 1,
 IF(VALUE(MID('Planilha oficial participantes '!H113,1,SEARCH(" ",'Planilha oficial participantes '!H113)-1))&gt;=5, 2,
 3)))
</f>
        <v>0</v>
      </c>
      <c r="G113" s="109">
        <f>IF(
  (((VALUE(MID('Planilha oficial participantes '!H113,1,SEARCH(" ",'Planilha oficial participantes '!H113)-1))) / (TIMEVALUE(MOD('Planilha oficial participantes '!G113 - 'Planilha oficial participantes '!E113, 1))*24))*100) &gt; 85, 0,
IF(
  (((VALUE(MID('Planilha oficial participantes '!H113,1,SEARCH(" ",'Planilha oficial participantes '!H113)-1))) / (TIMEVALUE(MOD('Planilha oficial participantes '!G113 - 'Planilha oficial participantes '!E113, 1))*24))*100) &gt;= 75, 1,
IF(
  (((VALUE(MID('Planilha oficial participantes '!H113,1,SEARCH(" ",'Planilha oficial participantes '!H113)-1))) / (TIMEVALUE(MOD('Planilha oficial participantes '!G113 - 'Planilha oficial participantes '!E113, 1))*24))*100) &gt;= 65, 2,
3)))
</f>
        <v>0</v>
      </c>
      <c r="H113" s="111">
        <f>((VALUE(MID('Planilha oficial participantes '!H113,1,SEARCH(" ",'Planilha oficial participantes '!H113)-1))) / (TIMEVALUE(MOD('Planilha oficial participantes '!G113 - 'Planilha oficial participantes '!E113, 1))*24))*100</f>
        <v>87.5</v>
      </c>
      <c r="I113" s="112">
        <f>MOD('Planilha oficial participantes '!G113 - 'Planilha oficial participantes '!E113, 1)</f>
        <v>0.3333333333</v>
      </c>
      <c r="J113" s="113">
        <f t="shared" si="2"/>
        <v>8</v>
      </c>
      <c r="K113" s="109">
        <f t="shared" si="3"/>
        <v>1</v>
      </c>
      <c r="L113" s="109">
        <f>IF('Planilha oficial participantes '!J113="Nenhuma no último mês", 0,
 IF('Planilha oficial participantes '!J113="Menos de 1 vez/ semana", 1,
 IF('Planilha oficial participantes '!J113="1 ou 2 vezes/ semana", 2,
 IF('Planilha oficial participantes '!J113="3 ou mais vezes/ semana", 3,
 ""))))
</f>
        <v>3</v>
      </c>
      <c r="M113" s="109">
        <f>IF('Planilha oficial participantes '!K113="Nenhuma no último mês", 0,
 IF('Planilha oficial participantes '!K113="Menos de 1 vez/ semana", 1,
 IF('Planilha oficial participantes '!K113="1 ou 2 vezes/ semana", 2,
 IF('Planilha oficial participantes '!K113="3 ou mais vezes/ semana", 3,
 ""))))
</f>
        <v>0</v>
      </c>
      <c r="N113" s="109">
        <f>IF('Planilha oficial participantes '!L113="Nenhuma no último mês", 0,
 IF('Planilha oficial participantes '!L113="Menos de 1 vez/ semana", 1,
 IF('Planilha oficial participantes '!L113="1 ou 2 vezes/ semana", 2,
 IF('Planilha oficial participantes '!L113="3 ou mais vezes/ semana", 3,
 ""))))
</f>
        <v>0</v>
      </c>
      <c r="O113" s="109">
        <f>IF('Planilha oficial participantes '!M113="Nenhuma no último mês", 0,
 IF('Planilha oficial participantes '!M113="Menos de 1 vez/ semana", 1,
 IF('Planilha oficial participantes '!M113="1 ou 2 vezes/ semana", 2,
 IF('Planilha oficial participantes '!M113="3 ou mais vezes/ semana", 3,
 ""))))
</f>
        <v>0</v>
      </c>
      <c r="P113" s="109">
        <f>IF('Planilha oficial participantes '!N113="Nenhuma no último mês", 0,
 IF('Planilha oficial participantes '!N113="Menos de 1 vez/ semana", 1,
 IF('Planilha oficial participantes '!N113="1 ou 2 vezes/ semana", 2,
 IF('Planilha oficial participantes '!N113="3 ou mais vezes/ semana", 3,
 ""))))
</f>
        <v>1</v>
      </c>
      <c r="Q113" s="109">
        <f>IF('Planilha oficial participantes '!O113="Nenhuma no último mês", 0,
 IF('Planilha oficial participantes '!O113="Menos de 1 vez/ semana", 1,
 IF('Planilha oficial participantes '!O113="1 ou 2 vezes/ semana", 2,
 IF('Planilha oficial participantes '!O113="3 ou mais vezes/ semana", 3,
 ""))))
</f>
        <v>0</v>
      </c>
      <c r="R113" s="109">
        <f>IF('Planilha oficial participantes '!P113="Nenhuma no último mês", 0,
 IF('Planilha oficial participantes '!P113="Menos de 1 vez/ semana", 1,
 IF('Planilha oficial participantes '!P113="1 ou 2 vezes/ semana", 2,
 IF('Planilha oficial participantes '!P113="3 ou mais vezes/ semana", 3,
 ""))))
</f>
        <v>1</v>
      </c>
      <c r="S113" s="109">
        <f>IF('Planilha oficial participantes '!Q113="Nenhuma no último mês", 0,
 IF('Planilha oficial participantes '!Q113="Menos de 1 vez/ semana", 1,
 IF('Planilha oficial participantes '!Q113="1 ou 2 vezes/ semana", 2,
 IF('Planilha oficial participantes '!Q113="3 ou mais vezes/ semana", 3,
 ""))))
</f>
        <v>0</v>
      </c>
      <c r="T113" s="109">
        <f>IF('Planilha oficial participantes '!S113="Nenhuma no último mês", 0,
 IF('Planilha oficial participantes '!S113="Não se aplica", 0,
 IF('Planilha oficial participantes '!S113="Menos de 1 vez/ semana", 1,
 IF('Planilha oficial participantes '!S113="1 ou 2 vezes/ semana", 2,
 IF('Planilha oficial participantes '!S113="3 ou mais vezes/ semana", 3,
 ""))))
)</f>
        <v>2</v>
      </c>
      <c r="U113" s="109">
        <f>IF('Planilha oficial participantes '!U113="Nenhuma no último mês", 0,
 IF('Planilha oficial participantes '!U113="Menos de 1 vez/ semana", 1,
 IF('Planilha oficial participantes '!U113="1 ou 2 vezes/ semana", 2,
 IF('Planilha oficial participantes '!U113="3 ou mais vezes/ semana", 3,
 ""))))
</f>
        <v>0</v>
      </c>
      <c r="V113" s="109">
        <f t="shared" si="4"/>
        <v>2</v>
      </c>
      <c r="W113" s="109">
        <f>IF('Planilha oficial participantes '!V113="Nenhuma no último mês", 0,
 IF('Planilha oficial participantes '!V113="Menos de 1 vez/ semana", 1,
 IF('Planilha oficial participantes '!V113="1 ou 2 vezes/ semana", 2,
 IF('Planilha oficial participantes '!V113="3 ou mais vezes/ semana", 3,
 ""))))
</f>
        <v>2</v>
      </c>
      <c r="X113" s="109">
        <f>IF('Planilha oficial participantes '!W113="Nenhuma dificuldade", 0,
 IF('Planilha oficial participantes '!W113="Um problema leve", 1,
 IF('Planilha oficial participantes '!W113="Um problema razoável", 2,
 IF('Planilha oficial participantes '!W113="Um grande problema", 3,
 ""))))
</f>
        <v>1</v>
      </c>
      <c r="Y113" s="114">
        <f t="shared" si="5"/>
        <v>7</v>
      </c>
      <c r="AA113" s="140" t="s">
        <v>125</v>
      </c>
      <c r="AB113" s="141">
        <f>COUNTIF(Form_Responses1_3[8- No último mês, com que frequência você teve dificuldade de ficar acordado enquanto dirigia, comia ou participava de uma atividade social (festa, reunião de amigos, trabalho, estudo)?  8-], "3 ou mais vezes/ semana")
</f>
        <v>35</v>
      </c>
      <c r="AC113" s="142">
        <f t="shared" si="18"/>
        <v>0.1315789474</v>
      </c>
    </row>
    <row r="114">
      <c r="A114" s="108" t="s">
        <v>1291</v>
      </c>
      <c r="B114" s="109">
        <f>IF('Planilha oficial participantes '!T114="Muito boa", 0, IF('Planilha oficial participantes '!T114="Boa", 1, IF('Planilha oficial participantes '!T114="Ruim", 2, IF('Planilha oficial participantes '!T114="Muito ruim", 3, ""))))</f>
        <v>1</v>
      </c>
      <c r="C114" s="109">
        <f>IF(VALUE(MID('Planilha oficial participantes '!F114,1,SEARCH(" ",'Planilha oficial participantes '!F114)-1))&lt;=15, 0,
 IF(VALUE(MID('Planilha oficial participantes '!F114,1,SEARCH(" ",'Planilha oficial participantes '!F114)-1))&lt;=30, 1,
 IF(VALUE(MID('Planilha oficial participantes '!F114,1,SEARCH(" ",'Planilha oficial participantes '!F114)-1))&lt;=60, 2,
 3)))</f>
        <v>1</v>
      </c>
      <c r="D114" s="109">
        <f>IF('Planilha oficial participantes '!I114="Nenhuma no último mês", 0,
 IF('Planilha oficial participantes '!I114="Menos de 1 vez/ semana", 1,
 IF('Planilha oficial participantes '!I114="1 ou 2 vezes/ semana", 2,
 IF('Planilha oficial participantes '!I114="3 ou mais vezes/ semana", 3,
 ""))))
</f>
        <v>0</v>
      </c>
      <c r="E114" s="110">
        <f t="shared" si="1"/>
        <v>1</v>
      </c>
      <c r="F114" s="109">
        <f>IF(VALUE(MID('Planilha oficial participantes '!H114,1,SEARCH(" ",'Planilha oficial participantes '!H114)-1))&gt;=7, 0,
 IF(VALUE(MID('Planilha oficial participantes '!H114,1,SEARCH(" ",'Planilha oficial participantes '!H114)-1))&gt;=6, 1,
 IF(VALUE(MID('Planilha oficial participantes '!H114,1,SEARCH(" ",'Planilha oficial participantes '!H114)-1))&gt;=5, 2,
 3)))
</f>
        <v>1</v>
      </c>
      <c r="G114" s="109">
        <f>IF(
  (((VALUE(MID('Planilha oficial participantes '!H114,1,SEARCH(" ",'Planilha oficial participantes '!H114)-1))) / (TIMEVALUE(MOD('Planilha oficial participantes '!G114 - 'Planilha oficial participantes '!E114, 1))*24))*100) &gt; 85, 0,
IF(
  (((VALUE(MID('Planilha oficial participantes '!H114,1,SEARCH(" ",'Planilha oficial participantes '!H114)-1))) / (TIMEVALUE(MOD('Planilha oficial participantes '!G114 - 'Planilha oficial participantes '!E114, 1))*24))*100) &gt;= 75, 1,
IF(
  (((VALUE(MID('Planilha oficial participantes '!H114,1,SEARCH(" ",'Planilha oficial participantes '!H114)-1))) / (TIMEVALUE(MOD('Planilha oficial participantes '!G114 - 'Planilha oficial participantes '!E114, 1))*24))*100) &gt;= 65, 2,
3)))
</f>
        <v>1</v>
      </c>
      <c r="H114" s="111">
        <f>((VALUE(MID('Planilha oficial participantes '!H114,1,SEARCH(" ",'Planilha oficial participantes '!H114)-1))) / (TIMEVALUE(MOD('Planilha oficial participantes '!G114 - 'Planilha oficial participantes '!E114, 1))*24))*100</f>
        <v>75</v>
      </c>
      <c r="I114" s="112">
        <f>MOD('Planilha oficial participantes '!G114 - 'Planilha oficial participantes '!E114, 1)</f>
        <v>0.3333333333</v>
      </c>
      <c r="J114" s="113">
        <f t="shared" si="2"/>
        <v>8</v>
      </c>
      <c r="K114" s="109">
        <f t="shared" si="3"/>
        <v>1</v>
      </c>
      <c r="L114" s="109">
        <f>IF('Planilha oficial participantes '!J114="Nenhuma no último mês", 0,
 IF('Planilha oficial participantes '!J114="Menos de 1 vez/ semana", 1,
 IF('Planilha oficial participantes '!J114="1 ou 2 vezes/ semana", 2,
 IF('Planilha oficial participantes '!J114="3 ou mais vezes/ semana", 3,
 ""))))
</f>
        <v>1</v>
      </c>
      <c r="M114" s="109">
        <f>IF('Planilha oficial participantes '!K114="Nenhuma no último mês", 0,
 IF('Planilha oficial participantes '!K114="Menos de 1 vez/ semana", 1,
 IF('Planilha oficial participantes '!K114="1 ou 2 vezes/ semana", 2,
 IF('Planilha oficial participantes '!K114="3 ou mais vezes/ semana", 3,
 ""))))
</f>
        <v>0</v>
      </c>
      <c r="N114" s="109">
        <f>IF('Planilha oficial participantes '!L114="Nenhuma no último mês", 0,
 IF('Planilha oficial participantes '!L114="Menos de 1 vez/ semana", 1,
 IF('Planilha oficial participantes '!L114="1 ou 2 vezes/ semana", 2,
 IF('Planilha oficial participantes '!L114="3 ou mais vezes/ semana", 3,
 ""))))
</f>
        <v>2</v>
      </c>
      <c r="O114" s="109">
        <f>IF('Planilha oficial participantes '!M114="Nenhuma no último mês", 0,
 IF('Planilha oficial participantes '!M114="Menos de 1 vez/ semana", 1,
 IF('Planilha oficial participantes '!M114="1 ou 2 vezes/ semana", 2,
 IF('Planilha oficial participantes '!M114="3 ou mais vezes/ semana", 3,
 ""))))
</f>
        <v>0</v>
      </c>
      <c r="P114" s="109">
        <f>IF('Planilha oficial participantes '!N114="Nenhuma no último mês", 0,
 IF('Planilha oficial participantes '!N114="Menos de 1 vez/ semana", 1,
 IF('Planilha oficial participantes '!N114="1 ou 2 vezes/ semana", 2,
 IF('Planilha oficial participantes '!N114="3 ou mais vezes/ semana", 3,
 ""))))
</f>
        <v>0</v>
      </c>
      <c r="Q114" s="109">
        <f>IF('Planilha oficial participantes '!O114="Nenhuma no último mês", 0,
 IF('Planilha oficial participantes '!O114="Menos de 1 vez/ semana", 1,
 IF('Planilha oficial participantes '!O114="1 ou 2 vezes/ semana", 2,
 IF('Planilha oficial participantes '!O114="3 ou mais vezes/ semana", 3,
 ""))))
</f>
        <v>0</v>
      </c>
      <c r="R114" s="109">
        <f>IF('Planilha oficial participantes '!P114="Nenhuma no último mês", 0,
 IF('Planilha oficial participantes '!P114="Menos de 1 vez/ semana", 1,
 IF('Planilha oficial participantes '!P114="1 ou 2 vezes/ semana", 2,
 IF('Planilha oficial participantes '!P114="3 ou mais vezes/ semana", 3,
 ""))))
</f>
        <v>1</v>
      </c>
      <c r="S114" s="109">
        <f>IF('Planilha oficial participantes '!Q114="Nenhuma no último mês", 0,
 IF('Planilha oficial participantes '!Q114="Menos de 1 vez/ semana", 1,
 IF('Planilha oficial participantes '!Q114="1 ou 2 vezes/ semana", 2,
 IF('Planilha oficial participantes '!Q114="3 ou mais vezes/ semana", 3,
 ""))))
</f>
        <v>0</v>
      </c>
      <c r="T114" s="109">
        <f>IF('Planilha oficial participantes '!S114="Nenhuma no último mês", 0,
 IF('Planilha oficial participantes '!S114="Não se aplica", 0,
 IF('Planilha oficial participantes '!S114="Menos de 1 vez/ semana", 1,
 IF('Planilha oficial participantes '!S114="1 ou 2 vezes/ semana", 2,
 IF('Planilha oficial participantes '!S114="3 ou mais vezes/ semana", 3,
 ""))))
)</f>
        <v>0</v>
      </c>
      <c r="U114" s="109">
        <f>IF('Planilha oficial participantes '!U114="Nenhuma no último mês", 0,
 IF('Planilha oficial participantes '!U114="Menos de 1 vez/ semana", 1,
 IF('Planilha oficial participantes '!U114="1 ou 2 vezes/ semana", 2,
 IF('Planilha oficial participantes '!U114="3 ou mais vezes/ semana", 3,
 ""))))
</f>
        <v>0</v>
      </c>
      <c r="V114" s="109">
        <f t="shared" si="4"/>
        <v>2</v>
      </c>
      <c r="W114" s="109">
        <f>IF('Planilha oficial participantes '!V114="Nenhuma no último mês", 0,
 IF('Planilha oficial participantes '!V114="Menos de 1 vez/ semana", 1,
 IF('Planilha oficial participantes '!V114="1 ou 2 vezes/ semana", 2,
 IF('Planilha oficial participantes '!V114="3 ou mais vezes/ semana", 3,
 ""))))
</f>
        <v>1</v>
      </c>
      <c r="X114" s="109">
        <f>IF('Planilha oficial participantes '!W114="Nenhuma dificuldade", 0,
 IF('Planilha oficial participantes '!W114="Um problema leve", 1,
 IF('Planilha oficial participantes '!W114="Um problema razoável", 2,
 IF('Planilha oficial participantes '!W114="Um grande problema", 3,
 ""))))
</f>
        <v>2</v>
      </c>
      <c r="Y114" s="114">
        <f t="shared" si="5"/>
        <v>7</v>
      </c>
      <c r="AA114" s="140" t="s">
        <v>1875</v>
      </c>
      <c r="AB114" s="141">
        <f>SUM(AB110:AB113)</f>
        <v>266</v>
      </c>
      <c r="AC114" s="142">
        <f t="shared" si="18"/>
        <v>1</v>
      </c>
    </row>
    <row r="115">
      <c r="A115" s="108" t="s">
        <v>1292</v>
      </c>
      <c r="B115" s="109">
        <f>IF('Planilha oficial participantes '!T115="Muito boa", 0, IF('Planilha oficial participantes '!T115="Boa", 1, IF('Planilha oficial participantes '!T115="Ruim", 2, IF('Planilha oficial participantes '!T115="Muito ruim", 3, ""))))</f>
        <v>3</v>
      </c>
      <c r="C115" s="109">
        <f>IF(VALUE(MID('Planilha oficial participantes '!F115,1,SEARCH(" ",'Planilha oficial participantes '!F115)-1))&lt;=15, 0,
 IF(VALUE(MID('Planilha oficial participantes '!F115,1,SEARCH(" ",'Planilha oficial participantes '!F115)-1))&lt;=30, 1,
 IF(VALUE(MID('Planilha oficial participantes '!F115,1,SEARCH(" ",'Planilha oficial participantes '!F115)-1))&lt;=60, 2,
 3)))</f>
        <v>1</v>
      </c>
      <c r="D115" s="109">
        <f>IF('Planilha oficial participantes '!I115="Nenhuma no último mês", 0,
 IF('Planilha oficial participantes '!I115="Menos de 1 vez/ semana", 1,
 IF('Planilha oficial participantes '!I115="1 ou 2 vezes/ semana", 2,
 IF('Planilha oficial participantes '!I115="3 ou mais vezes/ semana", 3,
 ""))))
</f>
        <v>3</v>
      </c>
      <c r="E115" s="110">
        <f t="shared" si="1"/>
        <v>2</v>
      </c>
      <c r="F115" s="109">
        <f>IF(VALUE(MID('Planilha oficial participantes '!H115,1,SEARCH(" ",'Planilha oficial participantes '!H115)-1))&gt;=7, 0,
 IF(VALUE(MID('Planilha oficial participantes '!H115,1,SEARCH(" ",'Planilha oficial participantes '!H115)-1))&gt;=6, 1,
 IF(VALUE(MID('Planilha oficial participantes '!H115,1,SEARCH(" ",'Planilha oficial participantes '!H115)-1))&gt;=5, 2,
 3)))
</f>
        <v>2</v>
      </c>
      <c r="G115" s="109">
        <f>IF(
  (((VALUE(MID('Planilha oficial participantes '!H115,1,SEARCH(" ",'Planilha oficial participantes '!H115)-1))) / (TIMEVALUE(MOD('Planilha oficial participantes '!G115 - 'Planilha oficial participantes '!E115, 1))*24))*100) &gt; 85, 0,
IF(
  (((VALUE(MID('Planilha oficial participantes '!H115,1,SEARCH(" ",'Planilha oficial participantes '!H115)-1))) / (TIMEVALUE(MOD('Planilha oficial participantes '!G115 - 'Planilha oficial participantes '!E115, 1))*24))*100) &gt;= 75, 1,
IF(
  (((VALUE(MID('Planilha oficial participantes '!H115,1,SEARCH(" ",'Planilha oficial participantes '!H115)-1))) / (TIMEVALUE(MOD('Planilha oficial participantes '!G115 - 'Planilha oficial participantes '!E115, 1))*24))*100) &gt;= 65, 2,
3)))
</f>
        <v>0</v>
      </c>
      <c r="H115" s="111">
        <f>((VALUE(MID('Planilha oficial participantes '!H115,1,SEARCH(" ",'Planilha oficial participantes '!H115)-1))) / (TIMEVALUE(MOD('Planilha oficial participantes '!G115 - 'Planilha oficial participantes '!E115, 1))*24))*100</f>
        <v>90.90909091</v>
      </c>
      <c r="I115" s="112">
        <f>MOD('Planilha oficial participantes '!G115 - 'Planilha oficial participantes '!E115, 1)</f>
        <v>0.2291666667</v>
      </c>
      <c r="J115" s="113">
        <f t="shared" si="2"/>
        <v>5.5</v>
      </c>
      <c r="K115" s="109">
        <f t="shared" si="3"/>
        <v>2</v>
      </c>
      <c r="L115" s="109">
        <f>IF('Planilha oficial participantes '!J115="Nenhuma no último mês", 0,
 IF('Planilha oficial participantes '!J115="Menos de 1 vez/ semana", 1,
 IF('Planilha oficial participantes '!J115="1 ou 2 vezes/ semana", 2,
 IF('Planilha oficial participantes '!J115="3 ou mais vezes/ semana", 3,
 ""))))
</f>
        <v>2</v>
      </c>
      <c r="M115" s="109">
        <f>IF('Planilha oficial participantes '!K115="Nenhuma no último mês", 0,
 IF('Planilha oficial participantes '!K115="Menos de 1 vez/ semana", 1,
 IF('Planilha oficial participantes '!K115="1 ou 2 vezes/ semana", 2,
 IF('Planilha oficial participantes '!K115="3 ou mais vezes/ semana", 3,
 ""))))
</f>
        <v>0</v>
      </c>
      <c r="N115" s="109">
        <f>IF('Planilha oficial participantes '!L115="Nenhuma no último mês", 0,
 IF('Planilha oficial participantes '!L115="Menos de 1 vez/ semana", 1,
 IF('Planilha oficial participantes '!L115="1 ou 2 vezes/ semana", 2,
 IF('Planilha oficial participantes '!L115="3 ou mais vezes/ semana", 3,
 ""))))
</f>
        <v>1</v>
      </c>
      <c r="O115" s="109">
        <f>IF('Planilha oficial participantes '!M115="Nenhuma no último mês", 0,
 IF('Planilha oficial participantes '!M115="Menos de 1 vez/ semana", 1,
 IF('Planilha oficial participantes '!M115="1 ou 2 vezes/ semana", 2,
 IF('Planilha oficial participantes '!M115="3 ou mais vezes/ semana", 3,
 ""))))
</f>
        <v>1</v>
      </c>
      <c r="P115" s="109">
        <f>IF('Planilha oficial participantes '!N115="Nenhuma no último mês", 0,
 IF('Planilha oficial participantes '!N115="Menos de 1 vez/ semana", 1,
 IF('Planilha oficial participantes '!N115="1 ou 2 vezes/ semana", 2,
 IF('Planilha oficial participantes '!N115="3 ou mais vezes/ semana", 3,
 ""))))
</f>
        <v>0</v>
      </c>
      <c r="Q115" s="109">
        <f>IF('Planilha oficial participantes '!O115="Nenhuma no último mês", 0,
 IF('Planilha oficial participantes '!O115="Menos de 1 vez/ semana", 1,
 IF('Planilha oficial participantes '!O115="1 ou 2 vezes/ semana", 2,
 IF('Planilha oficial participantes '!O115="3 ou mais vezes/ semana", 3,
 ""))))
</f>
        <v>2</v>
      </c>
      <c r="R115" s="109">
        <f>IF('Planilha oficial participantes '!P115="Nenhuma no último mês", 0,
 IF('Planilha oficial participantes '!P115="Menos de 1 vez/ semana", 1,
 IF('Planilha oficial participantes '!P115="1 ou 2 vezes/ semana", 2,
 IF('Planilha oficial participantes '!P115="3 ou mais vezes/ semana", 3,
 ""))))
</f>
        <v>2</v>
      </c>
      <c r="S115" s="109">
        <f>IF('Planilha oficial participantes '!Q115="Nenhuma no último mês", 0,
 IF('Planilha oficial participantes '!Q115="Menos de 1 vez/ semana", 1,
 IF('Planilha oficial participantes '!Q115="1 ou 2 vezes/ semana", 2,
 IF('Planilha oficial participantes '!Q115="3 ou mais vezes/ semana", 3,
 ""))))
</f>
        <v>1</v>
      </c>
      <c r="T115" s="109">
        <f>IF('Planilha oficial participantes '!S115="Nenhuma no último mês", 0,
 IF('Planilha oficial participantes '!S115="Não se aplica", 0,
 IF('Planilha oficial participantes '!S115="Menos de 1 vez/ semana", 1,
 IF('Planilha oficial participantes '!S115="1 ou 2 vezes/ semana", 2,
 IF('Planilha oficial participantes '!S115="3 ou mais vezes/ semana", 3,
 ""))))
)</f>
        <v>3</v>
      </c>
      <c r="U115" s="109">
        <f>IF('Planilha oficial participantes '!U115="Nenhuma no último mês", 0,
 IF('Planilha oficial participantes '!U115="Menos de 1 vez/ semana", 1,
 IF('Planilha oficial participantes '!U115="1 ou 2 vezes/ semana", 2,
 IF('Planilha oficial participantes '!U115="3 ou mais vezes/ semana", 3,
 ""))))
</f>
        <v>3</v>
      </c>
      <c r="V115" s="109">
        <f t="shared" si="4"/>
        <v>2</v>
      </c>
      <c r="W115" s="109">
        <f>IF('Planilha oficial participantes '!V115="Nenhuma no último mês", 0,
 IF('Planilha oficial participantes '!V115="Menos de 1 vez/ semana", 1,
 IF('Planilha oficial participantes '!V115="1 ou 2 vezes/ semana", 2,
 IF('Planilha oficial participantes '!V115="3 ou mais vezes/ semana", 3,
 ""))))
</f>
        <v>1</v>
      </c>
      <c r="X115" s="109">
        <f>IF('Planilha oficial participantes '!W115="Nenhuma dificuldade", 0,
 IF('Planilha oficial participantes '!W115="Um problema leve", 1,
 IF('Planilha oficial participantes '!W115="Um problema razoável", 2,
 IF('Planilha oficial participantes '!W115="Um grande problema", 3,
 ""))))
</f>
        <v>2</v>
      </c>
      <c r="Y115" s="114">
        <f t="shared" si="5"/>
        <v>14</v>
      </c>
    </row>
    <row r="116">
      <c r="A116" s="108" t="s">
        <v>1293</v>
      </c>
      <c r="B116" s="109">
        <f>IF('Planilha oficial participantes '!T116="Muito boa", 0, IF('Planilha oficial participantes '!T116="Boa", 1, IF('Planilha oficial participantes '!T116="Ruim", 2, IF('Planilha oficial participantes '!T116="Muito ruim", 3, ""))))</f>
        <v>2</v>
      </c>
      <c r="C116" s="109">
        <f>IF(VALUE(MID('Planilha oficial participantes '!F116,1,SEARCH(" ",'Planilha oficial participantes '!F116)-1))&lt;=15, 0,
 IF(VALUE(MID('Planilha oficial participantes '!F116,1,SEARCH(" ",'Planilha oficial participantes '!F116)-1))&lt;=30, 1,
 IF(VALUE(MID('Planilha oficial participantes '!F116,1,SEARCH(" ",'Planilha oficial participantes '!F116)-1))&lt;=60, 2,
 3)))</f>
        <v>3</v>
      </c>
      <c r="D116" s="109">
        <f>IF('Planilha oficial participantes '!I116="Nenhuma no último mês", 0,
 IF('Planilha oficial participantes '!I116="Menos de 1 vez/ semana", 1,
 IF('Planilha oficial participantes '!I116="1 ou 2 vezes/ semana", 2,
 IF('Planilha oficial participantes '!I116="3 ou mais vezes/ semana", 3,
 ""))))
</f>
        <v>3</v>
      </c>
      <c r="E116" s="110">
        <f t="shared" si="1"/>
        <v>3</v>
      </c>
      <c r="F116" s="109">
        <f>IF(VALUE(MID('Planilha oficial participantes '!H116,1,SEARCH(" ",'Planilha oficial participantes '!H116)-1))&gt;=7, 0,
 IF(VALUE(MID('Planilha oficial participantes '!H116,1,SEARCH(" ",'Planilha oficial participantes '!H116)-1))&gt;=6, 1,
 IF(VALUE(MID('Planilha oficial participantes '!H116,1,SEARCH(" ",'Planilha oficial participantes '!H116)-1))&gt;=5, 2,
 3)))
</f>
        <v>2</v>
      </c>
      <c r="G116" s="109">
        <f>IF(
  (((VALUE(MID('Planilha oficial participantes '!H116,1,SEARCH(" ",'Planilha oficial participantes '!H116)-1))) / (TIMEVALUE(MOD('Planilha oficial participantes '!G116 - 'Planilha oficial participantes '!E116, 1))*24))*100) &gt; 85, 0,
IF(
  (((VALUE(MID('Planilha oficial participantes '!H116,1,SEARCH(" ",'Planilha oficial participantes '!H116)-1))) / (TIMEVALUE(MOD('Planilha oficial participantes '!G116 - 'Planilha oficial participantes '!E116, 1))*24))*100) &gt;= 75, 1,
IF(
  (((VALUE(MID('Planilha oficial participantes '!H116,1,SEARCH(" ",'Planilha oficial participantes '!H116)-1))) / (TIMEVALUE(MOD('Planilha oficial participantes '!G116 - 'Planilha oficial participantes '!E116, 1))*24))*100) &gt;= 65, 2,
3)))
</f>
        <v>2</v>
      </c>
      <c r="H116" s="111">
        <f>((VALUE(MID('Planilha oficial participantes '!H116,1,SEARCH(" ",'Planilha oficial participantes '!H116)-1))) / (TIMEVALUE(MOD('Planilha oficial participantes '!G116 - 'Planilha oficial participantes '!E116, 1))*24))*100</f>
        <v>71.42857143</v>
      </c>
      <c r="I116" s="112">
        <f>MOD('Planilha oficial participantes '!G116 - 'Planilha oficial participantes '!E116, 1)</f>
        <v>0.2916666667</v>
      </c>
      <c r="J116" s="113">
        <f t="shared" si="2"/>
        <v>7</v>
      </c>
      <c r="K116" s="109">
        <f t="shared" si="3"/>
        <v>1</v>
      </c>
      <c r="L116" s="109">
        <f>IF('Planilha oficial participantes '!J116="Nenhuma no último mês", 0,
 IF('Planilha oficial participantes '!J116="Menos de 1 vez/ semana", 1,
 IF('Planilha oficial participantes '!J116="1 ou 2 vezes/ semana", 2,
 IF('Planilha oficial participantes '!J116="3 ou mais vezes/ semana", 3,
 ""))))
</f>
        <v>0</v>
      </c>
      <c r="M116" s="109">
        <f>IF('Planilha oficial participantes '!K116="Nenhuma no último mês", 0,
 IF('Planilha oficial participantes '!K116="Menos de 1 vez/ semana", 1,
 IF('Planilha oficial participantes '!K116="1 ou 2 vezes/ semana", 2,
 IF('Planilha oficial participantes '!K116="3 ou mais vezes/ semana", 3,
 ""))))
</f>
        <v>0</v>
      </c>
      <c r="N116" s="109">
        <f>IF('Planilha oficial participantes '!L116="Nenhuma no último mês", 0,
 IF('Planilha oficial participantes '!L116="Menos de 1 vez/ semana", 1,
 IF('Planilha oficial participantes '!L116="1 ou 2 vezes/ semana", 2,
 IF('Planilha oficial participantes '!L116="3 ou mais vezes/ semana", 3,
 ""))))
</f>
        <v>0</v>
      </c>
      <c r="O116" s="109">
        <f>IF('Planilha oficial participantes '!M116="Nenhuma no último mês", 0,
 IF('Planilha oficial participantes '!M116="Menos de 1 vez/ semana", 1,
 IF('Planilha oficial participantes '!M116="1 ou 2 vezes/ semana", 2,
 IF('Planilha oficial participantes '!M116="3 ou mais vezes/ semana", 3,
 ""))))
</f>
        <v>0</v>
      </c>
      <c r="P116" s="109">
        <f>IF('Planilha oficial participantes '!N116="Nenhuma no último mês", 0,
 IF('Planilha oficial participantes '!N116="Menos de 1 vez/ semana", 1,
 IF('Planilha oficial participantes '!N116="1 ou 2 vezes/ semana", 2,
 IF('Planilha oficial participantes '!N116="3 ou mais vezes/ semana", 3,
 ""))))
</f>
        <v>2</v>
      </c>
      <c r="Q116" s="109">
        <f>IF('Planilha oficial participantes '!O116="Nenhuma no último mês", 0,
 IF('Planilha oficial participantes '!O116="Menos de 1 vez/ semana", 1,
 IF('Planilha oficial participantes '!O116="1 ou 2 vezes/ semana", 2,
 IF('Planilha oficial participantes '!O116="3 ou mais vezes/ semana", 3,
 ""))))
</f>
        <v>3</v>
      </c>
      <c r="R116" s="109">
        <f>IF('Planilha oficial participantes '!P116="Nenhuma no último mês", 0,
 IF('Planilha oficial participantes '!P116="Menos de 1 vez/ semana", 1,
 IF('Planilha oficial participantes '!P116="1 ou 2 vezes/ semana", 2,
 IF('Planilha oficial participantes '!P116="3 ou mais vezes/ semana", 3,
 ""))))
</f>
        <v>0</v>
      </c>
      <c r="S116" s="109">
        <f>IF('Planilha oficial participantes '!Q116="Nenhuma no último mês", 0,
 IF('Planilha oficial participantes '!Q116="Menos de 1 vez/ semana", 1,
 IF('Planilha oficial participantes '!Q116="1 ou 2 vezes/ semana", 2,
 IF('Planilha oficial participantes '!Q116="3 ou mais vezes/ semana", 3,
 ""))))
</f>
        <v>0</v>
      </c>
      <c r="T116" s="109">
        <f>IF('Planilha oficial participantes '!S116="Nenhuma no último mês", 0,
 IF('Planilha oficial participantes '!S116="Não se aplica", 0,
 IF('Planilha oficial participantes '!S116="Menos de 1 vez/ semana", 1,
 IF('Planilha oficial participantes '!S116="1 ou 2 vezes/ semana", 2,
 IF('Planilha oficial participantes '!S116="3 ou mais vezes/ semana", 3,
 ""))))
)</f>
        <v>0</v>
      </c>
      <c r="U116" s="109">
        <f>IF('Planilha oficial participantes '!U116="Nenhuma no último mês", 0,
 IF('Planilha oficial participantes '!U116="Menos de 1 vez/ semana", 1,
 IF('Planilha oficial participantes '!U116="1 ou 2 vezes/ semana", 2,
 IF('Planilha oficial participantes '!U116="3 ou mais vezes/ semana", 3,
 ""))))
</f>
        <v>2</v>
      </c>
      <c r="V116" s="109">
        <f t="shared" si="4"/>
        <v>2</v>
      </c>
      <c r="W116" s="109">
        <f>IF('Planilha oficial participantes '!V116="Nenhuma no último mês", 0,
 IF('Planilha oficial participantes '!V116="Menos de 1 vez/ semana", 1,
 IF('Planilha oficial participantes '!V116="1 ou 2 vezes/ semana", 2,
 IF('Planilha oficial participantes '!V116="3 ou mais vezes/ semana", 3,
 ""))))
</f>
        <v>1</v>
      </c>
      <c r="X116" s="109">
        <f>IF('Planilha oficial participantes '!W116="Nenhuma dificuldade", 0,
 IF('Planilha oficial participantes '!W116="Um problema leve", 1,
 IF('Planilha oficial participantes '!W116="Um problema razoável", 2,
 IF('Planilha oficial participantes '!W116="Um grande problema", 3,
 ""))))
</f>
        <v>2</v>
      </c>
      <c r="Y116" s="114">
        <f t="shared" si="5"/>
        <v>14</v>
      </c>
      <c r="AA116" s="106" t="s">
        <v>1886</v>
      </c>
      <c r="AB116" s="43"/>
      <c r="AC116" s="44"/>
    </row>
    <row r="117">
      <c r="A117" s="108" t="s">
        <v>1294</v>
      </c>
      <c r="B117" s="109">
        <f>IF('Planilha oficial participantes '!T117="Muito boa", 0, IF('Planilha oficial participantes '!T117="Boa", 1, IF('Planilha oficial participantes '!T117="Ruim", 2, IF('Planilha oficial participantes '!T117="Muito ruim", 3, ""))))</f>
        <v>1</v>
      </c>
      <c r="C117" s="109">
        <f>IF(VALUE(MID('Planilha oficial participantes '!F117,1,SEARCH(" ",'Planilha oficial participantes '!F117)-1))&lt;=15, 0,
 IF(VALUE(MID('Planilha oficial participantes '!F117,1,SEARCH(" ",'Planilha oficial participantes '!F117)-1))&lt;=30, 1,
 IF(VALUE(MID('Planilha oficial participantes '!F117,1,SEARCH(" ",'Planilha oficial participantes '!F117)-1))&lt;=60, 2,
 3)))</f>
        <v>1</v>
      </c>
      <c r="D117" s="109">
        <f>IF('Planilha oficial participantes '!I117="Nenhuma no último mês", 0,
 IF('Planilha oficial participantes '!I117="Menos de 1 vez/ semana", 1,
 IF('Planilha oficial participantes '!I117="1 ou 2 vezes/ semana", 2,
 IF('Planilha oficial participantes '!I117="3 ou mais vezes/ semana", 3,
 ""))))
</f>
        <v>1</v>
      </c>
      <c r="E117" s="110">
        <f t="shared" si="1"/>
        <v>1</v>
      </c>
      <c r="F117" s="109">
        <f>IF(VALUE(MID('Planilha oficial participantes '!H117,1,SEARCH(" ",'Planilha oficial participantes '!H117)-1))&gt;=7, 0,
 IF(VALUE(MID('Planilha oficial participantes '!H117,1,SEARCH(" ",'Planilha oficial participantes '!H117)-1))&gt;=6, 1,
 IF(VALUE(MID('Planilha oficial participantes '!H117,1,SEARCH(" ",'Planilha oficial participantes '!H117)-1))&gt;=5, 2,
 3)))
</f>
        <v>1</v>
      </c>
      <c r="G117" s="109">
        <f>IF(
  (((VALUE(MID('Planilha oficial participantes '!H117,1,SEARCH(" ",'Planilha oficial participantes '!H117)-1))) / (TIMEVALUE(MOD('Planilha oficial participantes '!G117 - 'Planilha oficial participantes '!E117, 1))*24))*100) &gt; 85, 0,
IF(
  (((VALUE(MID('Planilha oficial participantes '!H117,1,SEARCH(" ",'Planilha oficial participantes '!H117)-1))) / (TIMEVALUE(MOD('Planilha oficial participantes '!G117 - 'Planilha oficial participantes '!E117, 1))*24))*100) &gt;= 75, 1,
IF(
  (((VALUE(MID('Planilha oficial participantes '!H117,1,SEARCH(" ",'Planilha oficial participantes '!H117)-1))) / (TIMEVALUE(MOD('Planilha oficial participantes '!G117 - 'Planilha oficial participantes '!E117, 1))*24))*100) &gt;= 65, 2,
3)))
</f>
        <v>0</v>
      </c>
      <c r="H117" s="111">
        <f>((VALUE(MID('Planilha oficial participantes '!H117,1,SEARCH(" ",'Planilha oficial participantes '!H117)-1))) / (TIMEVALUE(MOD('Planilha oficial participantes '!G117 - 'Planilha oficial participantes '!E117, 1))*24))*100</f>
        <v>92.85714286</v>
      </c>
      <c r="I117" s="112">
        <f>MOD('Planilha oficial participantes '!G117 - 'Planilha oficial participantes '!E117, 1)</f>
        <v>0.2916666667</v>
      </c>
      <c r="J117" s="113">
        <f t="shared" si="2"/>
        <v>7</v>
      </c>
      <c r="K117" s="109">
        <f t="shared" si="3"/>
        <v>0</v>
      </c>
      <c r="L117" s="109">
        <f>IF('Planilha oficial participantes '!J117="Nenhuma no último mês", 0,
 IF('Planilha oficial participantes '!J117="Menos de 1 vez/ semana", 1,
 IF('Planilha oficial participantes '!J117="1 ou 2 vezes/ semana", 2,
 IF('Planilha oficial participantes '!J117="3 ou mais vezes/ semana", 3,
 ""))))
</f>
        <v>0</v>
      </c>
      <c r="M117" s="109">
        <f>IF('Planilha oficial participantes '!K117="Nenhuma no último mês", 0,
 IF('Planilha oficial participantes '!K117="Menos de 1 vez/ semana", 1,
 IF('Planilha oficial participantes '!K117="1 ou 2 vezes/ semana", 2,
 IF('Planilha oficial participantes '!K117="3 ou mais vezes/ semana", 3,
 ""))))
</f>
        <v>0</v>
      </c>
      <c r="N117" s="109">
        <f>IF('Planilha oficial participantes '!L117="Nenhuma no último mês", 0,
 IF('Planilha oficial participantes '!L117="Menos de 1 vez/ semana", 1,
 IF('Planilha oficial participantes '!L117="1 ou 2 vezes/ semana", 2,
 IF('Planilha oficial participantes '!L117="3 ou mais vezes/ semana", 3,
 ""))))
</f>
        <v>0</v>
      </c>
      <c r="O117" s="109">
        <f>IF('Planilha oficial participantes '!M117="Nenhuma no último mês", 0,
 IF('Planilha oficial participantes '!M117="Menos de 1 vez/ semana", 1,
 IF('Planilha oficial participantes '!M117="1 ou 2 vezes/ semana", 2,
 IF('Planilha oficial participantes '!M117="3 ou mais vezes/ semana", 3,
 ""))))
</f>
        <v>0</v>
      </c>
      <c r="P117" s="109">
        <f>IF('Planilha oficial participantes '!N117="Nenhuma no último mês", 0,
 IF('Planilha oficial participantes '!N117="Menos de 1 vez/ semana", 1,
 IF('Planilha oficial participantes '!N117="1 ou 2 vezes/ semana", 2,
 IF('Planilha oficial participantes '!N117="3 ou mais vezes/ semana", 3,
 ""))))
</f>
        <v>0</v>
      </c>
      <c r="Q117" s="109">
        <f>IF('Planilha oficial participantes '!O117="Nenhuma no último mês", 0,
 IF('Planilha oficial participantes '!O117="Menos de 1 vez/ semana", 1,
 IF('Planilha oficial participantes '!O117="1 ou 2 vezes/ semana", 2,
 IF('Planilha oficial participantes '!O117="3 ou mais vezes/ semana", 3,
 ""))))
</f>
        <v>0</v>
      </c>
      <c r="R117" s="109">
        <f>IF('Planilha oficial participantes '!P117="Nenhuma no último mês", 0,
 IF('Planilha oficial participantes '!P117="Menos de 1 vez/ semana", 1,
 IF('Planilha oficial participantes '!P117="1 ou 2 vezes/ semana", 2,
 IF('Planilha oficial participantes '!P117="3 ou mais vezes/ semana", 3,
 ""))))
</f>
        <v>0</v>
      </c>
      <c r="S117" s="109">
        <f>IF('Planilha oficial participantes '!Q117="Nenhuma no último mês", 0,
 IF('Planilha oficial participantes '!Q117="Menos de 1 vez/ semana", 1,
 IF('Planilha oficial participantes '!Q117="1 ou 2 vezes/ semana", 2,
 IF('Planilha oficial participantes '!Q117="3 ou mais vezes/ semana", 3,
 ""))))
</f>
        <v>0</v>
      </c>
      <c r="T117" s="109">
        <f>IF('Planilha oficial participantes '!S117="Nenhuma no último mês", 0,
 IF('Planilha oficial participantes '!S117="Não se aplica", 0,
 IF('Planilha oficial participantes '!S117="Menos de 1 vez/ semana", 1,
 IF('Planilha oficial participantes '!S117="1 ou 2 vezes/ semana", 2,
 IF('Planilha oficial participantes '!S117="3 ou mais vezes/ semana", 3,
 ""))))
)</f>
        <v>0</v>
      </c>
      <c r="U117" s="109">
        <f>IF('Planilha oficial participantes '!U117="Nenhuma no último mês", 0,
 IF('Planilha oficial participantes '!U117="Menos de 1 vez/ semana", 1,
 IF('Planilha oficial participantes '!U117="1 ou 2 vezes/ semana", 2,
 IF('Planilha oficial participantes '!U117="3 ou mais vezes/ semana", 3,
 ""))))
</f>
        <v>0</v>
      </c>
      <c r="V117" s="109">
        <f t="shared" si="4"/>
        <v>1</v>
      </c>
      <c r="W117" s="109">
        <f>IF('Planilha oficial participantes '!V117="Nenhuma no último mês", 0,
 IF('Planilha oficial participantes '!V117="Menos de 1 vez/ semana", 1,
 IF('Planilha oficial participantes '!V117="1 ou 2 vezes/ semana", 2,
 IF('Planilha oficial participantes '!V117="3 ou mais vezes/ semana", 3,
 ""))))
</f>
        <v>1</v>
      </c>
      <c r="X117" s="109">
        <f>IF('Planilha oficial participantes '!W117="Nenhuma dificuldade", 0,
 IF('Planilha oficial participantes '!W117="Um problema leve", 1,
 IF('Planilha oficial participantes '!W117="Um problema razoável", 2,
 IF('Planilha oficial participantes '!W117="Um grande problema", 3,
 ""))))
</f>
        <v>1</v>
      </c>
      <c r="Y117" s="114">
        <f t="shared" si="5"/>
        <v>4</v>
      </c>
      <c r="AA117" s="140" t="s">
        <v>138</v>
      </c>
      <c r="AB117" s="141">
        <f>COUNTIF(Form_Responses1_3[9- Durante o último mês, quão problemático foi para você manter o entusiasmo (ânimo) para fazer as coisas (suas atividades habituais)?], "Nenhuma dificuldade")
</f>
        <v>32</v>
      </c>
      <c r="AC117" s="142">
        <f t="shared" ref="AC117:AC121" si="19">AB117/$AB$121</f>
        <v>0.1203007519</v>
      </c>
    </row>
    <row r="118">
      <c r="A118" s="108" t="s">
        <v>1295</v>
      </c>
      <c r="B118" s="109">
        <f>IF('Planilha oficial participantes '!T118="Muito boa", 0, IF('Planilha oficial participantes '!T118="Boa", 1, IF('Planilha oficial participantes '!T118="Ruim", 2, IF('Planilha oficial participantes '!T118="Muito ruim", 3, ""))))</f>
        <v>1</v>
      </c>
      <c r="C118" s="109">
        <f>IF(VALUE(MID('Planilha oficial participantes '!F118,1,SEARCH(" ",'Planilha oficial participantes '!F118)-1))&lt;=15, 0,
 IF(VALUE(MID('Planilha oficial participantes '!F118,1,SEARCH(" ",'Planilha oficial participantes '!F118)-1))&lt;=30, 1,
 IF(VALUE(MID('Planilha oficial participantes '!F118,1,SEARCH(" ",'Planilha oficial participantes '!F118)-1))&lt;=60, 2,
 3)))</f>
        <v>0</v>
      </c>
      <c r="D118" s="109">
        <f>IF('Planilha oficial participantes '!I118="Nenhuma no último mês", 0,
 IF('Planilha oficial participantes '!I118="Menos de 1 vez/ semana", 1,
 IF('Planilha oficial participantes '!I118="1 ou 2 vezes/ semana", 2,
 IF('Planilha oficial participantes '!I118="3 ou mais vezes/ semana", 3,
 ""))))
</f>
        <v>1</v>
      </c>
      <c r="E118" s="110">
        <f t="shared" si="1"/>
        <v>1</v>
      </c>
      <c r="F118" s="109">
        <f>IF(VALUE(MID('Planilha oficial participantes '!H118,1,SEARCH(" ",'Planilha oficial participantes '!H118)-1))&gt;=7, 0,
 IF(VALUE(MID('Planilha oficial participantes '!H118,1,SEARCH(" ",'Planilha oficial participantes '!H118)-1))&gt;=6, 1,
 IF(VALUE(MID('Planilha oficial participantes '!H118,1,SEARCH(" ",'Planilha oficial participantes '!H118)-1))&gt;=5, 2,
 3)))
</f>
        <v>0</v>
      </c>
      <c r="G118" s="109">
        <f>IF(
  (((VALUE(MID('Planilha oficial participantes '!H118,1,SEARCH(" ",'Planilha oficial participantes '!H118)-1))) / (TIMEVALUE(MOD('Planilha oficial participantes '!G118 - 'Planilha oficial participantes '!E118, 1))*24))*100) &gt; 85, 0,
IF(
  (((VALUE(MID('Planilha oficial participantes '!H118,1,SEARCH(" ",'Planilha oficial participantes '!H118)-1))) / (TIMEVALUE(MOD('Planilha oficial participantes '!G118 - 'Planilha oficial participantes '!E118, 1))*24))*100) &gt;= 75, 1,
IF(
  (((VALUE(MID('Planilha oficial participantes '!H118,1,SEARCH(" ",'Planilha oficial participantes '!H118)-1))) / (TIMEVALUE(MOD('Planilha oficial participantes '!G118 - 'Planilha oficial participantes '!E118, 1))*24))*100) &gt;= 65, 2,
3)))
</f>
        <v>0</v>
      </c>
      <c r="H118" s="111">
        <f>((VALUE(MID('Planilha oficial participantes '!H118,1,SEARCH(" ",'Planilha oficial participantes '!H118)-1))) / (TIMEVALUE(MOD('Planilha oficial participantes '!G118 - 'Planilha oficial participantes '!E118, 1))*24))*100</f>
        <v>93.75</v>
      </c>
      <c r="I118" s="112">
        <f>MOD('Planilha oficial participantes '!G118 - 'Planilha oficial participantes '!E118, 1)</f>
        <v>0.3333333333</v>
      </c>
      <c r="J118" s="113">
        <f t="shared" si="2"/>
        <v>8</v>
      </c>
      <c r="K118" s="109">
        <f t="shared" si="3"/>
        <v>1</v>
      </c>
      <c r="L118" s="109">
        <f>IF('Planilha oficial participantes '!J118="Nenhuma no último mês", 0,
 IF('Planilha oficial participantes '!J118="Menos de 1 vez/ semana", 1,
 IF('Planilha oficial participantes '!J118="1 ou 2 vezes/ semana", 2,
 IF('Planilha oficial participantes '!J118="3 ou mais vezes/ semana", 3,
 ""))))
</f>
        <v>1</v>
      </c>
      <c r="M118" s="109">
        <f>IF('Planilha oficial participantes '!K118="Nenhuma no último mês", 0,
 IF('Planilha oficial participantes '!K118="Menos de 1 vez/ semana", 1,
 IF('Planilha oficial participantes '!K118="1 ou 2 vezes/ semana", 2,
 IF('Planilha oficial participantes '!K118="3 ou mais vezes/ semana", 3,
 ""))))
</f>
        <v>2</v>
      </c>
      <c r="N118" s="109">
        <f>IF('Planilha oficial participantes '!L118="Nenhuma no último mês", 0,
 IF('Planilha oficial participantes '!L118="Menos de 1 vez/ semana", 1,
 IF('Planilha oficial participantes '!L118="1 ou 2 vezes/ semana", 2,
 IF('Planilha oficial participantes '!L118="3 ou mais vezes/ semana", 3,
 ""))))
</f>
        <v>0</v>
      </c>
      <c r="O118" s="109">
        <f>IF('Planilha oficial participantes '!M118="Nenhuma no último mês", 0,
 IF('Planilha oficial participantes '!M118="Menos de 1 vez/ semana", 1,
 IF('Planilha oficial participantes '!M118="1 ou 2 vezes/ semana", 2,
 IF('Planilha oficial participantes '!M118="3 ou mais vezes/ semana", 3,
 ""))))
</f>
        <v>0</v>
      </c>
      <c r="P118" s="109">
        <f>IF('Planilha oficial participantes '!N118="Nenhuma no último mês", 0,
 IF('Planilha oficial participantes '!N118="Menos de 1 vez/ semana", 1,
 IF('Planilha oficial participantes '!N118="1 ou 2 vezes/ semana", 2,
 IF('Planilha oficial participantes '!N118="3 ou mais vezes/ semana", 3,
 ""))))
</f>
        <v>0</v>
      </c>
      <c r="Q118" s="109">
        <f>IF('Planilha oficial participantes '!O118="Nenhuma no último mês", 0,
 IF('Planilha oficial participantes '!O118="Menos de 1 vez/ semana", 1,
 IF('Planilha oficial participantes '!O118="1 ou 2 vezes/ semana", 2,
 IF('Planilha oficial participantes '!O118="3 ou mais vezes/ semana", 3,
 ""))))
</f>
        <v>1</v>
      </c>
      <c r="R118" s="109">
        <f>IF('Planilha oficial participantes '!P118="Nenhuma no último mês", 0,
 IF('Planilha oficial participantes '!P118="Menos de 1 vez/ semana", 1,
 IF('Planilha oficial participantes '!P118="1 ou 2 vezes/ semana", 2,
 IF('Planilha oficial participantes '!P118="3 ou mais vezes/ semana", 3,
 ""))))
</f>
        <v>1</v>
      </c>
      <c r="S118" s="109">
        <f>IF('Planilha oficial participantes '!Q118="Nenhuma no último mês", 0,
 IF('Planilha oficial participantes '!Q118="Menos de 1 vez/ semana", 1,
 IF('Planilha oficial participantes '!Q118="1 ou 2 vezes/ semana", 2,
 IF('Planilha oficial participantes '!Q118="3 ou mais vezes/ semana", 3,
 ""))))
</f>
        <v>0</v>
      </c>
      <c r="T118" s="109">
        <f>IF('Planilha oficial participantes '!S118="Nenhuma no último mês", 0,
 IF('Planilha oficial participantes '!S118="Não se aplica", 0,
 IF('Planilha oficial participantes '!S118="Menos de 1 vez/ semana", 1,
 IF('Planilha oficial participantes '!S118="1 ou 2 vezes/ semana", 2,
 IF('Planilha oficial participantes '!S118="3 ou mais vezes/ semana", 3,
 ""))))
)</f>
        <v>2</v>
      </c>
      <c r="U118" s="109">
        <f>IF('Planilha oficial participantes '!U118="Nenhuma no último mês", 0,
 IF('Planilha oficial participantes '!U118="Menos de 1 vez/ semana", 1,
 IF('Planilha oficial participantes '!U118="1 ou 2 vezes/ semana", 2,
 IF('Planilha oficial participantes '!U118="3 ou mais vezes/ semana", 3,
 ""))))
</f>
        <v>0</v>
      </c>
      <c r="V118" s="109">
        <f t="shared" si="4"/>
        <v>2</v>
      </c>
      <c r="W118" s="109">
        <f>IF('Planilha oficial participantes '!V118="Nenhuma no último mês", 0,
 IF('Planilha oficial participantes '!V118="Menos de 1 vez/ semana", 1,
 IF('Planilha oficial participantes '!V118="1 ou 2 vezes/ semana", 2,
 IF('Planilha oficial participantes '!V118="3 ou mais vezes/ semana", 3,
 ""))))
</f>
        <v>1</v>
      </c>
      <c r="X118" s="109">
        <f>IF('Planilha oficial participantes '!W118="Nenhuma dificuldade", 0,
 IF('Planilha oficial participantes '!W118="Um problema leve", 1,
 IF('Planilha oficial participantes '!W118="Um problema razoável", 2,
 IF('Planilha oficial participantes '!W118="Um grande problema", 3,
 ""))))
</f>
        <v>3</v>
      </c>
      <c r="Y118" s="114">
        <f t="shared" si="5"/>
        <v>5</v>
      </c>
      <c r="AA118" s="140" t="s">
        <v>81</v>
      </c>
      <c r="AB118" s="141">
        <f>COUNTIF(Form_Responses1_3[9- Durante o último mês, quão problemático foi para você manter o entusiasmo (ânimo) para fazer as coisas (suas atividades habituais)?], "Um problema razoável")
</f>
        <v>76</v>
      </c>
      <c r="AC118" s="142">
        <f t="shared" si="19"/>
        <v>0.2857142857</v>
      </c>
    </row>
    <row r="119">
      <c r="A119" s="108" t="s">
        <v>1296</v>
      </c>
      <c r="B119" s="109">
        <f>IF('Planilha oficial participantes '!T119="Muito boa", 0, IF('Planilha oficial participantes '!T119="Boa", 1, IF('Planilha oficial participantes '!T119="Ruim", 2, IF('Planilha oficial participantes '!T119="Muito ruim", 3, ""))))</f>
        <v>2</v>
      </c>
      <c r="C119" s="109">
        <f>IF(VALUE(MID('Planilha oficial participantes '!F119,1,SEARCH(" ",'Planilha oficial participantes '!F119)-1))&lt;=15, 0,
 IF(VALUE(MID('Planilha oficial participantes '!F119,1,SEARCH(" ",'Planilha oficial participantes '!F119)-1))&lt;=30, 1,
 IF(VALUE(MID('Planilha oficial participantes '!F119,1,SEARCH(" ",'Planilha oficial participantes '!F119)-1))&lt;=60, 2,
 3)))</f>
        <v>2</v>
      </c>
      <c r="D119" s="109">
        <f>IF('Planilha oficial participantes '!I119="Nenhuma no último mês", 0,
 IF('Planilha oficial participantes '!I119="Menos de 1 vez/ semana", 1,
 IF('Planilha oficial participantes '!I119="1 ou 2 vezes/ semana", 2,
 IF('Planilha oficial participantes '!I119="3 ou mais vezes/ semana", 3,
 ""))))
</f>
        <v>2</v>
      </c>
      <c r="E119" s="110">
        <f t="shared" si="1"/>
        <v>2</v>
      </c>
      <c r="F119" s="109">
        <f>IF(VALUE(MID('Planilha oficial participantes '!H119,1,SEARCH(" ",'Planilha oficial participantes '!H119)-1))&gt;=7, 0,
 IF(VALUE(MID('Planilha oficial participantes '!H119,1,SEARCH(" ",'Planilha oficial participantes '!H119)-1))&gt;=6, 1,
 IF(VALUE(MID('Planilha oficial participantes '!H119,1,SEARCH(" ",'Planilha oficial participantes '!H119)-1))&gt;=5, 2,
 3)))
</f>
        <v>0</v>
      </c>
      <c r="G119" s="109">
        <f>IF(
  (((VALUE(MID('Planilha oficial participantes '!H119,1,SEARCH(" ",'Planilha oficial participantes '!H119)-1))) / (TIMEVALUE(MOD('Planilha oficial participantes '!G119 - 'Planilha oficial participantes '!E119, 1))*24))*100) &gt; 85, 0,
IF(
  (((VALUE(MID('Planilha oficial participantes '!H119,1,SEARCH(" ",'Planilha oficial participantes '!H119)-1))) / (TIMEVALUE(MOD('Planilha oficial participantes '!G119 - 'Planilha oficial participantes '!E119, 1))*24))*100) &gt;= 75, 1,
IF(
  (((VALUE(MID('Planilha oficial participantes '!H119,1,SEARCH(" ",'Planilha oficial participantes '!H119)-1))) / (TIMEVALUE(MOD('Planilha oficial participantes '!G119 - 'Planilha oficial participantes '!E119, 1))*24))*100) &gt;= 65, 2,
3)))
</f>
        <v>0</v>
      </c>
      <c r="H119" s="111">
        <f>((VALUE(MID('Planilha oficial participantes '!H119,1,SEARCH(" ",'Planilha oficial participantes '!H119)-1))) / (TIMEVALUE(MOD('Planilha oficial participantes '!G119 - 'Planilha oficial participantes '!E119, 1))*24))*100</f>
        <v>87.5</v>
      </c>
      <c r="I119" s="112">
        <f>MOD('Planilha oficial participantes '!G119 - 'Planilha oficial participantes '!E119, 1)</f>
        <v>0.3333333333</v>
      </c>
      <c r="J119" s="113">
        <f t="shared" si="2"/>
        <v>8</v>
      </c>
      <c r="K119" s="109">
        <f t="shared" si="3"/>
        <v>1</v>
      </c>
      <c r="L119" s="109">
        <f>IF('Planilha oficial participantes '!J119="Nenhuma no último mês", 0,
 IF('Planilha oficial participantes '!J119="Menos de 1 vez/ semana", 1,
 IF('Planilha oficial participantes '!J119="1 ou 2 vezes/ semana", 2,
 IF('Planilha oficial participantes '!J119="3 ou mais vezes/ semana", 3,
 ""))))
</f>
        <v>0</v>
      </c>
      <c r="M119" s="109">
        <f>IF('Planilha oficial participantes '!K119="Nenhuma no último mês", 0,
 IF('Planilha oficial participantes '!K119="Menos de 1 vez/ semana", 1,
 IF('Planilha oficial participantes '!K119="1 ou 2 vezes/ semana", 2,
 IF('Planilha oficial participantes '!K119="3 ou mais vezes/ semana", 3,
 ""))))
</f>
        <v>2</v>
      </c>
      <c r="N119" s="109">
        <f>IF('Planilha oficial participantes '!L119="Nenhuma no último mês", 0,
 IF('Planilha oficial participantes '!L119="Menos de 1 vez/ semana", 1,
 IF('Planilha oficial participantes '!L119="1 ou 2 vezes/ semana", 2,
 IF('Planilha oficial participantes '!L119="3 ou mais vezes/ semana", 3,
 ""))))
</f>
        <v>0</v>
      </c>
      <c r="O119" s="109">
        <f>IF('Planilha oficial participantes '!M119="Nenhuma no último mês", 0,
 IF('Planilha oficial participantes '!M119="Menos de 1 vez/ semana", 1,
 IF('Planilha oficial participantes '!M119="1 ou 2 vezes/ semana", 2,
 IF('Planilha oficial participantes '!M119="3 ou mais vezes/ semana", 3,
 ""))))
</f>
        <v>0</v>
      </c>
      <c r="P119" s="109">
        <f>IF('Planilha oficial participantes '!N119="Nenhuma no último mês", 0,
 IF('Planilha oficial participantes '!N119="Menos de 1 vez/ semana", 1,
 IF('Planilha oficial participantes '!N119="1 ou 2 vezes/ semana", 2,
 IF('Planilha oficial participantes '!N119="3 ou mais vezes/ semana", 3,
 ""))))
</f>
        <v>0</v>
      </c>
      <c r="Q119" s="109">
        <f>IF('Planilha oficial participantes '!O119="Nenhuma no último mês", 0,
 IF('Planilha oficial participantes '!O119="Menos de 1 vez/ semana", 1,
 IF('Planilha oficial participantes '!O119="1 ou 2 vezes/ semana", 2,
 IF('Planilha oficial participantes '!O119="3 ou mais vezes/ semana", 3,
 ""))))
</f>
        <v>0</v>
      </c>
      <c r="R119" s="109">
        <f>IF('Planilha oficial participantes '!P119="Nenhuma no último mês", 0,
 IF('Planilha oficial participantes '!P119="Menos de 1 vez/ semana", 1,
 IF('Planilha oficial participantes '!P119="1 ou 2 vezes/ semana", 2,
 IF('Planilha oficial participantes '!P119="3 ou mais vezes/ semana", 3,
 ""))))
</f>
        <v>1</v>
      </c>
      <c r="S119" s="109">
        <f>IF('Planilha oficial participantes '!Q119="Nenhuma no último mês", 0,
 IF('Planilha oficial participantes '!Q119="Menos de 1 vez/ semana", 1,
 IF('Planilha oficial participantes '!Q119="1 ou 2 vezes/ semana", 2,
 IF('Planilha oficial participantes '!Q119="3 ou mais vezes/ semana", 3,
 ""))))
</f>
        <v>0</v>
      </c>
      <c r="T119" s="109">
        <f>IF('Planilha oficial participantes '!S119="Nenhuma no último mês", 0,
 IF('Planilha oficial participantes '!S119="Não se aplica", 0,
 IF('Planilha oficial participantes '!S119="Menos de 1 vez/ semana", 1,
 IF('Planilha oficial participantes '!S119="1 ou 2 vezes/ semana", 2,
 IF('Planilha oficial participantes '!S119="3 ou mais vezes/ semana", 3,
 ""))))
)</f>
        <v>2</v>
      </c>
      <c r="U119" s="109">
        <f>IF('Planilha oficial participantes '!U119="Nenhuma no último mês", 0,
 IF('Planilha oficial participantes '!U119="Menos de 1 vez/ semana", 1,
 IF('Planilha oficial participantes '!U119="1 ou 2 vezes/ semana", 2,
 IF('Planilha oficial participantes '!U119="3 ou mais vezes/ semana", 3,
 ""))))
</f>
        <v>1</v>
      </c>
      <c r="V119" s="109">
        <f t="shared" si="4"/>
        <v>2</v>
      </c>
      <c r="W119" s="109">
        <f>IF('Planilha oficial participantes '!V119="Nenhuma no último mês", 0,
 IF('Planilha oficial participantes '!V119="Menos de 1 vez/ semana", 1,
 IF('Planilha oficial participantes '!V119="1 ou 2 vezes/ semana", 2,
 IF('Planilha oficial participantes '!V119="3 ou mais vezes/ semana", 3,
 ""))))
</f>
        <v>1</v>
      </c>
      <c r="X119" s="109">
        <f>IF('Planilha oficial participantes '!W119="Nenhuma dificuldade", 0,
 IF('Planilha oficial participantes '!W119="Um problema leve", 1,
 IF('Planilha oficial participantes '!W119="Um problema razoável", 2,
 IF('Planilha oficial participantes '!W119="Um grande problema", 3,
 ""))))
</f>
        <v>3</v>
      </c>
      <c r="Y119" s="114">
        <f t="shared" si="5"/>
        <v>8</v>
      </c>
      <c r="AA119" s="140" t="s">
        <v>102</v>
      </c>
      <c r="AB119" s="141">
        <f>COUNTIF(Form_Responses1_3[9- Durante o último mês, quão problemático foi para você manter o entusiasmo (ânimo) para fazer as coisas (suas atividades habituais)?], "Um problema leve")
</f>
        <v>107</v>
      </c>
      <c r="AC119" s="142">
        <f t="shared" si="19"/>
        <v>0.4022556391</v>
      </c>
    </row>
    <row r="120">
      <c r="A120" s="108" t="s">
        <v>1298</v>
      </c>
      <c r="B120" s="109">
        <f>IF('Planilha oficial participantes '!T120="Muito boa", 0, IF('Planilha oficial participantes '!T120="Boa", 1, IF('Planilha oficial participantes '!T120="Ruim", 2, IF('Planilha oficial participantes '!T120="Muito ruim", 3, ""))))</f>
        <v>2</v>
      </c>
      <c r="C120" s="109">
        <f>IF(VALUE(MID('Planilha oficial participantes '!F120,1,SEARCH(" ",'Planilha oficial participantes '!F120)-1))&lt;=15, 0,
 IF(VALUE(MID('Planilha oficial participantes '!F120,1,SEARCH(" ",'Planilha oficial participantes '!F120)-1))&lt;=30, 1,
 IF(VALUE(MID('Planilha oficial participantes '!F120,1,SEARCH(" ",'Planilha oficial participantes '!F120)-1))&lt;=60, 2,
 3)))</f>
        <v>1</v>
      </c>
      <c r="D120" s="109">
        <f>IF('Planilha oficial participantes '!I120="Nenhuma no último mês", 0,
 IF('Planilha oficial participantes '!I120="Menos de 1 vez/ semana", 1,
 IF('Planilha oficial participantes '!I120="1 ou 2 vezes/ semana", 2,
 IF('Planilha oficial participantes '!I120="3 ou mais vezes/ semana", 3,
 ""))))
</f>
        <v>3</v>
      </c>
      <c r="E120" s="110">
        <f t="shared" si="1"/>
        <v>2</v>
      </c>
      <c r="F120" s="109">
        <f>IF(VALUE(MID('Planilha oficial participantes '!H120,1,SEARCH(" ",'Planilha oficial participantes '!H120)-1))&gt;=7, 0,
 IF(VALUE(MID('Planilha oficial participantes '!H120,1,SEARCH(" ",'Planilha oficial participantes '!H120)-1))&gt;=6, 1,
 IF(VALUE(MID('Planilha oficial participantes '!H120,1,SEARCH(" ",'Planilha oficial participantes '!H120)-1))&gt;=5, 2,
 3)))
</f>
        <v>0</v>
      </c>
      <c r="G120" s="109">
        <f>IF(
  (((VALUE(MID('Planilha oficial participantes '!H120,1,SEARCH(" ",'Planilha oficial participantes '!H120)-1))) / (TIMEVALUE(MOD('Planilha oficial participantes '!G120 - 'Planilha oficial participantes '!E120, 1))*24))*100) &gt; 85, 0,
IF(
  (((VALUE(MID('Planilha oficial participantes '!H120,1,SEARCH(" ",'Planilha oficial participantes '!H120)-1))) / (TIMEVALUE(MOD('Planilha oficial participantes '!G120 - 'Planilha oficial participantes '!E120, 1))*24))*100) &gt;= 75, 1,
IF(
  (((VALUE(MID('Planilha oficial participantes '!H120,1,SEARCH(" ",'Planilha oficial participantes '!H120)-1))) / (TIMEVALUE(MOD('Planilha oficial participantes '!G120 - 'Planilha oficial participantes '!E120, 1))*24))*100) &gt;= 65, 2,
3)))
</f>
        <v>0</v>
      </c>
      <c r="H120" s="111">
        <f>((VALUE(MID('Planilha oficial participantes '!H120,1,SEARCH(" ",'Planilha oficial participantes '!H120)-1))) / (TIMEVALUE(MOD('Planilha oficial participantes '!G120 - 'Planilha oficial participantes '!E120, 1))*24))*100</f>
        <v>95.45454545</v>
      </c>
      <c r="I120" s="112">
        <f>MOD('Planilha oficial participantes '!G120 - 'Planilha oficial participantes '!E120, 1)</f>
        <v>0.3055555556</v>
      </c>
      <c r="J120" s="113">
        <f t="shared" si="2"/>
        <v>7.333333333</v>
      </c>
      <c r="K120" s="109">
        <f t="shared" si="3"/>
        <v>1</v>
      </c>
      <c r="L120" s="109">
        <f>IF('Planilha oficial participantes '!J120="Nenhuma no último mês", 0,
 IF('Planilha oficial participantes '!J120="Menos de 1 vez/ semana", 1,
 IF('Planilha oficial participantes '!J120="1 ou 2 vezes/ semana", 2,
 IF('Planilha oficial participantes '!J120="3 ou mais vezes/ semana", 3,
 ""))))
</f>
        <v>2</v>
      </c>
      <c r="M120" s="109">
        <f>IF('Planilha oficial participantes '!K120="Nenhuma no último mês", 0,
 IF('Planilha oficial participantes '!K120="Menos de 1 vez/ semana", 1,
 IF('Planilha oficial participantes '!K120="1 ou 2 vezes/ semana", 2,
 IF('Planilha oficial participantes '!K120="3 ou mais vezes/ semana", 3,
 ""))))
</f>
        <v>0</v>
      </c>
      <c r="N120" s="109">
        <f>IF('Planilha oficial participantes '!L120="Nenhuma no último mês", 0,
 IF('Planilha oficial participantes '!L120="Menos de 1 vez/ semana", 1,
 IF('Planilha oficial participantes '!L120="1 ou 2 vezes/ semana", 2,
 IF('Planilha oficial participantes '!L120="3 ou mais vezes/ semana", 3,
 ""))))
</f>
        <v>0</v>
      </c>
      <c r="O120" s="109">
        <f>IF('Planilha oficial participantes '!M120="Nenhuma no último mês", 0,
 IF('Planilha oficial participantes '!M120="Menos de 1 vez/ semana", 1,
 IF('Planilha oficial participantes '!M120="1 ou 2 vezes/ semana", 2,
 IF('Planilha oficial participantes '!M120="3 ou mais vezes/ semana", 3,
 ""))))
</f>
        <v>0</v>
      </c>
      <c r="P120" s="109">
        <f>IF('Planilha oficial participantes '!N120="Nenhuma no último mês", 0,
 IF('Planilha oficial participantes '!N120="Menos de 1 vez/ semana", 1,
 IF('Planilha oficial participantes '!N120="1 ou 2 vezes/ semana", 2,
 IF('Planilha oficial participantes '!N120="3 ou mais vezes/ semana", 3,
 ""))))
</f>
        <v>0</v>
      </c>
      <c r="Q120" s="109">
        <f>IF('Planilha oficial participantes '!O120="Nenhuma no último mês", 0,
 IF('Planilha oficial participantes '!O120="Menos de 1 vez/ semana", 1,
 IF('Planilha oficial participantes '!O120="1 ou 2 vezes/ semana", 2,
 IF('Planilha oficial participantes '!O120="3 ou mais vezes/ semana", 3,
 ""))))
</f>
        <v>0</v>
      </c>
      <c r="R120" s="109">
        <f>IF('Planilha oficial participantes '!P120="Nenhuma no último mês", 0,
 IF('Planilha oficial participantes '!P120="Menos de 1 vez/ semana", 1,
 IF('Planilha oficial participantes '!P120="1 ou 2 vezes/ semana", 2,
 IF('Planilha oficial participantes '!P120="3 ou mais vezes/ semana", 3,
 ""))))
</f>
        <v>1</v>
      </c>
      <c r="S120" s="109">
        <f>IF('Planilha oficial participantes '!Q120="Nenhuma no último mês", 0,
 IF('Planilha oficial participantes '!Q120="Menos de 1 vez/ semana", 1,
 IF('Planilha oficial participantes '!Q120="1 ou 2 vezes/ semana", 2,
 IF('Planilha oficial participantes '!Q120="3 ou mais vezes/ semana", 3,
 ""))))
</f>
        <v>0</v>
      </c>
      <c r="T120" s="109">
        <f>IF('Planilha oficial participantes '!S120="Nenhuma no último mês", 0,
 IF('Planilha oficial participantes '!S120="Não se aplica", 0,
 IF('Planilha oficial participantes '!S120="Menos de 1 vez/ semana", 1,
 IF('Planilha oficial participantes '!S120="1 ou 2 vezes/ semana", 2,
 IF('Planilha oficial participantes '!S120="3 ou mais vezes/ semana", 3,
 ""))))
)</f>
        <v>3</v>
      </c>
      <c r="U120" s="109">
        <f>IF('Planilha oficial participantes '!U120="Nenhuma no último mês", 0,
 IF('Planilha oficial participantes '!U120="Menos de 1 vez/ semana", 1,
 IF('Planilha oficial participantes '!U120="1 ou 2 vezes/ semana", 2,
 IF('Planilha oficial participantes '!U120="3 ou mais vezes/ semana", 3,
 ""))))
</f>
        <v>0</v>
      </c>
      <c r="V120" s="109">
        <f t="shared" si="4"/>
        <v>2</v>
      </c>
      <c r="W120" s="109">
        <f>IF('Planilha oficial participantes '!V120="Nenhuma no último mês", 0,
 IF('Planilha oficial participantes '!V120="Menos de 1 vez/ semana", 1,
 IF('Planilha oficial participantes '!V120="1 ou 2 vezes/ semana", 2,
 IF('Planilha oficial participantes '!V120="3 ou mais vezes/ semana", 3,
 ""))))
</f>
        <v>0</v>
      </c>
      <c r="X120" s="109">
        <f>IF('Planilha oficial participantes '!W120="Nenhuma dificuldade", 0,
 IF('Planilha oficial participantes '!W120="Um problema leve", 1,
 IF('Planilha oficial participantes '!W120="Um problema razoável", 2,
 IF('Planilha oficial participantes '!W120="Um grande problema", 3,
 ""))))
</f>
        <v>3</v>
      </c>
      <c r="Y120" s="114">
        <f t="shared" si="5"/>
        <v>7</v>
      </c>
      <c r="AA120" s="140" t="s">
        <v>216</v>
      </c>
      <c r="AB120" s="141">
        <f>COUNTIF(Form_Responses1_3[9- Durante o último mês, quão problemático foi para você manter o entusiasmo (ânimo) para fazer as coisas (suas atividades habituais)?],
"Um grande problema")</f>
        <v>51</v>
      </c>
      <c r="AC120" s="142">
        <f t="shared" si="19"/>
        <v>0.1917293233</v>
      </c>
    </row>
    <row r="121">
      <c r="A121" s="108" t="s">
        <v>1300</v>
      </c>
      <c r="B121" s="109">
        <f>IF('Planilha oficial participantes '!T121="Muito boa", 0, IF('Planilha oficial participantes '!T121="Boa", 1, IF('Planilha oficial participantes '!T121="Ruim", 2, IF('Planilha oficial participantes '!T121="Muito ruim", 3, ""))))</f>
        <v>1</v>
      </c>
      <c r="C121" s="109">
        <f>IF(VALUE(MID('Planilha oficial participantes '!F121,1,SEARCH(" ",'Planilha oficial participantes '!F121)-1))&lt;=15, 0,
 IF(VALUE(MID('Planilha oficial participantes '!F121,1,SEARCH(" ",'Planilha oficial participantes '!F121)-1))&lt;=30, 1,
 IF(VALUE(MID('Planilha oficial participantes '!F121,1,SEARCH(" ",'Planilha oficial participantes '!F121)-1))&lt;=60, 2,
 3)))</f>
        <v>0</v>
      </c>
      <c r="D121" s="109">
        <f>IF('Planilha oficial participantes '!I121="Nenhuma no último mês", 0,
 IF('Planilha oficial participantes '!I121="Menos de 1 vez/ semana", 1,
 IF('Planilha oficial participantes '!I121="1 ou 2 vezes/ semana", 2,
 IF('Planilha oficial participantes '!I121="3 ou mais vezes/ semana", 3,
 ""))))
</f>
        <v>0</v>
      </c>
      <c r="E121" s="110">
        <f t="shared" si="1"/>
        <v>0</v>
      </c>
      <c r="F121" s="109">
        <f>IF(VALUE(MID('Planilha oficial participantes '!H121,1,SEARCH(" ",'Planilha oficial participantes '!H121)-1))&gt;=7, 0,
 IF(VALUE(MID('Planilha oficial participantes '!H121,1,SEARCH(" ",'Planilha oficial participantes '!H121)-1))&gt;=6, 1,
 IF(VALUE(MID('Planilha oficial participantes '!H121,1,SEARCH(" ",'Planilha oficial participantes '!H121)-1))&gt;=5, 2,
 3)))
</f>
        <v>0</v>
      </c>
      <c r="G121" s="109">
        <f>IF(
  (((VALUE(MID('Planilha oficial participantes '!H121,1,SEARCH(" ",'Planilha oficial participantes '!H121)-1))) / (TIMEVALUE(MOD('Planilha oficial participantes '!G121 - 'Planilha oficial participantes '!E121, 1))*24))*100) &gt; 85, 0,
IF(
  (((VALUE(MID('Planilha oficial participantes '!H121,1,SEARCH(" ",'Planilha oficial participantes '!H121)-1))) / (TIMEVALUE(MOD('Planilha oficial participantes '!G121 - 'Planilha oficial participantes '!E121, 1))*24))*100) &gt;= 75, 1,
IF(
  (((VALUE(MID('Planilha oficial participantes '!H121,1,SEARCH(" ",'Planilha oficial participantes '!H121)-1))) / (TIMEVALUE(MOD('Planilha oficial participantes '!G121 - 'Planilha oficial participantes '!E121, 1))*24))*100) &gt;= 65, 2,
3)))
</f>
        <v>0</v>
      </c>
      <c r="H121" s="111">
        <f>((VALUE(MID('Planilha oficial participantes '!H121,1,SEARCH(" ",'Planilha oficial participantes '!H121)-1))) / (TIMEVALUE(MOD('Planilha oficial participantes '!G121 - 'Planilha oficial participantes '!E121, 1))*24))*100</f>
        <v>100</v>
      </c>
      <c r="I121" s="112">
        <f>MOD('Planilha oficial participantes '!G121 - 'Planilha oficial participantes '!E121, 1)</f>
        <v>0.3333333333</v>
      </c>
      <c r="J121" s="113">
        <f t="shared" si="2"/>
        <v>8</v>
      </c>
      <c r="K121" s="109">
        <f t="shared" si="3"/>
        <v>1</v>
      </c>
      <c r="L121" s="109">
        <f>IF('Planilha oficial participantes '!J121="Nenhuma no último mês", 0,
 IF('Planilha oficial participantes '!J121="Menos de 1 vez/ semana", 1,
 IF('Planilha oficial participantes '!J121="1 ou 2 vezes/ semana", 2,
 IF('Planilha oficial participantes '!J121="3 ou mais vezes/ semana", 3,
 ""))))
</f>
        <v>1</v>
      </c>
      <c r="M121" s="109">
        <f>IF('Planilha oficial participantes '!K121="Nenhuma no último mês", 0,
 IF('Planilha oficial participantes '!K121="Menos de 1 vez/ semana", 1,
 IF('Planilha oficial participantes '!K121="1 ou 2 vezes/ semana", 2,
 IF('Planilha oficial participantes '!K121="3 ou mais vezes/ semana", 3,
 ""))))
</f>
        <v>2</v>
      </c>
      <c r="N121" s="109">
        <f>IF('Planilha oficial participantes '!L121="Nenhuma no último mês", 0,
 IF('Planilha oficial participantes '!L121="Menos de 1 vez/ semana", 1,
 IF('Planilha oficial participantes '!L121="1 ou 2 vezes/ semana", 2,
 IF('Planilha oficial participantes '!L121="3 ou mais vezes/ semana", 3,
 ""))))
</f>
        <v>1</v>
      </c>
      <c r="O121" s="109">
        <f>IF('Planilha oficial participantes '!M121="Nenhuma no último mês", 0,
 IF('Planilha oficial participantes '!M121="Menos de 1 vez/ semana", 1,
 IF('Planilha oficial participantes '!M121="1 ou 2 vezes/ semana", 2,
 IF('Planilha oficial participantes '!M121="3 ou mais vezes/ semana", 3,
 ""))))
</f>
        <v>0</v>
      </c>
      <c r="P121" s="109">
        <f>IF('Planilha oficial participantes '!N121="Nenhuma no último mês", 0,
 IF('Planilha oficial participantes '!N121="Menos de 1 vez/ semana", 1,
 IF('Planilha oficial participantes '!N121="1 ou 2 vezes/ semana", 2,
 IF('Planilha oficial participantes '!N121="3 ou mais vezes/ semana", 3,
 ""))))
</f>
        <v>1</v>
      </c>
      <c r="Q121" s="109">
        <f>IF('Planilha oficial participantes '!O121="Nenhuma no último mês", 0,
 IF('Planilha oficial participantes '!O121="Menos de 1 vez/ semana", 1,
 IF('Planilha oficial participantes '!O121="1 ou 2 vezes/ semana", 2,
 IF('Planilha oficial participantes '!O121="3 ou mais vezes/ semana", 3,
 ""))))
</f>
        <v>0</v>
      </c>
      <c r="R121" s="109">
        <f>IF('Planilha oficial participantes '!P121="Nenhuma no último mês", 0,
 IF('Planilha oficial participantes '!P121="Menos de 1 vez/ semana", 1,
 IF('Planilha oficial participantes '!P121="1 ou 2 vezes/ semana", 2,
 IF('Planilha oficial participantes '!P121="3 ou mais vezes/ semana", 3,
 ""))))
</f>
        <v>0</v>
      </c>
      <c r="S121" s="109">
        <f>IF('Planilha oficial participantes '!Q121="Nenhuma no último mês", 0,
 IF('Planilha oficial participantes '!Q121="Menos de 1 vez/ semana", 1,
 IF('Planilha oficial participantes '!Q121="1 ou 2 vezes/ semana", 2,
 IF('Planilha oficial participantes '!Q121="3 ou mais vezes/ semana", 3,
 ""))))
</f>
        <v>0</v>
      </c>
      <c r="T121" s="109">
        <f>IF('Planilha oficial participantes '!S121="Nenhuma no último mês", 0,
 IF('Planilha oficial participantes '!S121="Não se aplica", 0,
 IF('Planilha oficial participantes '!S121="Menos de 1 vez/ semana", 1,
 IF('Planilha oficial participantes '!S121="1 ou 2 vezes/ semana", 2,
 IF('Planilha oficial participantes '!S121="3 ou mais vezes/ semana", 3,
 ""))))
)</f>
        <v>0</v>
      </c>
      <c r="U121" s="109">
        <f>IF('Planilha oficial participantes '!U121="Nenhuma no último mês", 0,
 IF('Planilha oficial participantes '!U121="Menos de 1 vez/ semana", 1,
 IF('Planilha oficial participantes '!U121="1 ou 2 vezes/ semana", 2,
 IF('Planilha oficial participantes '!U121="3 ou mais vezes/ semana", 3,
 ""))))
</f>
        <v>0</v>
      </c>
      <c r="V121" s="109">
        <f t="shared" si="4"/>
        <v>2</v>
      </c>
      <c r="W121" s="109">
        <f>IF('Planilha oficial participantes '!V121="Nenhuma no último mês", 0,
 IF('Planilha oficial participantes '!V121="Menos de 1 vez/ semana", 1,
 IF('Planilha oficial participantes '!V121="1 ou 2 vezes/ semana", 2,
 IF('Planilha oficial participantes '!V121="3 ou mais vezes/ semana", 3,
 ""))))
</f>
        <v>1</v>
      </c>
      <c r="X121" s="109">
        <f>IF('Planilha oficial participantes '!W121="Nenhuma dificuldade", 0,
 IF('Planilha oficial participantes '!W121="Um problema leve", 1,
 IF('Planilha oficial participantes '!W121="Um problema razoável", 2,
 IF('Planilha oficial participantes '!W121="Um grande problema", 3,
 ""))))
</f>
        <v>2</v>
      </c>
      <c r="Y121" s="114">
        <f t="shared" si="5"/>
        <v>4</v>
      </c>
      <c r="AA121" s="140" t="s">
        <v>1875</v>
      </c>
      <c r="AB121" s="141">
        <f>SUM(AB117:AB120)</f>
        <v>266</v>
      </c>
      <c r="AC121" s="142">
        <f t="shared" si="19"/>
        <v>1</v>
      </c>
    </row>
    <row r="122">
      <c r="A122" s="108" t="s">
        <v>1301</v>
      </c>
      <c r="B122" s="109">
        <f>IF('Planilha oficial participantes '!T122="Muito boa", 0, IF('Planilha oficial participantes '!T122="Boa", 1, IF('Planilha oficial participantes '!T122="Ruim", 2, IF('Planilha oficial participantes '!T122="Muito ruim", 3, ""))))</f>
        <v>2</v>
      </c>
      <c r="C122" s="109">
        <f>IF(VALUE(MID('Planilha oficial participantes '!F122,1,SEARCH(" ",'Planilha oficial participantes '!F122)-1))&lt;=15, 0,
 IF(VALUE(MID('Planilha oficial participantes '!F122,1,SEARCH(" ",'Planilha oficial participantes '!F122)-1))&lt;=30, 1,
 IF(VALUE(MID('Planilha oficial participantes '!F122,1,SEARCH(" ",'Planilha oficial participantes '!F122)-1))&lt;=60, 2,
 3)))</f>
        <v>2</v>
      </c>
      <c r="D122" s="109">
        <f>IF('Planilha oficial participantes '!I122="Nenhuma no último mês", 0,
 IF('Planilha oficial participantes '!I122="Menos de 1 vez/ semana", 1,
 IF('Planilha oficial participantes '!I122="1 ou 2 vezes/ semana", 2,
 IF('Planilha oficial participantes '!I122="3 ou mais vezes/ semana", 3,
 ""))))
</f>
        <v>3</v>
      </c>
      <c r="E122" s="110">
        <f t="shared" si="1"/>
        <v>3</v>
      </c>
      <c r="F122" s="109">
        <f>IF(VALUE(MID('Planilha oficial participantes '!H122,1,SEARCH(" ",'Planilha oficial participantes '!H122)-1))&gt;=7, 0,
 IF(VALUE(MID('Planilha oficial participantes '!H122,1,SEARCH(" ",'Planilha oficial participantes '!H122)-1))&gt;=6, 1,
 IF(VALUE(MID('Planilha oficial participantes '!H122,1,SEARCH(" ",'Planilha oficial participantes '!H122)-1))&gt;=5, 2,
 3)))
</f>
        <v>3</v>
      </c>
      <c r="G122" s="109">
        <f>IF(
  (((VALUE(MID('Planilha oficial participantes '!H122,1,SEARCH(" ",'Planilha oficial participantes '!H122)-1))) / (TIMEVALUE(MOD('Planilha oficial participantes '!G122 - 'Planilha oficial participantes '!E122, 1))*24))*100) &gt; 85, 0,
IF(
  (((VALUE(MID('Planilha oficial participantes '!H122,1,SEARCH(" ",'Planilha oficial participantes '!H122)-1))) / (TIMEVALUE(MOD('Planilha oficial participantes '!G122 - 'Planilha oficial participantes '!E122, 1))*24))*100) &gt;= 75, 1,
IF(
  (((VALUE(MID('Planilha oficial participantes '!H122,1,SEARCH(" ",'Planilha oficial participantes '!H122)-1))) / (TIMEVALUE(MOD('Planilha oficial participantes '!G122 - 'Planilha oficial participantes '!E122, 1))*24))*100) &gt;= 65, 2,
3)))
</f>
        <v>2</v>
      </c>
      <c r="H122" s="111">
        <f>((VALUE(MID('Planilha oficial participantes '!H122,1,SEARCH(" ",'Planilha oficial participantes '!H122)-1))) / (TIMEVALUE(MOD('Planilha oficial participantes '!G122 - 'Planilha oficial participantes '!E122, 1))*24))*100</f>
        <v>72.72727273</v>
      </c>
      <c r="I122" s="112">
        <f>MOD('Planilha oficial participantes '!G122 - 'Planilha oficial participantes '!E122, 1)</f>
        <v>0.2291666667</v>
      </c>
      <c r="J122" s="113">
        <f t="shared" si="2"/>
        <v>5.5</v>
      </c>
      <c r="K122" s="109">
        <f t="shared" si="3"/>
        <v>2</v>
      </c>
      <c r="L122" s="109">
        <f>IF('Planilha oficial participantes '!J122="Nenhuma no último mês", 0,
 IF('Planilha oficial participantes '!J122="Menos de 1 vez/ semana", 1,
 IF('Planilha oficial participantes '!J122="1 ou 2 vezes/ semana", 2,
 IF('Planilha oficial participantes '!J122="3 ou mais vezes/ semana", 3,
 ""))))
</f>
        <v>3</v>
      </c>
      <c r="M122" s="109">
        <f>IF('Planilha oficial participantes '!K122="Nenhuma no último mês", 0,
 IF('Planilha oficial participantes '!K122="Menos de 1 vez/ semana", 1,
 IF('Planilha oficial participantes '!K122="1 ou 2 vezes/ semana", 2,
 IF('Planilha oficial participantes '!K122="3 ou mais vezes/ semana", 3,
 ""))))
</f>
        <v>0</v>
      </c>
      <c r="N122" s="109">
        <f>IF('Planilha oficial participantes '!L122="Nenhuma no último mês", 0,
 IF('Planilha oficial participantes '!L122="Menos de 1 vez/ semana", 1,
 IF('Planilha oficial participantes '!L122="1 ou 2 vezes/ semana", 2,
 IF('Planilha oficial participantes '!L122="3 ou mais vezes/ semana", 3,
 ""))))
</f>
        <v>0</v>
      </c>
      <c r="O122" s="109">
        <f>IF('Planilha oficial participantes '!M122="Nenhuma no último mês", 0,
 IF('Planilha oficial participantes '!M122="Menos de 1 vez/ semana", 1,
 IF('Planilha oficial participantes '!M122="1 ou 2 vezes/ semana", 2,
 IF('Planilha oficial participantes '!M122="3 ou mais vezes/ semana", 3,
 ""))))
</f>
        <v>0</v>
      </c>
      <c r="P122" s="109">
        <f>IF('Planilha oficial participantes '!N122="Nenhuma no último mês", 0,
 IF('Planilha oficial participantes '!N122="Menos de 1 vez/ semana", 1,
 IF('Planilha oficial participantes '!N122="1 ou 2 vezes/ semana", 2,
 IF('Planilha oficial participantes '!N122="3 ou mais vezes/ semana", 3,
 ""))))
</f>
        <v>0</v>
      </c>
      <c r="Q122" s="109">
        <f>IF('Planilha oficial participantes '!O122="Nenhuma no último mês", 0,
 IF('Planilha oficial participantes '!O122="Menos de 1 vez/ semana", 1,
 IF('Planilha oficial participantes '!O122="1 ou 2 vezes/ semana", 2,
 IF('Planilha oficial participantes '!O122="3 ou mais vezes/ semana", 3,
 ""))))
</f>
        <v>0</v>
      </c>
      <c r="R122" s="109">
        <f>IF('Planilha oficial participantes '!P122="Nenhuma no último mês", 0,
 IF('Planilha oficial participantes '!P122="Menos de 1 vez/ semana", 1,
 IF('Planilha oficial participantes '!P122="1 ou 2 vezes/ semana", 2,
 IF('Planilha oficial participantes '!P122="3 ou mais vezes/ semana", 3,
 ""))))
</f>
        <v>3</v>
      </c>
      <c r="S122" s="109">
        <f>IF('Planilha oficial participantes '!Q122="Nenhuma no último mês", 0,
 IF('Planilha oficial participantes '!Q122="Menos de 1 vez/ semana", 1,
 IF('Planilha oficial participantes '!Q122="1 ou 2 vezes/ semana", 2,
 IF('Planilha oficial participantes '!Q122="3 ou mais vezes/ semana", 3,
 ""))))
</f>
        <v>1</v>
      </c>
      <c r="T122" s="109">
        <f>IF('Planilha oficial participantes '!S122="Nenhuma no último mês", 0,
 IF('Planilha oficial participantes '!S122="Não se aplica", 0,
 IF('Planilha oficial participantes '!S122="Menos de 1 vez/ semana", 1,
 IF('Planilha oficial participantes '!S122="1 ou 2 vezes/ semana", 2,
 IF('Planilha oficial participantes '!S122="3 ou mais vezes/ semana", 3,
 ""))))
)</f>
        <v>3</v>
      </c>
      <c r="U122" s="109">
        <f>IF('Planilha oficial participantes '!U122="Nenhuma no último mês", 0,
 IF('Planilha oficial participantes '!U122="Menos de 1 vez/ semana", 1,
 IF('Planilha oficial participantes '!U122="1 ou 2 vezes/ semana", 2,
 IF('Planilha oficial participantes '!U122="3 ou mais vezes/ semana", 3,
 ""))))
</f>
        <v>0</v>
      </c>
      <c r="V122" s="109">
        <f t="shared" si="4"/>
        <v>3</v>
      </c>
      <c r="W122" s="109">
        <f>IF('Planilha oficial participantes '!V122="Nenhuma no último mês", 0,
 IF('Planilha oficial participantes '!V122="Menos de 1 vez/ semana", 1,
 IF('Planilha oficial participantes '!V122="1 ou 2 vezes/ semana", 2,
 IF('Planilha oficial participantes '!V122="3 ou mais vezes/ semana", 3,
 ""))))
</f>
        <v>3</v>
      </c>
      <c r="X122" s="109">
        <f>IF('Planilha oficial participantes '!W122="Nenhuma dificuldade", 0,
 IF('Planilha oficial participantes '!W122="Um problema leve", 1,
 IF('Planilha oficial participantes '!W122="Um problema razoável", 2,
 IF('Planilha oficial participantes '!W122="Um grande problema", 3,
 ""))))
</f>
        <v>3</v>
      </c>
      <c r="Y122" s="114">
        <f t="shared" si="5"/>
        <v>15</v>
      </c>
    </row>
    <row r="123">
      <c r="A123" s="108" t="s">
        <v>1302</v>
      </c>
      <c r="B123" s="109">
        <f>IF('Planilha oficial participantes '!T123="Muito boa", 0, IF('Planilha oficial participantes '!T123="Boa", 1, IF('Planilha oficial participantes '!T123="Ruim", 2, IF('Planilha oficial participantes '!T123="Muito ruim", 3, ""))))</f>
        <v>2</v>
      </c>
      <c r="C123" s="109">
        <f>IF(VALUE(MID('Planilha oficial participantes '!F123,1,SEARCH(" ",'Planilha oficial participantes '!F123)-1))&lt;=15, 0,
 IF(VALUE(MID('Planilha oficial participantes '!F123,1,SEARCH(" ",'Planilha oficial participantes '!F123)-1))&lt;=30, 1,
 IF(VALUE(MID('Planilha oficial participantes '!F123,1,SEARCH(" ",'Planilha oficial participantes '!F123)-1))&lt;=60, 2,
 3)))</f>
        <v>2</v>
      </c>
      <c r="D123" s="109">
        <f>IF('Planilha oficial participantes '!I123="Nenhuma no último mês", 0,
 IF('Planilha oficial participantes '!I123="Menos de 1 vez/ semana", 1,
 IF('Planilha oficial participantes '!I123="1 ou 2 vezes/ semana", 2,
 IF('Planilha oficial participantes '!I123="3 ou mais vezes/ semana", 3,
 ""))))
</f>
        <v>3</v>
      </c>
      <c r="E123" s="110">
        <f t="shared" si="1"/>
        <v>3</v>
      </c>
      <c r="F123" s="109">
        <f>IF(VALUE(MID('Planilha oficial participantes '!H123,1,SEARCH(" ",'Planilha oficial participantes '!H123)-1))&gt;=7, 0,
 IF(VALUE(MID('Planilha oficial participantes '!H123,1,SEARCH(" ",'Planilha oficial participantes '!H123)-1))&gt;=6, 1,
 IF(VALUE(MID('Planilha oficial participantes '!H123,1,SEARCH(" ",'Planilha oficial participantes '!H123)-1))&gt;=5, 2,
 3)))
</f>
        <v>0</v>
      </c>
      <c r="G123" s="109">
        <f>IF(
  (((VALUE(MID('Planilha oficial participantes '!H123,1,SEARCH(" ",'Planilha oficial participantes '!H123)-1))) / (TIMEVALUE(MOD('Planilha oficial participantes '!G123 - 'Planilha oficial participantes '!E123, 1))*24))*100) &gt; 85, 0,
IF(
  (((VALUE(MID('Planilha oficial participantes '!H123,1,SEARCH(" ",'Planilha oficial participantes '!H123)-1))) / (TIMEVALUE(MOD('Planilha oficial participantes '!G123 - 'Planilha oficial participantes '!E123, 1))*24))*100) &gt;= 75, 1,
IF(
  (((VALUE(MID('Planilha oficial participantes '!H123,1,SEARCH(" ",'Planilha oficial participantes '!H123)-1))) / (TIMEVALUE(MOD('Planilha oficial participantes '!G123 - 'Planilha oficial participantes '!E123, 1))*24))*100) &gt;= 65, 2,
3)))
</f>
        <v>0</v>
      </c>
      <c r="H123" s="111">
        <f>((VALUE(MID('Planilha oficial participantes '!H123,1,SEARCH(" ",'Planilha oficial participantes '!H123)-1))) / (TIMEVALUE(MOD('Planilha oficial participantes '!G123 - 'Planilha oficial participantes '!E123, 1))*24))*100</f>
        <v>87.5</v>
      </c>
      <c r="I123" s="112">
        <f>MOD('Planilha oficial participantes '!G123 - 'Planilha oficial participantes '!E123, 1)</f>
        <v>0.3333333333</v>
      </c>
      <c r="J123" s="113">
        <f t="shared" si="2"/>
        <v>8</v>
      </c>
      <c r="K123" s="109">
        <f t="shared" si="3"/>
        <v>1</v>
      </c>
      <c r="L123" s="109">
        <f>IF('Planilha oficial participantes '!J123="Nenhuma no último mês", 0,
 IF('Planilha oficial participantes '!J123="Menos de 1 vez/ semana", 1,
 IF('Planilha oficial participantes '!J123="1 ou 2 vezes/ semana", 2,
 IF('Planilha oficial participantes '!J123="3 ou mais vezes/ semana", 3,
 ""))))
</f>
        <v>3</v>
      </c>
      <c r="M123" s="109">
        <f>IF('Planilha oficial participantes '!K123="Nenhuma no último mês", 0,
 IF('Planilha oficial participantes '!K123="Menos de 1 vez/ semana", 1,
 IF('Planilha oficial participantes '!K123="1 ou 2 vezes/ semana", 2,
 IF('Planilha oficial participantes '!K123="3 ou mais vezes/ semana", 3,
 ""))))
</f>
        <v>2</v>
      </c>
      <c r="N123" s="109">
        <f>IF('Planilha oficial participantes '!L123="Nenhuma no último mês", 0,
 IF('Planilha oficial participantes '!L123="Menos de 1 vez/ semana", 1,
 IF('Planilha oficial participantes '!L123="1 ou 2 vezes/ semana", 2,
 IF('Planilha oficial participantes '!L123="3 ou mais vezes/ semana", 3,
 ""))))
</f>
        <v>0</v>
      </c>
      <c r="O123" s="109">
        <f>IF('Planilha oficial participantes '!M123="Nenhuma no último mês", 0,
 IF('Planilha oficial participantes '!M123="Menos de 1 vez/ semana", 1,
 IF('Planilha oficial participantes '!M123="1 ou 2 vezes/ semana", 2,
 IF('Planilha oficial participantes '!M123="3 ou mais vezes/ semana", 3,
 ""))))
</f>
        <v>0</v>
      </c>
      <c r="P123" s="109">
        <f>IF('Planilha oficial participantes '!N123="Nenhuma no último mês", 0,
 IF('Planilha oficial participantes '!N123="Menos de 1 vez/ semana", 1,
 IF('Planilha oficial participantes '!N123="1 ou 2 vezes/ semana", 2,
 IF('Planilha oficial participantes '!N123="3 ou mais vezes/ semana", 3,
 ""))))
</f>
        <v>0</v>
      </c>
      <c r="Q123" s="109">
        <f>IF('Planilha oficial participantes '!O123="Nenhuma no último mês", 0,
 IF('Planilha oficial participantes '!O123="Menos de 1 vez/ semana", 1,
 IF('Planilha oficial participantes '!O123="1 ou 2 vezes/ semana", 2,
 IF('Planilha oficial participantes '!O123="3 ou mais vezes/ semana", 3,
 ""))))
</f>
        <v>0</v>
      </c>
      <c r="R123" s="109">
        <f>IF('Planilha oficial participantes '!P123="Nenhuma no último mês", 0,
 IF('Planilha oficial participantes '!P123="Menos de 1 vez/ semana", 1,
 IF('Planilha oficial participantes '!P123="1 ou 2 vezes/ semana", 2,
 IF('Planilha oficial participantes '!P123="3 ou mais vezes/ semana", 3,
 ""))))
</f>
        <v>3</v>
      </c>
      <c r="S123" s="109">
        <f>IF('Planilha oficial participantes '!Q123="Nenhuma no último mês", 0,
 IF('Planilha oficial participantes '!Q123="Menos de 1 vez/ semana", 1,
 IF('Planilha oficial participantes '!Q123="1 ou 2 vezes/ semana", 2,
 IF('Planilha oficial participantes '!Q123="3 ou mais vezes/ semana", 3,
 ""))))
</f>
        <v>0</v>
      </c>
      <c r="T123" s="109">
        <f>IF('Planilha oficial participantes '!S123="Nenhuma no último mês", 0,
 IF('Planilha oficial participantes '!S123="Não se aplica", 0,
 IF('Planilha oficial participantes '!S123="Menos de 1 vez/ semana", 1,
 IF('Planilha oficial participantes '!S123="1 ou 2 vezes/ semana", 2,
 IF('Planilha oficial participantes '!S123="3 ou mais vezes/ semana", 3,
 ""))))
)</f>
        <v>0</v>
      </c>
      <c r="U123" s="109">
        <f>IF('Planilha oficial participantes '!U123="Nenhuma no último mês", 0,
 IF('Planilha oficial participantes '!U123="Menos de 1 vez/ semana", 1,
 IF('Planilha oficial participantes '!U123="1 ou 2 vezes/ semana", 2,
 IF('Planilha oficial participantes '!U123="3 ou mais vezes/ semana", 3,
 ""))))
</f>
        <v>0</v>
      </c>
      <c r="V123" s="109">
        <f t="shared" si="4"/>
        <v>1</v>
      </c>
      <c r="W123" s="109">
        <f>IF('Planilha oficial participantes '!V123="Nenhuma no último mês", 0,
 IF('Planilha oficial participantes '!V123="Menos de 1 vez/ semana", 1,
 IF('Planilha oficial participantes '!V123="1 ou 2 vezes/ semana", 2,
 IF('Planilha oficial participantes '!V123="3 ou mais vezes/ semana", 3,
 ""))))
</f>
        <v>1</v>
      </c>
      <c r="X123" s="109">
        <f>IF('Planilha oficial participantes '!W123="Nenhuma dificuldade", 0,
 IF('Planilha oficial participantes '!W123="Um problema leve", 1,
 IF('Planilha oficial participantes '!W123="Um problema razoável", 2,
 IF('Planilha oficial participantes '!W123="Um grande problema", 3,
 ""))))
</f>
        <v>1</v>
      </c>
      <c r="Y123" s="114">
        <f t="shared" si="5"/>
        <v>7</v>
      </c>
    </row>
    <row r="124">
      <c r="A124" s="108" t="s">
        <v>1303</v>
      </c>
      <c r="B124" s="109">
        <f>IF('Planilha oficial participantes '!T124="Muito boa", 0, IF('Planilha oficial participantes '!T124="Boa", 1, IF('Planilha oficial participantes '!T124="Ruim", 2, IF('Planilha oficial participantes '!T124="Muito ruim", 3, ""))))</f>
        <v>1</v>
      </c>
      <c r="C124" s="109">
        <f>IF(VALUE(MID('Planilha oficial participantes '!F124,1,SEARCH(" ",'Planilha oficial participantes '!F124)-1))&lt;=15, 0,
 IF(VALUE(MID('Planilha oficial participantes '!F124,1,SEARCH(" ",'Planilha oficial participantes '!F124)-1))&lt;=30, 1,
 IF(VALUE(MID('Planilha oficial participantes '!F124,1,SEARCH(" ",'Planilha oficial participantes '!F124)-1))&lt;=60, 2,
 3)))</f>
        <v>0</v>
      </c>
      <c r="D124" s="109">
        <f>IF('Planilha oficial participantes '!I124="Nenhuma no último mês", 0,
 IF('Planilha oficial participantes '!I124="Menos de 1 vez/ semana", 1,
 IF('Planilha oficial participantes '!I124="1 ou 2 vezes/ semana", 2,
 IF('Planilha oficial participantes '!I124="3 ou mais vezes/ semana", 3,
 ""))))
</f>
        <v>0</v>
      </c>
      <c r="E124" s="110">
        <f t="shared" si="1"/>
        <v>0</v>
      </c>
      <c r="F124" s="109">
        <f>IF(VALUE(MID('Planilha oficial participantes '!H124,1,SEARCH(" ",'Planilha oficial participantes '!H124)-1))&gt;=7, 0,
 IF(VALUE(MID('Planilha oficial participantes '!H124,1,SEARCH(" ",'Planilha oficial participantes '!H124)-1))&gt;=6, 1,
 IF(VALUE(MID('Planilha oficial participantes '!H124,1,SEARCH(" ",'Planilha oficial participantes '!H124)-1))&gt;=5, 2,
 3)))
</f>
        <v>0</v>
      </c>
      <c r="G124" s="109">
        <f>IF(
  (((VALUE(MID('Planilha oficial participantes '!H124,1,SEARCH(" ",'Planilha oficial participantes '!H124)-1))) / (TIMEVALUE(MOD('Planilha oficial participantes '!G124 - 'Planilha oficial participantes '!E124, 1))*24))*100) &gt; 85, 0,
IF(
  (((VALUE(MID('Planilha oficial participantes '!H124,1,SEARCH(" ",'Planilha oficial participantes '!H124)-1))) / (TIMEVALUE(MOD('Planilha oficial participantes '!G124 - 'Planilha oficial participantes '!E124, 1))*24))*100) &gt;= 75, 1,
IF(
  (((VALUE(MID('Planilha oficial participantes '!H124,1,SEARCH(" ",'Planilha oficial participantes '!H124)-1))) / (TIMEVALUE(MOD('Planilha oficial participantes '!G124 - 'Planilha oficial participantes '!E124, 1))*24))*100) &gt;= 65, 2,
3)))
</f>
        <v>1</v>
      </c>
      <c r="H124" s="111">
        <f>((VALUE(MID('Planilha oficial participantes '!H124,1,SEARCH(" ",'Planilha oficial participantes '!H124)-1))) / (TIMEVALUE(MOD('Planilha oficial participantes '!G124 - 'Planilha oficial participantes '!E124, 1))*24))*100</f>
        <v>82.35294118</v>
      </c>
      <c r="I124" s="112">
        <f>MOD('Planilha oficial participantes '!G124 - 'Planilha oficial participantes '!E124, 1)</f>
        <v>0.3541666667</v>
      </c>
      <c r="J124" s="113">
        <f t="shared" si="2"/>
        <v>8.5</v>
      </c>
      <c r="K124" s="109">
        <f t="shared" si="3"/>
        <v>1</v>
      </c>
      <c r="L124" s="109">
        <f>IF('Planilha oficial participantes '!J124="Nenhuma no último mês", 0,
 IF('Planilha oficial participantes '!J124="Menos de 1 vez/ semana", 1,
 IF('Planilha oficial participantes '!J124="1 ou 2 vezes/ semana", 2,
 IF('Planilha oficial participantes '!J124="3 ou mais vezes/ semana", 3,
 ""))))
</f>
        <v>2</v>
      </c>
      <c r="M124" s="109">
        <f>IF('Planilha oficial participantes '!K124="Nenhuma no último mês", 0,
 IF('Planilha oficial participantes '!K124="Menos de 1 vez/ semana", 1,
 IF('Planilha oficial participantes '!K124="1 ou 2 vezes/ semana", 2,
 IF('Planilha oficial participantes '!K124="3 ou mais vezes/ semana", 3,
 ""))))
</f>
        <v>0</v>
      </c>
      <c r="N124" s="109">
        <f>IF('Planilha oficial participantes '!L124="Nenhuma no último mês", 0,
 IF('Planilha oficial participantes '!L124="Menos de 1 vez/ semana", 1,
 IF('Planilha oficial participantes '!L124="1 ou 2 vezes/ semana", 2,
 IF('Planilha oficial participantes '!L124="3 ou mais vezes/ semana", 3,
 ""))))
</f>
        <v>0</v>
      </c>
      <c r="O124" s="109">
        <f>IF('Planilha oficial participantes '!M124="Nenhuma no último mês", 0,
 IF('Planilha oficial participantes '!M124="Menos de 1 vez/ semana", 1,
 IF('Planilha oficial participantes '!M124="1 ou 2 vezes/ semana", 2,
 IF('Planilha oficial participantes '!M124="3 ou mais vezes/ semana", 3,
 ""))))
</f>
        <v>0</v>
      </c>
      <c r="P124" s="109">
        <f>IF('Planilha oficial participantes '!N124="Nenhuma no último mês", 0,
 IF('Planilha oficial participantes '!N124="Menos de 1 vez/ semana", 1,
 IF('Planilha oficial participantes '!N124="1 ou 2 vezes/ semana", 2,
 IF('Planilha oficial participantes '!N124="3 ou mais vezes/ semana", 3,
 ""))))
</f>
        <v>1</v>
      </c>
      <c r="Q124" s="109">
        <f>IF('Planilha oficial participantes '!O124="Nenhuma no último mês", 0,
 IF('Planilha oficial participantes '!O124="Menos de 1 vez/ semana", 1,
 IF('Planilha oficial participantes '!O124="1 ou 2 vezes/ semana", 2,
 IF('Planilha oficial participantes '!O124="3 ou mais vezes/ semana", 3,
 ""))))
</f>
        <v>0</v>
      </c>
      <c r="R124" s="109">
        <f>IF('Planilha oficial participantes '!P124="Nenhuma no último mês", 0,
 IF('Planilha oficial participantes '!P124="Menos de 1 vez/ semana", 1,
 IF('Planilha oficial participantes '!P124="1 ou 2 vezes/ semana", 2,
 IF('Planilha oficial participantes '!P124="3 ou mais vezes/ semana", 3,
 ""))))
</f>
        <v>0</v>
      </c>
      <c r="S124" s="109">
        <f>IF('Planilha oficial participantes '!Q124="Nenhuma no último mês", 0,
 IF('Planilha oficial participantes '!Q124="Menos de 1 vez/ semana", 1,
 IF('Planilha oficial participantes '!Q124="1 ou 2 vezes/ semana", 2,
 IF('Planilha oficial participantes '!Q124="3 ou mais vezes/ semana", 3,
 ""))))
</f>
        <v>0</v>
      </c>
      <c r="T124" s="109">
        <f>IF('Planilha oficial participantes '!S124="Nenhuma no último mês", 0,
 IF('Planilha oficial participantes '!S124="Não se aplica", 0,
 IF('Planilha oficial participantes '!S124="Menos de 1 vez/ semana", 1,
 IF('Planilha oficial participantes '!S124="1 ou 2 vezes/ semana", 2,
 IF('Planilha oficial participantes '!S124="3 ou mais vezes/ semana", 3,
 ""))))
)</f>
        <v>2</v>
      </c>
      <c r="U124" s="109">
        <f>IF('Planilha oficial participantes '!U124="Nenhuma no último mês", 0,
 IF('Planilha oficial participantes '!U124="Menos de 1 vez/ semana", 1,
 IF('Planilha oficial participantes '!U124="1 ou 2 vezes/ semana", 2,
 IF('Planilha oficial participantes '!U124="3 ou mais vezes/ semana", 3,
 ""))))
</f>
        <v>0</v>
      </c>
      <c r="V124" s="109">
        <f t="shared" si="4"/>
        <v>1</v>
      </c>
      <c r="W124" s="109">
        <f>IF('Planilha oficial participantes '!V124="Nenhuma no último mês", 0,
 IF('Planilha oficial participantes '!V124="Menos de 1 vez/ semana", 1,
 IF('Planilha oficial participantes '!V124="1 ou 2 vezes/ semana", 2,
 IF('Planilha oficial participantes '!V124="3 ou mais vezes/ semana", 3,
 ""))))
</f>
        <v>1</v>
      </c>
      <c r="X124" s="109">
        <f>IF('Planilha oficial participantes '!W124="Nenhuma dificuldade", 0,
 IF('Planilha oficial participantes '!W124="Um problema leve", 1,
 IF('Planilha oficial participantes '!W124="Um problema razoável", 2,
 IF('Planilha oficial participantes '!W124="Um grande problema", 3,
 ""))))
</f>
        <v>1</v>
      </c>
      <c r="Y124" s="114">
        <f t="shared" si="5"/>
        <v>4</v>
      </c>
    </row>
    <row r="125">
      <c r="A125" s="108" t="s">
        <v>1304</v>
      </c>
      <c r="B125" s="109">
        <f>IF('Planilha oficial participantes '!T125="Muito boa", 0, IF('Planilha oficial participantes '!T125="Boa", 1, IF('Planilha oficial participantes '!T125="Ruim", 2, IF('Planilha oficial participantes '!T125="Muito ruim", 3, ""))))</f>
        <v>1</v>
      </c>
      <c r="C125" s="109">
        <f>IF(VALUE(MID('Planilha oficial participantes '!F125,1,SEARCH(" ",'Planilha oficial participantes '!F125)-1))&lt;=15, 0,
 IF(VALUE(MID('Planilha oficial participantes '!F125,1,SEARCH(" ",'Planilha oficial participantes '!F125)-1))&lt;=30, 1,
 IF(VALUE(MID('Planilha oficial participantes '!F125,1,SEARCH(" ",'Planilha oficial participantes '!F125)-1))&lt;=60, 2,
 3)))</f>
        <v>0</v>
      </c>
      <c r="D125" s="109">
        <f>IF('Planilha oficial participantes '!I125="Nenhuma no último mês", 0,
 IF('Planilha oficial participantes '!I125="Menos de 1 vez/ semana", 1,
 IF('Planilha oficial participantes '!I125="1 ou 2 vezes/ semana", 2,
 IF('Planilha oficial participantes '!I125="3 ou mais vezes/ semana", 3,
 ""))))
</f>
        <v>2</v>
      </c>
      <c r="E125" s="110">
        <f t="shared" si="1"/>
        <v>1</v>
      </c>
      <c r="F125" s="109">
        <f>IF(VALUE(MID('Planilha oficial participantes '!H125,1,SEARCH(" ",'Planilha oficial participantes '!H125)-1))&gt;=7, 0,
 IF(VALUE(MID('Planilha oficial participantes '!H125,1,SEARCH(" ",'Planilha oficial participantes '!H125)-1))&gt;=6, 1,
 IF(VALUE(MID('Planilha oficial participantes '!H125,1,SEARCH(" ",'Planilha oficial participantes '!H125)-1))&gt;=5, 2,
 3)))
</f>
        <v>1</v>
      </c>
      <c r="G125" s="109">
        <f>IF(
  (((VALUE(MID('Planilha oficial participantes '!H125,1,SEARCH(" ",'Planilha oficial participantes '!H125)-1))) / (TIMEVALUE(MOD('Planilha oficial participantes '!G125 - 'Planilha oficial participantes '!E125, 1))*24))*100) &gt; 85, 0,
IF(
  (((VALUE(MID('Planilha oficial participantes '!H125,1,SEARCH(" ",'Planilha oficial participantes '!H125)-1))) / (TIMEVALUE(MOD('Planilha oficial participantes '!G125 - 'Planilha oficial participantes '!E125, 1))*24))*100) &gt;= 75, 1,
IF(
  (((VALUE(MID('Planilha oficial participantes '!H125,1,SEARCH(" ",'Planilha oficial participantes '!H125)-1))) / (TIMEVALUE(MOD('Planilha oficial participantes '!G125 - 'Planilha oficial participantes '!E125, 1))*24))*100) &gt;= 65, 2,
3)))
</f>
        <v>0</v>
      </c>
      <c r="H125" s="111">
        <f>((VALUE(MID('Planilha oficial participantes '!H125,1,SEARCH(" ",'Planilha oficial participantes '!H125)-1))) / (TIMEVALUE(MOD('Planilha oficial participantes '!G125 - 'Planilha oficial participantes '!E125, 1))*24))*100</f>
        <v>85.71428571</v>
      </c>
      <c r="I125" s="112">
        <f>MOD('Planilha oficial participantes '!G125 - 'Planilha oficial participantes '!E125, 1)</f>
        <v>0.2916666667</v>
      </c>
      <c r="J125" s="113">
        <f t="shared" si="2"/>
        <v>7</v>
      </c>
      <c r="K125" s="109">
        <f t="shared" si="3"/>
        <v>1</v>
      </c>
      <c r="L125" s="109">
        <f>IF('Planilha oficial participantes '!J125="Nenhuma no último mês", 0,
 IF('Planilha oficial participantes '!J125="Menos de 1 vez/ semana", 1,
 IF('Planilha oficial participantes '!J125="1 ou 2 vezes/ semana", 2,
 IF('Planilha oficial participantes '!J125="3 ou mais vezes/ semana", 3,
 ""))))
</f>
        <v>3</v>
      </c>
      <c r="M125" s="109">
        <f>IF('Planilha oficial participantes '!K125="Nenhuma no último mês", 0,
 IF('Planilha oficial participantes '!K125="Menos de 1 vez/ semana", 1,
 IF('Planilha oficial participantes '!K125="1 ou 2 vezes/ semana", 2,
 IF('Planilha oficial participantes '!K125="3 ou mais vezes/ semana", 3,
 ""))))
</f>
        <v>0</v>
      </c>
      <c r="N125" s="109">
        <f>IF('Planilha oficial participantes '!L125="Nenhuma no último mês", 0,
 IF('Planilha oficial participantes '!L125="Menos de 1 vez/ semana", 1,
 IF('Planilha oficial participantes '!L125="1 ou 2 vezes/ semana", 2,
 IF('Planilha oficial participantes '!L125="3 ou mais vezes/ semana", 3,
 ""))))
</f>
        <v>0</v>
      </c>
      <c r="O125" s="109">
        <f>IF('Planilha oficial participantes '!M125="Nenhuma no último mês", 0,
 IF('Planilha oficial participantes '!M125="Menos de 1 vez/ semana", 1,
 IF('Planilha oficial participantes '!M125="1 ou 2 vezes/ semana", 2,
 IF('Planilha oficial participantes '!M125="3 ou mais vezes/ semana", 3,
 ""))))
</f>
        <v>0</v>
      </c>
      <c r="P125" s="109">
        <f>IF('Planilha oficial participantes '!N125="Nenhuma no último mês", 0,
 IF('Planilha oficial participantes '!N125="Menos de 1 vez/ semana", 1,
 IF('Planilha oficial participantes '!N125="1 ou 2 vezes/ semana", 2,
 IF('Planilha oficial participantes '!N125="3 ou mais vezes/ semana", 3,
 ""))))
</f>
        <v>0</v>
      </c>
      <c r="Q125" s="109">
        <f>IF('Planilha oficial participantes '!O125="Nenhuma no último mês", 0,
 IF('Planilha oficial participantes '!O125="Menos de 1 vez/ semana", 1,
 IF('Planilha oficial participantes '!O125="1 ou 2 vezes/ semana", 2,
 IF('Planilha oficial participantes '!O125="3 ou mais vezes/ semana", 3,
 ""))))
</f>
        <v>0</v>
      </c>
      <c r="R125" s="109">
        <f>IF('Planilha oficial participantes '!P125="Nenhuma no último mês", 0,
 IF('Planilha oficial participantes '!P125="Menos de 1 vez/ semana", 1,
 IF('Planilha oficial participantes '!P125="1 ou 2 vezes/ semana", 2,
 IF('Planilha oficial participantes '!P125="3 ou mais vezes/ semana", 3,
 ""))))
</f>
        <v>0</v>
      </c>
      <c r="S125" s="109">
        <f>IF('Planilha oficial participantes '!Q125="Nenhuma no último mês", 0,
 IF('Planilha oficial participantes '!Q125="Menos de 1 vez/ semana", 1,
 IF('Planilha oficial participantes '!Q125="1 ou 2 vezes/ semana", 2,
 IF('Planilha oficial participantes '!Q125="3 ou mais vezes/ semana", 3,
 ""))))
</f>
        <v>0</v>
      </c>
      <c r="T125" s="109">
        <f>IF('Planilha oficial participantes '!S125="Nenhuma no último mês", 0,
 IF('Planilha oficial participantes '!S125="Não se aplica", 0,
 IF('Planilha oficial participantes '!S125="Menos de 1 vez/ semana", 1,
 IF('Planilha oficial participantes '!S125="1 ou 2 vezes/ semana", 2,
 IF('Planilha oficial participantes '!S125="3 ou mais vezes/ semana", 3,
 ""))))
)</f>
        <v>0</v>
      </c>
      <c r="U125" s="109">
        <f>IF('Planilha oficial participantes '!U125="Nenhuma no último mês", 0,
 IF('Planilha oficial participantes '!U125="Menos de 1 vez/ semana", 1,
 IF('Planilha oficial participantes '!U125="1 ou 2 vezes/ semana", 2,
 IF('Planilha oficial participantes '!U125="3 ou mais vezes/ semana", 3,
 ""))))
</f>
        <v>0</v>
      </c>
      <c r="V125" s="109">
        <f t="shared" si="4"/>
        <v>1</v>
      </c>
      <c r="W125" s="109">
        <f>IF('Planilha oficial participantes '!V125="Nenhuma no último mês", 0,
 IF('Planilha oficial participantes '!V125="Menos de 1 vez/ semana", 1,
 IF('Planilha oficial participantes '!V125="1 ou 2 vezes/ semana", 2,
 IF('Planilha oficial participantes '!V125="3 ou mais vezes/ semana", 3,
 ""))))
</f>
        <v>0</v>
      </c>
      <c r="X125" s="109">
        <f>IF('Planilha oficial participantes '!W125="Nenhuma dificuldade", 0,
 IF('Planilha oficial participantes '!W125="Um problema leve", 1,
 IF('Planilha oficial participantes '!W125="Um problema razoável", 2,
 IF('Planilha oficial participantes '!W125="Um grande problema", 3,
 ""))))
</f>
        <v>1</v>
      </c>
      <c r="Y125" s="114">
        <f t="shared" si="5"/>
        <v>5</v>
      </c>
    </row>
    <row r="126">
      <c r="A126" s="108" t="s">
        <v>1305</v>
      </c>
      <c r="B126" s="109">
        <f>IF('Planilha oficial participantes '!T126="Muito boa", 0, IF('Planilha oficial participantes '!T126="Boa", 1, IF('Planilha oficial participantes '!T126="Ruim", 2, IF('Planilha oficial participantes '!T126="Muito ruim", 3, ""))))</f>
        <v>1</v>
      </c>
      <c r="C126" s="109">
        <f>IF(VALUE(MID('Planilha oficial participantes '!F126,1,SEARCH(" ",'Planilha oficial participantes '!F126)-1))&lt;=15, 0,
 IF(VALUE(MID('Planilha oficial participantes '!F126,1,SEARCH(" ",'Planilha oficial participantes '!F126)-1))&lt;=30, 1,
 IF(VALUE(MID('Planilha oficial participantes '!F126,1,SEARCH(" ",'Planilha oficial participantes '!F126)-1))&lt;=60, 2,
 3)))</f>
        <v>0</v>
      </c>
      <c r="D126" s="109">
        <f>IF('Planilha oficial participantes '!I126="Nenhuma no último mês", 0,
 IF('Planilha oficial participantes '!I126="Menos de 1 vez/ semana", 1,
 IF('Planilha oficial participantes '!I126="1 ou 2 vezes/ semana", 2,
 IF('Planilha oficial participantes '!I126="3 ou mais vezes/ semana", 3,
 ""))))
</f>
        <v>1</v>
      </c>
      <c r="E126" s="110">
        <f t="shared" si="1"/>
        <v>1</v>
      </c>
      <c r="F126" s="109">
        <f>IF(VALUE(MID('Planilha oficial participantes '!H126,1,SEARCH(" ",'Planilha oficial participantes '!H126)-1))&gt;=7, 0,
 IF(VALUE(MID('Planilha oficial participantes '!H126,1,SEARCH(" ",'Planilha oficial participantes '!H126)-1))&gt;=6, 1,
 IF(VALUE(MID('Planilha oficial participantes '!H126,1,SEARCH(" ",'Planilha oficial participantes '!H126)-1))&gt;=5, 2,
 3)))
</f>
        <v>1</v>
      </c>
      <c r="G126" s="109">
        <f>IF(
  (((VALUE(MID('Planilha oficial participantes '!H126,1,SEARCH(" ",'Planilha oficial participantes '!H126)-1))) / (TIMEVALUE(MOD('Planilha oficial participantes '!G126 - 'Planilha oficial participantes '!E126, 1))*24))*100) &gt; 85, 0,
IF(
  (((VALUE(MID('Planilha oficial participantes '!H126,1,SEARCH(" ",'Planilha oficial participantes '!H126)-1))) / (TIMEVALUE(MOD('Planilha oficial participantes '!G126 - 'Planilha oficial participantes '!E126, 1))*24))*100) &gt;= 75, 1,
IF(
  (((VALUE(MID('Planilha oficial participantes '!H126,1,SEARCH(" ",'Planilha oficial participantes '!H126)-1))) / (TIMEVALUE(MOD('Planilha oficial participantes '!G126 - 'Planilha oficial participantes '!E126, 1))*24))*100) &gt;= 65, 2,
3)))
</f>
        <v>0</v>
      </c>
      <c r="H126" s="111">
        <f>((VALUE(MID('Planilha oficial participantes '!H126,1,SEARCH(" ",'Planilha oficial participantes '!H126)-1))) / (TIMEVALUE(MOD('Planilha oficial participantes '!G126 - 'Planilha oficial participantes '!E126, 1))*24))*100</f>
        <v>92.85714286</v>
      </c>
      <c r="I126" s="112">
        <f>MOD('Planilha oficial participantes '!G126 - 'Planilha oficial participantes '!E126, 1)</f>
        <v>0.2916666667</v>
      </c>
      <c r="J126" s="113">
        <f t="shared" si="2"/>
        <v>7</v>
      </c>
      <c r="K126" s="109">
        <f t="shared" si="3"/>
        <v>1</v>
      </c>
      <c r="L126" s="109">
        <f>IF('Planilha oficial participantes '!J126="Nenhuma no último mês", 0,
 IF('Planilha oficial participantes '!J126="Menos de 1 vez/ semana", 1,
 IF('Planilha oficial participantes '!J126="1 ou 2 vezes/ semana", 2,
 IF('Planilha oficial participantes '!J126="3 ou mais vezes/ semana", 3,
 ""))))
</f>
        <v>1</v>
      </c>
      <c r="M126" s="109">
        <f>IF('Planilha oficial participantes '!K126="Nenhuma no último mês", 0,
 IF('Planilha oficial participantes '!K126="Menos de 1 vez/ semana", 1,
 IF('Planilha oficial participantes '!K126="1 ou 2 vezes/ semana", 2,
 IF('Planilha oficial participantes '!K126="3 ou mais vezes/ semana", 3,
 ""))))
</f>
        <v>1</v>
      </c>
      <c r="N126" s="109">
        <f>IF('Planilha oficial participantes '!L126="Nenhuma no último mês", 0,
 IF('Planilha oficial participantes '!L126="Menos de 1 vez/ semana", 1,
 IF('Planilha oficial participantes '!L126="1 ou 2 vezes/ semana", 2,
 IF('Planilha oficial participantes '!L126="3 ou mais vezes/ semana", 3,
 ""))))
</f>
        <v>1</v>
      </c>
      <c r="O126" s="109">
        <f>IF('Planilha oficial participantes '!M126="Nenhuma no último mês", 0,
 IF('Planilha oficial participantes '!M126="Menos de 1 vez/ semana", 1,
 IF('Planilha oficial participantes '!M126="1 ou 2 vezes/ semana", 2,
 IF('Planilha oficial participantes '!M126="3 ou mais vezes/ semana", 3,
 ""))))
</f>
        <v>0</v>
      </c>
      <c r="P126" s="109">
        <f>IF('Planilha oficial participantes '!N126="Nenhuma no último mês", 0,
 IF('Planilha oficial participantes '!N126="Menos de 1 vez/ semana", 1,
 IF('Planilha oficial participantes '!N126="1 ou 2 vezes/ semana", 2,
 IF('Planilha oficial participantes '!N126="3 ou mais vezes/ semana", 3,
 ""))))
</f>
        <v>1</v>
      </c>
      <c r="Q126" s="109">
        <f>IF('Planilha oficial participantes '!O126="Nenhuma no último mês", 0,
 IF('Planilha oficial participantes '!O126="Menos de 1 vez/ semana", 1,
 IF('Planilha oficial participantes '!O126="1 ou 2 vezes/ semana", 2,
 IF('Planilha oficial participantes '!O126="3 ou mais vezes/ semana", 3,
 ""))))
</f>
        <v>0</v>
      </c>
      <c r="R126" s="109">
        <f>IF('Planilha oficial participantes '!P126="Nenhuma no último mês", 0,
 IF('Planilha oficial participantes '!P126="Menos de 1 vez/ semana", 1,
 IF('Planilha oficial participantes '!P126="1 ou 2 vezes/ semana", 2,
 IF('Planilha oficial participantes '!P126="3 ou mais vezes/ semana", 3,
 ""))))
</f>
        <v>0</v>
      </c>
      <c r="S126" s="109">
        <f>IF('Planilha oficial participantes '!Q126="Nenhuma no último mês", 0,
 IF('Planilha oficial participantes '!Q126="Menos de 1 vez/ semana", 1,
 IF('Planilha oficial participantes '!Q126="1 ou 2 vezes/ semana", 2,
 IF('Planilha oficial participantes '!Q126="3 ou mais vezes/ semana", 3,
 ""))))
</f>
        <v>0</v>
      </c>
      <c r="T126" s="109">
        <f>IF('Planilha oficial participantes '!S126="Nenhuma no último mês", 0,
 IF('Planilha oficial participantes '!S126="Não se aplica", 0,
 IF('Planilha oficial participantes '!S126="Menos de 1 vez/ semana", 1,
 IF('Planilha oficial participantes '!S126="1 ou 2 vezes/ semana", 2,
 IF('Planilha oficial participantes '!S126="3 ou mais vezes/ semana", 3,
 ""))))
)</f>
        <v>2</v>
      </c>
      <c r="U126" s="109">
        <f>IF('Planilha oficial participantes '!U126="Nenhuma no último mês", 0,
 IF('Planilha oficial participantes '!U126="Menos de 1 vez/ semana", 1,
 IF('Planilha oficial participantes '!U126="1 ou 2 vezes/ semana", 2,
 IF('Planilha oficial participantes '!U126="3 ou mais vezes/ semana", 3,
 ""))))
</f>
        <v>0</v>
      </c>
      <c r="V126" s="109">
        <f t="shared" si="4"/>
        <v>0</v>
      </c>
      <c r="W126" s="109">
        <f>IF('Planilha oficial participantes '!V126="Nenhuma no último mês", 0,
 IF('Planilha oficial participantes '!V126="Menos de 1 vez/ semana", 1,
 IF('Planilha oficial participantes '!V126="1 ou 2 vezes/ semana", 2,
 IF('Planilha oficial participantes '!V126="3 ou mais vezes/ semana", 3,
 ""))))
</f>
        <v>0</v>
      </c>
      <c r="X126" s="109">
        <f>IF('Planilha oficial participantes '!W126="Nenhuma dificuldade", 0,
 IF('Planilha oficial participantes '!W126="Um problema leve", 1,
 IF('Planilha oficial participantes '!W126="Um problema razoável", 2,
 IF('Planilha oficial participantes '!W126="Um grande problema", 3,
 ""))))
</f>
        <v>0</v>
      </c>
      <c r="Y126" s="114">
        <f t="shared" si="5"/>
        <v>4</v>
      </c>
    </row>
    <row r="127">
      <c r="A127" s="108" t="s">
        <v>1306</v>
      </c>
      <c r="B127" s="109">
        <f>IF('Planilha oficial participantes '!T127="Muito boa", 0, IF('Planilha oficial participantes '!T127="Boa", 1, IF('Planilha oficial participantes '!T127="Ruim", 2, IF('Planilha oficial participantes '!T127="Muito ruim", 3, ""))))</f>
        <v>1</v>
      </c>
      <c r="C127" s="109">
        <f>IF(VALUE(MID('Planilha oficial participantes '!F127,1,SEARCH(" ",'Planilha oficial participantes '!F127)-1))&lt;=15, 0,
 IF(VALUE(MID('Planilha oficial participantes '!F127,1,SEARCH(" ",'Planilha oficial participantes '!F127)-1))&lt;=30, 1,
 IF(VALUE(MID('Planilha oficial participantes '!F127,1,SEARCH(" ",'Planilha oficial participantes '!F127)-1))&lt;=60, 2,
 3)))</f>
        <v>0</v>
      </c>
      <c r="D127" s="109">
        <f>IF('Planilha oficial participantes '!I127="Nenhuma no último mês", 0,
 IF('Planilha oficial participantes '!I127="Menos de 1 vez/ semana", 1,
 IF('Planilha oficial participantes '!I127="1 ou 2 vezes/ semana", 2,
 IF('Planilha oficial participantes '!I127="3 ou mais vezes/ semana", 3,
 ""))))
</f>
        <v>0</v>
      </c>
      <c r="E127" s="110">
        <f t="shared" si="1"/>
        <v>0</v>
      </c>
      <c r="F127" s="109">
        <f>IF(VALUE(MID('Planilha oficial participantes '!H127,1,SEARCH(" ",'Planilha oficial participantes '!H127)-1))&gt;=7, 0,
 IF(VALUE(MID('Planilha oficial participantes '!H127,1,SEARCH(" ",'Planilha oficial participantes '!H127)-1))&gt;=6, 1,
 IF(VALUE(MID('Planilha oficial participantes '!H127,1,SEARCH(" ",'Planilha oficial participantes '!H127)-1))&gt;=5, 2,
 3)))
</f>
        <v>0</v>
      </c>
      <c r="G127" s="109">
        <f>IF(
  (((VALUE(MID('Planilha oficial participantes '!H127,1,SEARCH(" ",'Planilha oficial participantes '!H127)-1))) / (TIMEVALUE(MOD('Planilha oficial participantes '!G127 - 'Planilha oficial participantes '!E127, 1))*24))*100) &gt; 85, 0,
IF(
  (((VALUE(MID('Planilha oficial participantes '!H127,1,SEARCH(" ",'Planilha oficial participantes '!H127)-1))) / (TIMEVALUE(MOD('Planilha oficial participantes '!G127 - 'Planilha oficial participantes '!E127, 1))*24))*100) &gt;= 75, 1,
IF(
  (((VALUE(MID('Planilha oficial participantes '!H127,1,SEARCH(" ",'Planilha oficial participantes '!H127)-1))) / (TIMEVALUE(MOD('Planilha oficial participantes '!G127 - 'Planilha oficial participantes '!E127, 1))*24))*100) &gt;= 65, 2,
3)))
</f>
        <v>0</v>
      </c>
      <c r="H127" s="111">
        <f>((VALUE(MID('Planilha oficial participantes '!H127,1,SEARCH(" ",'Planilha oficial participantes '!H127)-1))) / (TIMEVALUE(MOD('Planilha oficial participantes '!G127 - 'Planilha oficial participantes '!E127, 1))*24))*100</f>
        <v>89.36170213</v>
      </c>
      <c r="I127" s="112">
        <f>MOD('Planilha oficial participantes '!G127 - 'Planilha oficial participantes '!E127, 1)</f>
        <v>0.3263888889</v>
      </c>
      <c r="J127" s="113">
        <f t="shared" si="2"/>
        <v>7.833333333</v>
      </c>
      <c r="K127" s="109">
        <f t="shared" si="3"/>
        <v>1</v>
      </c>
      <c r="L127" s="109">
        <f>IF('Planilha oficial participantes '!J127="Nenhuma no último mês", 0,
 IF('Planilha oficial participantes '!J127="Menos de 1 vez/ semana", 1,
 IF('Planilha oficial participantes '!J127="1 ou 2 vezes/ semana", 2,
 IF('Planilha oficial participantes '!J127="3 ou mais vezes/ semana", 3,
 ""))))
</f>
        <v>0</v>
      </c>
      <c r="M127" s="109">
        <f>IF('Planilha oficial participantes '!K127="Nenhuma no último mês", 0,
 IF('Planilha oficial participantes '!K127="Menos de 1 vez/ semana", 1,
 IF('Planilha oficial participantes '!K127="1 ou 2 vezes/ semana", 2,
 IF('Planilha oficial participantes '!K127="3 ou mais vezes/ semana", 3,
 ""))))
</f>
        <v>0</v>
      </c>
      <c r="N127" s="109">
        <f>IF('Planilha oficial participantes '!L127="Nenhuma no último mês", 0,
 IF('Planilha oficial participantes '!L127="Menos de 1 vez/ semana", 1,
 IF('Planilha oficial participantes '!L127="1 ou 2 vezes/ semana", 2,
 IF('Planilha oficial participantes '!L127="3 ou mais vezes/ semana", 3,
 ""))))
</f>
        <v>3</v>
      </c>
      <c r="O127" s="109">
        <f>IF('Planilha oficial participantes '!M127="Nenhuma no último mês", 0,
 IF('Planilha oficial participantes '!M127="Menos de 1 vez/ semana", 1,
 IF('Planilha oficial participantes '!M127="1 ou 2 vezes/ semana", 2,
 IF('Planilha oficial participantes '!M127="3 ou mais vezes/ semana", 3,
 ""))))
</f>
        <v>0</v>
      </c>
      <c r="P127" s="109">
        <f>IF('Planilha oficial participantes '!N127="Nenhuma no último mês", 0,
 IF('Planilha oficial participantes '!N127="Menos de 1 vez/ semana", 1,
 IF('Planilha oficial participantes '!N127="1 ou 2 vezes/ semana", 2,
 IF('Planilha oficial participantes '!N127="3 ou mais vezes/ semana", 3,
 ""))))
</f>
        <v>0</v>
      </c>
      <c r="Q127" s="109">
        <f>IF('Planilha oficial participantes '!O127="Nenhuma no último mês", 0,
 IF('Planilha oficial participantes '!O127="Menos de 1 vez/ semana", 1,
 IF('Planilha oficial participantes '!O127="1 ou 2 vezes/ semana", 2,
 IF('Planilha oficial participantes '!O127="3 ou mais vezes/ semana", 3,
 ""))))
</f>
        <v>0</v>
      </c>
      <c r="R127" s="109">
        <f>IF('Planilha oficial participantes '!P127="Nenhuma no último mês", 0,
 IF('Planilha oficial participantes '!P127="Menos de 1 vez/ semana", 1,
 IF('Planilha oficial participantes '!P127="1 ou 2 vezes/ semana", 2,
 IF('Planilha oficial participantes '!P127="3 ou mais vezes/ semana", 3,
 ""))))
</f>
        <v>1</v>
      </c>
      <c r="S127" s="109">
        <f>IF('Planilha oficial participantes '!Q127="Nenhuma no último mês", 0,
 IF('Planilha oficial participantes '!Q127="Menos de 1 vez/ semana", 1,
 IF('Planilha oficial participantes '!Q127="1 ou 2 vezes/ semana", 2,
 IF('Planilha oficial participantes '!Q127="3 ou mais vezes/ semana", 3,
 ""))))
</f>
        <v>0</v>
      </c>
      <c r="T127" s="109">
        <f>IF('Planilha oficial participantes '!S127="Nenhuma no último mês", 0,
 IF('Planilha oficial participantes '!S127="Não se aplica", 0,
 IF('Planilha oficial participantes '!S127="Menos de 1 vez/ semana", 1,
 IF('Planilha oficial participantes '!S127="1 ou 2 vezes/ semana", 2,
 IF('Planilha oficial participantes '!S127="3 ou mais vezes/ semana", 3,
 ""))))
)</f>
        <v>0</v>
      </c>
      <c r="U127" s="109">
        <f>IF('Planilha oficial participantes '!U127="Nenhuma no último mês", 0,
 IF('Planilha oficial participantes '!U127="Menos de 1 vez/ semana", 1,
 IF('Planilha oficial participantes '!U127="1 ou 2 vezes/ semana", 2,
 IF('Planilha oficial participantes '!U127="3 ou mais vezes/ semana", 3,
 ""))))
</f>
        <v>0</v>
      </c>
      <c r="V127" s="109">
        <f t="shared" si="4"/>
        <v>0</v>
      </c>
      <c r="W127" s="109">
        <f>IF('Planilha oficial participantes '!V127="Nenhuma no último mês", 0,
 IF('Planilha oficial participantes '!V127="Menos de 1 vez/ semana", 1,
 IF('Planilha oficial participantes '!V127="1 ou 2 vezes/ semana", 2,
 IF('Planilha oficial participantes '!V127="3 ou mais vezes/ semana", 3,
 ""))))
</f>
        <v>0</v>
      </c>
      <c r="X127" s="109">
        <f>IF('Planilha oficial participantes '!W127="Nenhuma dificuldade", 0,
 IF('Planilha oficial participantes '!W127="Um problema leve", 1,
 IF('Planilha oficial participantes '!W127="Um problema razoável", 2,
 IF('Planilha oficial participantes '!W127="Um grande problema", 3,
 ""))))
</f>
        <v>0</v>
      </c>
      <c r="Y127" s="114">
        <f t="shared" si="5"/>
        <v>2</v>
      </c>
    </row>
    <row r="128">
      <c r="A128" s="108" t="s">
        <v>1307</v>
      </c>
      <c r="B128" s="109">
        <f>IF('Planilha oficial participantes '!T128="Muito boa", 0, IF('Planilha oficial participantes '!T128="Boa", 1, IF('Planilha oficial participantes '!T128="Ruim", 2, IF('Planilha oficial participantes '!T128="Muito ruim", 3, ""))))</f>
        <v>1</v>
      </c>
      <c r="C128" s="109">
        <f>IF(VALUE(MID('Planilha oficial participantes '!F128,1,SEARCH(" ",'Planilha oficial participantes '!F128)-1))&lt;=15, 0,
 IF(VALUE(MID('Planilha oficial participantes '!F128,1,SEARCH(" ",'Planilha oficial participantes '!F128)-1))&lt;=30, 1,
 IF(VALUE(MID('Planilha oficial participantes '!F128,1,SEARCH(" ",'Planilha oficial participantes '!F128)-1))&lt;=60, 2,
 3)))</f>
        <v>0</v>
      </c>
      <c r="D128" s="109">
        <f>IF('Planilha oficial participantes '!I128="Nenhuma no último mês", 0,
 IF('Planilha oficial participantes '!I128="Menos de 1 vez/ semana", 1,
 IF('Planilha oficial participantes '!I128="1 ou 2 vezes/ semana", 2,
 IF('Planilha oficial participantes '!I128="3 ou mais vezes/ semana", 3,
 ""))))
</f>
        <v>1</v>
      </c>
      <c r="E128" s="110">
        <f t="shared" si="1"/>
        <v>1</v>
      </c>
      <c r="F128" s="109">
        <f>IF(VALUE(MID('Planilha oficial participantes '!H128,1,SEARCH(" ",'Planilha oficial participantes '!H128)-1))&gt;=7, 0,
 IF(VALUE(MID('Planilha oficial participantes '!H128,1,SEARCH(" ",'Planilha oficial participantes '!H128)-1))&gt;=6, 1,
 IF(VALUE(MID('Planilha oficial participantes '!H128,1,SEARCH(" ",'Planilha oficial participantes '!H128)-1))&gt;=5, 2,
 3)))
</f>
        <v>0</v>
      </c>
      <c r="G128" s="109">
        <f>IF(
  (((VALUE(MID('Planilha oficial participantes '!H128,1,SEARCH(" ",'Planilha oficial participantes '!H128)-1))) / (TIMEVALUE(MOD('Planilha oficial participantes '!G128 - 'Planilha oficial participantes '!E128, 1))*24))*100) &gt; 85, 0,
IF(
  (((VALUE(MID('Planilha oficial participantes '!H128,1,SEARCH(" ",'Planilha oficial participantes '!H128)-1))) / (TIMEVALUE(MOD('Planilha oficial participantes '!G128 - 'Planilha oficial participantes '!E128, 1))*24))*100) &gt;= 75, 1,
IF(
  (((VALUE(MID('Planilha oficial participantes '!H128,1,SEARCH(" ",'Planilha oficial participantes '!H128)-1))) / (TIMEVALUE(MOD('Planilha oficial participantes '!G128 - 'Planilha oficial participantes '!E128, 1))*24))*100) &gt;= 65, 2,
3)))
</f>
        <v>0</v>
      </c>
      <c r="H128" s="111">
        <f>((VALUE(MID('Planilha oficial participantes '!H128,1,SEARCH(" ",'Planilha oficial participantes '!H128)-1))) / (TIMEVALUE(MOD('Planilha oficial participantes '!G128 - 'Planilha oficial participantes '!E128, 1))*24))*100</f>
        <v>100</v>
      </c>
      <c r="I128" s="112">
        <f>MOD('Planilha oficial participantes '!G128 - 'Planilha oficial participantes '!E128, 1)</f>
        <v>0.3333333333</v>
      </c>
      <c r="J128" s="113">
        <f t="shared" si="2"/>
        <v>8</v>
      </c>
      <c r="K128" s="109">
        <f t="shared" si="3"/>
        <v>1</v>
      </c>
      <c r="L128" s="109">
        <f>IF('Planilha oficial participantes '!J128="Nenhuma no último mês", 0,
 IF('Planilha oficial participantes '!J128="Menos de 1 vez/ semana", 1,
 IF('Planilha oficial participantes '!J128="1 ou 2 vezes/ semana", 2,
 IF('Planilha oficial participantes '!J128="3 ou mais vezes/ semana", 3,
 ""))))
</f>
        <v>1</v>
      </c>
      <c r="M128" s="109">
        <f>IF('Planilha oficial participantes '!K128="Nenhuma no último mês", 0,
 IF('Planilha oficial participantes '!K128="Menos de 1 vez/ semana", 1,
 IF('Planilha oficial participantes '!K128="1 ou 2 vezes/ semana", 2,
 IF('Planilha oficial participantes '!K128="3 ou mais vezes/ semana", 3,
 ""))))
</f>
        <v>1</v>
      </c>
      <c r="N128" s="109">
        <f>IF('Planilha oficial participantes '!L128="Nenhuma no último mês", 0,
 IF('Planilha oficial participantes '!L128="Menos de 1 vez/ semana", 1,
 IF('Planilha oficial participantes '!L128="1 ou 2 vezes/ semana", 2,
 IF('Planilha oficial participantes '!L128="3 ou mais vezes/ semana", 3,
 ""))))
</f>
        <v>2</v>
      </c>
      <c r="O128" s="109">
        <f>IF('Planilha oficial participantes '!M128="Nenhuma no último mês", 0,
 IF('Planilha oficial participantes '!M128="Menos de 1 vez/ semana", 1,
 IF('Planilha oficial participantes '!M128="1 ou 2 vezes/ semana", 2,
 IF('Planilha oficial participantes '!M128="3 ou mais vezes/ semana", 3,
 ""))))
</f>
        <v>2</v>
      </c>
      <c r="P128" s="109">
        <f>IF('Planilha oficial participantes '!N128="Nenhuma no último mês", 0,
 IF('Planilha oficial participantes '!N128="Menos de 1 vez/ semana", 1,
 IF('Planilha oficial participantes '!N128="1 ou 2 vezes/ semana", 2,
 IF('Planilha oficial participantes '!N128="3 ou mais vezes/ semana", 3,
 ""))))
</f>
        <v>1</v>
      </c>
      <c r="Q128" s="109">
        <f>IF('Planilha oficial participantes '!O128="Nenhuma no último mês", 0,
 IF('Planilha oficial participantes '!O128="Menos de 1 vez/ semana", 1,
 IF('Planilha oficial participantes '!O128="1 ou 2 vezes/ semana", 2,
 IF('Planilha oficial participantes '!O128="3 ou mais vezes/ semana", 3,
 ""))))
</f>
        <v>0</v>
      </c>
      <c r="R128" s="109">
        <f>IF('Planilha oficial participantes '!P128="Nenhuma no último mês", 0,
 IF('Planilha oficial participantes '!P128="Menos de 1 vez/ semana", 1,
 IF('Planilha oficial participantes '!P128="1 ou 2 vezes/ semana", 2,
 IF('Planilha oficial participantes '!P128="3 ou mais vezes/ semana", 3,
 ""))))
</f>
        <v>0</v>
      </c>
      <c r="S128" s="109">
        <f>IF('Planilha oficial participantes '!Q128="Nenhuma no último mês", 0,
 IF('Planilha oficial participantes '!Q128="Menos de 1 vez/ semana", 1,
 IF('Planilha oficial participantes '!Q128="1 ou 2 vezes/ semana", 2,
 IF('Planilha oficial participantes '!Q128="3 ou mais vezes/ semana", 3,
 ""))))
</f>
        <v>0</v>
      </c>
      <c r="T128" s="109">
        <f>IF('Planilha oficial participantes '!S128="Nenhuma no último mês", 0,
 IF('Planilha oficial participantes '!S128="Não se aplica", 0,
 IF('Planilha oficial participantes '!S128="Menos de 1 vez/ semana", 1,
 IF('Planilha oficial participantes '!S128="1 ou 2 vezes/ semana", 2,
 IF('Planilha oficial participantes '!S128="3 ou mais vezes/ semana", 3,
 ""))))
)</f>
        <v>2</v>
      </c>
      <c r="U128" s="109">
        <f>IF('Planilha oficial participantes '!U128="Nenhuma no último mês", 0,
 IF('Planilha oficial participantes '!U128="Menos de 1 vez/ semana", 1,
 IF('Planilha oficial participantes '!U128="1 ou 2 vezes/ semana", 2,
 IF('Planilha oficial participantes '!U128="3 ou mais vezes/ semana", 3,
 ""))))
</f>
        <v>0</v>
      </c>
      <c r="V128" s="109">
        <f t="shared" si="4"/>
        <v>2</v>
      </c>
      <c r="W128" s="109">
        <f>IF('Planilha oficial participantes '!V128="Nenhuma no último mês", 0,
 IF('Planilha oficial participantes '!V128="Menos de 1 vez/ semana", 1,
 IF('Planilha oficial participantes '!V128="1 ou 2 vezes/ semana", 2,
 IF('Planilha oficial participantes '!V128="3 ou mais vezes/ semana", 3,
 ""))))
</f>
        <v>2</v>
      </c>
      <c r="X128" s="109">
        <f>IF('Planilha oficial participantes '!W128="Nenhuma dificuldade", 0,
 IF('Planilha oficial participantes '!W128="Um problema leve", 1,
 IF('Planilha oficial participantes '!W128="Um problema razoável", 2,
 IF('Planilha oficial participantes '!W128="Um grande problema", 3,
 ""))))
</f>
        <v>2</v>
      </c>
      <c r="Y128" s="114">
        <f t="shared" si="5"/>
        <v>5</v>
      </c>
    </row>
    <row r="129">
      <c r="A129" s="108" t="s">
        <v>1309</v>
      </c>
      <c r="B129" s="109">
        <f>IF('Planilha oficial participantes '!T129="Muito boa", 0, IF('Planilha oficial participantes '!T129="Boa", 1, IF('Planilha oficial participantes '!T129="Ruim", 2, IF('Planilha oficial participantes '!T129="Muito ruim", 3, ""))))</f>
        <v>1</v>
      </c>
      <c r="C129" s="109">
        <f>IF(VALUE(MID('Planilha oficial participantes '!F129,1,SEARCH(" ",'Planilha oficial participantes '!F129)-1))&lt;=15, 0,
 IF(VALUE(MID('Planilha oficial participantes '!F129,1,SEARCH(" ",'Planilha oficial participantes '!F129)-1))&lt;=30, 1,
 IF(VALUE(MID('Planilha oficial participantes '!F129,1,SEARCH(" ",'Planilha oficial participantes '!F129)-1))&lt;=60, 2,
 3)))</f>
        <v>0</v>
      </c>
      <c r="D129" s="109">
        <f>IF('Planilha oficial participantes '!I129="Nenhuma no último mês", 0,
 IF('Planilha oficial participantes '!I129="Menos de 1 vez/ semana", 1,
 IF('Planilha oficial participantes '!I129="1 ou 2 vezes/ semana", 2,
 IF('Planilha oficial participantes '!I129="3 ou mais vezes/ semana", 3,
 ""))))
</f>
        <v>0</v>
      </c>
      <c r="E129" s="110">
        <f t="shared" si="1"/>
        <v>0</v>
      </c>
      <c r="F129" s="109">
        <f>IF(VALUE(MID('Planilha oficial participantes '!H129,1,SEARCH(" ",'Planilha oficial participantes '!H129)-1))&gt;=7, 0,
 IF(VALUE(MID('Planilha oficial participantes '!H129,1,SEARCH(" ",'Planilha oficial participantes '!H129)-1))&gt;=6, 1,
 IF(VALUE(MID('Planilha oficial participantes '!H129,1,SEARCH(" ",'Planilha oficial participantes '!H129)-1))&gt;=5, 2,
 3)))
</f>
        <v>0</v>
      </c>
      <c r="G129" s="109">
        <f>IF(
  (((VALUE(MID('Planilha oficial participantes '!H129,1,SEARCH(" ",'Planilha oficial participantes '!H129)-1))) / (TIMEVALUE(MOD('Planilha oficial participantes '!G129 - 'Planilha oficial participantes '!E129, 1))*24))*100) &gt; 85, 0,
IF(
  (((VALUE(MID('Planilha oficial participantes '!H129,1,SEARCH(" ",'Planilha oficial participantes '!H129)-1))) / (TIMEVALUE(MOD('Planilha oficial participantes '!G129 - 'Planilha oficial participantes '!E129, 1))*24))*100) &gt;= 75, 1,
IF(
  (((VALUE(MID('Planilha oficial participantes '!H129,1,SEARCH(" ",'Planilha oficial participantes '!H129)-1))) / (TIMEVALUE(MOD('Planilha oficial participantes '!G129 - 'Planilha oficial participantes '!E129, 1))*24))*100) &gt;= 65, 2,
3)))
</f>
        <v>0</v>
      </c>
      <c r="H129" s="111">
        <f>((VALUE(MID('Planilha oficial participantes '!H129,1,SEARCH(" ",'Planilha oficial participantes '!H129)-1))) / (TIMEVALUE(MOD('Planilha oficial participantes '!G129 - 'Planilha oficial participantes '!E129, 1))*24))*100</f>
        <v>95.45454545</v>
      </c>
      <c r="I129" s="112">
        <f>MOD('Planilha oficial participantes '!G129 - 'Planilha oficial participantes '!E129, 1)</f>
        <v>0.3055555556</v>
      </c>
      <c r="J129" s="113">
        <f t="shared" si="2"/>
        <v>7.333333333</v>
      </c>
      <c r="K129" s="109">
        <f t="shared" si="3"/>
        <v>1</v>
      </c>
      <c r="L129" s="109">
        <f>IF('Planilha oficial participantes '!J129="Nenhuma no último mês", 0,
 IF('Planilha oficial participantes '!J129="Menos de 1 vez/ semana", 1,
 IF('Planilha oficial participantes '!J129="1 ou 2 vezes/ semana", 2,
 IF('Planilha oficial participantes '!J129="3 ou mais vezes/ semana", 3,
 ""))))
</f>
        <v>0</v>
      </c>
      <c r="M129" s="109">
        <f>IF('Planilha oficial participantes '!K129="Nenhuma no último mês", 0,
 IF('Planilha oficial participantes '!K129="Menos de 1 vez/ semana", 1,
 IF('Planilha oficial participantes '!K129="1 ou 2 vezes/ semana", 2,
 IF('Planilha oficial participantes '!K129="3 ou mais vezes/ semana", 3,
 ""))))
</f>
        <v>1</v>
      </c>
      <c r="N129" s="109">
        <f>IF('Planilha oficial participantes '!L129="Nenhuma no último mês", 0,
 IF('Planilha oficial participantes '!L129="Menos de 1 vez/ semana", 1,
 IF('Planilha oficial participantes '!L129="1 ou 2 vezes/ semana", 2,
 IF('Planilha oficial participantes '!L129="3 ou mais vezes/ semana", 3,
 ""))))
</f>
        <v>0</v>
      </c>
      <c r="O129" s="109">
        <f>IF('Planilha oficial participantes '!M129="Nenhuma no último mês", 0,
 IF('Planilha oficial participantes '!M129="Menos de 1 vez/ semana", 1,
 IF('Planilha oficial participantes '!M129="1 ou 2 vezes/ semana", 2,
 IF('Planilha oficial participantes '!M129="3 ou mais vezes/ semana", 3,
 ""))))
</f>
        <v>0</v>
      </c>
      <c r="P129" s="109">
        <f>IF('Planilha oficial participantes '!N129="Nenhuma no último mês", 0,
 IF('Planilha oficial participantes '!N129="Menos de 1 vez/ semana", 1,
 IF('Planilha oficial participantes '!N129="1 ou 2 vezes/ semana", 2,
 IF('Planilha oficial participantes '!N129="3 ou mais vezes/ semana", 3,
 ""))))
</f>
        <v>0</v>
      </c>
      <c r="Q129" s="109">
        <f>IF('Planilha oficial participantes '!O129="Nenhuma no último mês", 0,
 IF('Planilha oficial participantes '!O129="Menos de 1 vez/ semana", 1,
 IF('Planilha oficial participantes '!O129="1 ou 2 vezes/ semana", 2,
 IF('Planilha oficial participantes '!O129="3 ou mais vezes/ semana", 3,
 ""))))
</f>
        <v>0</v>
      </c>
      <c r="R129" s="109">
        <f>IF('Planilha oficial participantes '!P129="Nenhuma no último mês", 0,
 IF('Planilha oficial participantes '!P129="Menos de 1 vez/ semana", 1,
 IF('Planilha oficial participantes '!P129="1 ou 2 vezes/ semana", 2,
 IF('Planilha oficial participantes '!P129="3 ou mais vezes/ semana", 3,
 ""))))
</f>
        <v>1</v>
      </c>
      <c r="S129" s="109">
        <f>IF('Planilha oficial participantes '!Q129="Nenhuma no último mês", 0,
 IF('Planilha oficial participantes '!Q129="Menos de 1 vez/ semana", 1,
 IF('Planilha oficial participantes '!Q129="1 ou 2 vezes/ semana", 2,
 IF('Planilha oficial participantes '!Q129="3 ou mais vezes/ semana", 3,
 ""))))
</f>
        <v>0</v>
      </c>
      <c r="T129" s="109">
        <f>IF('Planilha oficial participantes '!S129="Nenhuma no último mês", 0,
 IF('Planilha oficial participantes '!S129="Não se aplica", 0,
 IF('Planilha oficial participantes '!S129="Menos de 1 vez/ semana", 1,
 IF('Planilha oficial participantes '!S129="1 ou 2 vezes/ semana", 2,
 IF('Planilha oficial participantes '!S129="3 ou mais vezes/ semana", 3,
 ""))))
)</f>
        <v>0</v>
      </c>
      <c r="U129" s="109">
        <f>IF('Planilha oficial participantes '!U129="Nenhuma no último mês", 0,
 IF('Planilha oficial participantes '!U129="Menos de 1 vez/ semana", 1,
 IF('Planilha oficial participantes '!U129="1 ou 2 vezes/ semana", 2,
 IF('Planilha oficial participantes '!U129="3 ou mais vezes/ semana", 3,
 ""))))
</f>
        <v>0</v>
      </c>
      <c r="V129" s="109">
        <f t="shared" si="4"/>
        <v>1</v>
      </c>
      <c r="W129" s="109">
        <f>IF('Planilha oficial participantes '!V129="Nenhuma no último mês", 0,
 IF('Planilha oficial participantes '!V129="Menos de 1 vez/ semana", 1,
 IF('Planilha oficial participantes '!V129="1 ou 2 vezes/ semana", 2,
 IF('Planilha oficial participantes '!V129="3 ou mais vezes/ semana", 3,
 ""))))
</f>
        <v>1</v>
      </c>
      <c r="X129" s="109">
        <f>IF('Planilha oficial participantes '!W129="Nenhuma dificuldade", 0,
 IF('Planilha oficial participantes '!W129="Um problema leve", 1,
 IF('Planilha oficial participantes '!W129="Um problema razoável", 2,
 IF('Planilha oficial participantes '!W129="Um grande problema", 3,
 ""))))
</f>
        <v>1</v>
      </c>
      <c r="Y129" s="114">
        <f t="shared" si="5"/>
        <v>3</v>
      </c>
    </row>
    <row r="130">
      <c r="A130" s="108" t="s">
        <v>1310</v>
      </c>
      <c r="B130" s="109">
        <f>IF('Planilha oficial participantes '!T130="Muito boa", 0, IF('Planilha oficial participantes '!T130="Boa", 1, IF('Planilha oficial participantes '!T130="Ruim", 2, IF('Planilha oficial participantes '!T130="Muito ruim", 3, ""))))</f>
        <v>1</v>
      </c>
      <c r="C130" s="109">
        <f>IF(VALUE(MID('Planilha oficial participantes '!F130,1,SEARCH(" ",'Planilha oficial participantes '!F130)-1))&lt;=15, 0,
 IF(VALUE(MID('Planilha oficial participantes '!F130,1,SEARCH(" ",'Planilha oficial participantes '!F130)-1))&lt;=30, 1,
 IF(VALUE(MID('Planilha oficial participantes '!F130,1,SEARCH(" ",'Planilha oficial participantes '!F130)-1))&lt;=60, 2,
 3)))</f>
        <v>0</v>
      </c>
      <c r="D130" s="109">
        <f>IF('Planilha oficial participantes '!I130="Nenhuma no último mês", 0,
 IF('Planilha oficial participantes '!I130="Menos de 1 vez/ semana", 1,
 IF('Planilha oficial participantes '!I130="1 ou 2 vezes/ semana", 2,
 IF('Planilha oficial participantes '!I130="3 ou mais vezes/ semana", 3,
 ""))))
</f>
        <v>0</v>
      </c>
      <c r="E130" s="110">
        <f t="shared" si="1"/>
        <v>0</v>
      </c>
      <c r="F130" s="109">
        <f>IF(VALUE(MID('Planilha oficial participantes '!H130,1,SEARCH(" ",'Planilha oficial participantes '!H130)-1))&gt;=7, 0,
 IF(VALUE(MID('Planilha oficial participantes '!H130,1,SEARCH(" ",'Planilha oficial participantes '!H130)-1))&gt;=6, 1,
 IF(VALUE(MID('Planilha oficial participantes '!H130,1,SEARCH(" ",'Planilha oficial participantes '!H130)-1))&gt;=5, 2,
 3)))
</f>
        <v>0</v>
      </c>
      <c r="G130" s="109">
        <f>IF(
  (((VALUE(MID('Planilha oficial participantes '!H130,1,SEARCH(" ",'Planilha oficial participantes '!H130)-1))) / (TIMEVALUE(MOD('Planilha oficial participantes '!G130 - 'Planilha oficial participantes '!E130, 1))*24))*100) &gt; 85, 0,
IF(
  (((VALUE(MID('Planilha oficial participantes '!H130,1,SEARCH(" ",'Planilha oficial participantes '!H130)-1))) / (TIMEVALUE(MOD('Planilha oficial participantes '!G130 - 'Planilha oficial participantes '!E130, 1))*24))*100) &gt;= 75, 1,
IF(
  (((VALUE(MID('Planilha oficial participantes '!H130,1,SEARCH(" ",'Planilha oficial participantes '!H130)-1))) / (TIMEVALUE(MOD('Planilha oficial participantes '!G130 - 'Planilha oficial participantes '!E130, 1))*24))*100) &gt;= 65, 2,
3)))
</f>
        <v>0</v>
      </c>
      <c r="H130" s="111">
        <f>((VALUE(MID('Planilha oficial participantes '!H130,1,SEARCH(" ",'Planilha oficial participantes '!H130)-1))) / (TIMEVALUE(MOD('Planilha oficial participantes '!G130 - 'Planilha oficial participantes '!E130, 1))*24))*100</f>
        <v>95.45454545</v>
      </c>
      <c r="I130" s="112">
        <f>MOD('Planilha oficial participantes '!G130 - 'Planilha oficial participantes '!E130, 1)</f>
        <v>0.3055555556</v>
      </c>
      <c r="J130" s="113">
        <f t="shared" si="2"/>
        <v>7.333333333</v>
      </c>
      <c r="K130" s="109">
        <f t="shared" si="3"/>
        <v>1</v>
      </c>
      <c r="L130" s="109">
        <f>IF('Planilha oficial participantes '!J130="Nenhuma no último mês", 0,
 IF('Planilha oficial participantes '!J130="Menos de 1 vez/ semana", 1,
 IF('Planilha oficial participantes '!J130="1 ou 2 vezes/ semana", 2,
 IF('Planilha oficial participantes '!J130="3 ou mais vezes/ semana", 3,
 ""))))
</f>
        <v>0</v>
      </c>
      <c r="M130" s="109">
        <f>IF('Planilha oficial participantes '!K130="Nenhuma no último mês", 0,
 IF('Planilha oficial participantes '!K130="Menos de 1 vez/ semana", 1,
 IF('Planilha oficial participantes '!K130="1 ou 2 vezes/ semana", 2,
 IF('Planilha oficial participantes '!K130="3 ou mais vezes/ semana", 3,
 ""))))
</f>
        <v>1</v>
      </c>
      <c r="N130" s="109">
        <f>IF('Planilha oficial participantes '!L130="Nenhuma no último mês", 0,
 IF('Planilha oficial participantes '!L130="Menos de 1 vez/ semana", 1,
 IF('Planilha oficial participantes '!L130="1 ou 2 vezes/ semana", 2,
 IF('Planilha oficial participantes '!L130="3 ou mais vezes/ semana", 3,
 ""))))
</f>
        <v>0</v>
      </c>
      <c r="O130" s="109">
        <f>IF('Planilha oficial participantes '!M130="Nenhuma no último mês", 0,
 IF('Planilha oficial participantes '!M130="Menos de 1 vez/ semana", 1,
 IF('Planilha oficial participantes '!M130="1 ou 2 vezes/ semana", 2,
 IF('Planilha oficial participantes '!M130="3 ou mais vezes/ semana", 3,
 ""))))
</f>
        <v>0</v>
      </c>
      <c r="P130" s="109">
        <f>IF('Planilha oficial participantes '!N130="Nenhuma no último mês", 0,
 IF('Planilha oficial participantes '!N130="Menos de 1 vez/ semana", 1,
 IF('Planilha oficial participantes '!N130="1 ou 2 vezes/ semana", 2,
 IF('Planilha oficial participantes '!N130="3 ou mais vezes/ semana", 3,
 ""))))
</f>
        <v>0</v>
      </c>
      <c r="Q130" s="109">
        <f>IF('Planilha oficial participantes '!O130="Nenhuma no último mês", 0,
 IF('Planilha oficial participantes '!O130="Menos de 1 vez/ semana", 1,
 IF('Planilha oficial participantes '!O130="1 ou 2 vezes/ semana", 2,
 IF('Planilha oficial participantes '!O130="3 ou mais vezes/ semana", 3,
 ""))))
</f>
        <v>0</v>
      </c>
      <c r="R130" s="109">
        <f>IF('Planilha oficial participantes '!P130="Nenhuma no último mês", 0,
 IF('Planilha oficial participantes '!P130="Menos de 1 vez/ semana", 1,
 IF('Planilha oficial participantes '!P130="1 ou 2 vezes/ semana", 2,
 IF('Planilha oficial participantes '!P130="3 ou mais vezes/ semana", 3,
 ""))))
</f>
        <v>1</v>
      </c>
      <c r="S130" s="109">
        <f>IF('Planilha oficial participantes '!Q130="Nenhuma no último mês", 0,
 IF('Planilha oficial participantes '!Q130="Menos de 1 vez/ semana", 1,
 IF('Planilha oficial participantes '!Q130="1 ou 2 vezes/ semana", 2,
 IF('Planilha oficial participantes '!Q130="3 ou mais vezes/ semana", 3,
 ""))))
</f>
        <v>0</v>
      </c>
      <c r="T130" s="109">
        <f>IF('Planilha oficial participantes '!S130="Nenhuma no último mês", 0,
 IF('Planilha oficial participantes '!S130="Não se aplica", 0,
 IF('Planilha oficial participantes '!S130="Menos de 1 vez/ semana", 1,
 IF('Planilha oficial participantes '!S130="1 ou 2 vezes/ semana", 2,
 IF('Planilha oficial participantes '!S130="3 ou mais vezes/ semana", 3,
 ""))))
)</f>
        <v>0</v>
      </c>
      <c r="U130" s="109">
        <f>IF('Planilha oficial participantes '!U130="Nenhuma no último mês", 0,
 IF('Planilha oficial participantes '!U130="Menos de 1 vez/ semana", 1,
 IF('Planilha oficial participantes '!U130="1 ou 2 vezes/ semana", 2,
 IF('Planilha oficial participantes '!U130="3 ou mais vezes/ semana", 3,
 ""))))
</f>
        <v>0</v>
      </c>
      <c r="V130" s="109">
        <f t="shared" si="4"/>
        <v>1</v>
      </c>
      <c r="W130" s="109">
        <f>IF('Planilha oficial participantes '!V130="Nenhuma no último mês", 0,
 IF('Planilha oficial participantes '!V130="Menos de 1 vez/ semana", 1,
 IF('Planilha oficial participantes '!V130="1 ou 2 vezes/ semana", 2,
 IF('Planilha oficial participantes '!V130="3 ou mais vezes/ semana", 3,
 ""))))
</f>
        <v>1</v>
      </c>
      <c r="X130" s="109">
        <f>IF('Planilha oficial participantes '!W130="Nenhuma dificuldade", 0,
 IF('Planilha oficial participantes '!W130="Um problema leve", 1,
 IF('Planilha oficial participantes '!W130="Um problema razoável", 2,
 IF('Planilha oficial participantes '!W130="Um grande problema", 3,
 ""))))
</f>
        <v>1</v>
      </c>
      <c r="Y130" s="114">
        <f t="shared" si="5"/>
        <v>3</v>
      </c>
    </row>
    <row r="131">
      <c r="A131" s="108" t="s">
        <v>1311</v>
      </c>
      <c r="B131" s="109">
        <f>IF('Planilha oficial participantes '!T131="Muito boa", 0, IF('Planilha oficial participantes '!T131="Boa", 1, IF('Planilha oficial participantes '!T131="Ruim", 2, IF('Planilha oficial participantes '!T131="Muito ruim", 3, ""))))</f>
        <v>2</v>
      </c>
      <c r="C131" s="109">
        <f>IF(VALUE(MID('Planilha oficial participantes '!F131,1,SEARCH(" ",'Planilha oficial participantes '!F131)-1))&lt;=15, 0,
 IF(VALUE(MID('Planilha oficial participantes '!F131,1,SEARCH(" ",'Planilha oficial participantes '!F131)-1))&lt;=30, 1,
 IF(VALUE(MID('Planilha oficial participantes '!F131,1,SEARCH(" ",'Planilha oficial participantes '!F131)-1))&lt;=60, 2,
 3)))</f>
        <v>2</v>
      </c>
      <c r="D131" s="109">
        <f>IF('Planilha oficial participantes '!I131="Nenhuma no último mês", 0,
 IF('Planilha oficial participantes '!I131="Menos de 1 vez/ semana", 1,
 IF('Planilha oficial participantes '!I131="1 ou 2 vezes/ semana", 2,
 IF('Planilha oficial participantes '!I131="3 ou mais vezes/ semana", 3,
 ""))))
</f>
        <v>2</v>
      </c>
      <c r="E131" s="110">
        <f t="shared" si="1"/>
        <v>2</v>
      </c>
      <c r="F131" s="109">
        <f>IF(VALUE(MID('Planilha oficial participantes '!H131,1,SEARCH(" ",'Planilha oficial participantes '!H131)-1))&gt;=7, 0,
 IF(VALUE(MID('Planilha oficial participantes '!H131,1,SEARCH(" ",'Planilha oficial participantes '!H131)-1))&gt;=6, 1,
 IF(VALUE(MID('Planilha oficial participantes '!H131,1,SEARCH(" ",'Planilha oficial participantes '!H131)-1))&gt;=5, 2,
 3)))
</f>
        <v>3</v>
      </c>
      <c r="G131" s="109">
        <f>IF(
  (((VALUE(MID('Planilha oficial participantes '!H131,1,SEARCH(" ",'Planilha oficial participantes '!H131)-1))) / (TIMEVALUE(MOD('Planilha oficial participantes '!G131 - 'Planilha oficial participantes '!E131, 1))*24))*100) &gt; 85, 0,
IF(
  (((VALUE(MID('Planilha oficial participantes '!H131,1,SEARCH(" ",'Planilha oficial participantes '!H131)-1))) / (TIMEVALUE(MOD('Planilha oficial participantes '!G131 - 'Planilha oficial participantes '!E131, 1))*24))*100) &gt;= 75, 1,
IF(
  (((VALUE(MID('Planilha oficial participantes '!H131,1,SEARCH(" ",'Planilha oficial participantes '!H131)-1))) / (TIMEVALUE(MOD('Planilha oficial participantes '!G131 - 'Planilha oficial participantes '!E131, 1))*24))*100) &gt;= 65, 2,
3)))
</f>
        <v>0</v>
      </c>
      <c r="H131" s="111">
        <f>((VALUE(MID('Planilha oficial participantes '!H131,1,SEARCH(" ",'Planilha oficial participantes '!H131)-1))) / (TIMEVALUE(MOD('Planilha oficial participantes '!G131 - 'Planilha oficial participantes '!E131, 1))*24))*100</f>
        <v>100</v>
      </c>
      <c r="I131" s="112">
        <f>MOD('Planilha oficial participantes '!G131 - 'Planilha oficial participantes '!E131, 1)</f>
        <v>0.125</v>
      </c>
      <c r="J131" s="113">
        <f t="shared" si="2"/>
        <v>3</v>
      </c>
      <c r="K131" s="109">
        <f t="shared" si="3"/>
        <v>2</v>
      </c>
      <c r="L131" s="109">
        <f>IF('Planilha oficial participantes '!J131="Nenhuma no último mês", 0,
 IF('Planilha oficial participantes '!J131="Menos de 1 vez/ semana", 1,
 IF('Planilha oficial participantes '!J131="1 ou 2 vezes/ semana", 2,
 IF('Planilha oficial participantes '!J131="3 ou mais vezes/ semana", 3,
 ""))))
</f>
        <v>3</v>
      </c>
      <c r="M131" s="109">
        <f>IF('Planilha oficial participantes '!K131="Nenhuma no último mês", 0,
 IF('Planilha oficial participantes '!K131="Menos de 1 vez/ semana", 1,
 IF('Planilha oficial participantes '!K131="1 ou 2 vezes/ semana", 2,
 IF('Planilha oficial participantes '!K131="3 ou mais vezes/ semana", 3,
 ""))))
</f>
        <v>2</v>
      </c>
      <c r="N131" s="109">
        <f>IF('Planilha oficial participantes '!L131="Nenhuma no último mês", 0,
 IF('Planilha oficial participantes '!L131="Menos de 1 vez/ semana", 1,
 IF('Planilha oficial participantes '!L131="1 ou 2 vezes/ semana", 2,
 IF('Planilha oficial participantes '!L131="3 ou mais vezes/ semana", 3,
 ""))))
</f>
        <v>0</v>
      </c>
      <c r="O131" s="109">
        <f>IF('Planilha oficial participantes '!M131="Nenhuma no último mês", 0,
 IF('Planilha oficial participantes '!M131="Menos de 1 vez/ semana", 1,
 IF('Planilha oficial participantes '!M131="1 ou 2 vezes/ semana", 2,
 IF('Planilha oficial participantes '!M131="3 ou mais vezes/ semana", 3,
 ""))))
</f>
        <v>0</v>
      </c>
      <c r="P131" s="109">
        <f>IF('Planilha oficial participantes '!N131="Nenhuma no último mês", 0,
 IF('Planilha oficial participantes '!N131="Menos de 1 vez/ semana", 1,
 IF('Planilha oficial participantes '!N131="1 ou 2 vezes/ semana", 2,
 IF('Planilha oficial participantes '!N131="3 ou mais vezes/ semana", 3,
 ""))))
</f>
        <v>2</v>
      </c>
      <c r="Q131" s="109">
        <f>IF('Planilha oficial participantes '!O131="Nenhuma no último mês", 0,
 IF('Planilha oficial participantes '!O131="Menos de 1 vez/ semana", 1,
 IF('Planilha oficial participantes '!O131="1 ou 2 vezes/ semana", 2,
 IF('Planilha oficial participantes '!O131="3 ou mais vezes/ semana", 3,
 ""))))
</f>
        <v>3</v>
      </c>
      <c r="R131" s="109">
        <f>IF('Planilha oficial participantes '!P131="Nenhuma no último mês", 0,
 IF('Planilha oficial participantes '!P131="Menos de 1 vez/ semana", 1,
 IF('Planilha oficial participantes '!P131="1 ou 2 vezes/ semana", 2,
 IF('Planilha oficial participantes '!P131="3 ou mais vezes/ semana", 3,
 ""))))
</f>
        <v>2</v>
      </c>
      <c r="S131" s="109">
        <f>IF('Planilha oficial participantes '!Q131="Nenhuma no último mês", 0,
 IF('Planilha oficial participantes '!Q131="Menos de 1 vez/ semana", 1,
 IF('Planilha oficial participantes '!Q131="1 ou 2 vezes/ semana", 2,
 IF('Planilha oficial participantes '!Q131="3 ou mais vezes/ semana", 3,
 ""))))
</f>
        <v>0</v>
      </c>
      <c r="T131" s="109">
        <f>IF('Planilha oficial participantes '!S131="Nenhuma no último mês", 0,
 IF('Planilha oficial participantes '!S131="Não se aplica", 0,
 IF('Planilha oficial participantes '!S131="Menos de 1 vez/ semana", 1,
 IF('Planilha oficial participantes '!S131="1 ou 2 vezes/ semana", 2,
 IF('Planilha oficial participantes '!S131="3 ou mais vezes/ semana", 3,
 ""))))
)</f>
        <v>3</v>
      </c>
      <c r="U131" s="109">
        <f>IF('Planilha oficial participantes '!U131="Nenhuma no último mês", 0,
 IF('Planilha oficial participantes '!U131="Menos de 1 vez/ semana", 1,
 IF('Planilha oficial participantes '!U131="1 ou 2 vezes/ semana", 2,
 IF('Planilha oficial participantes '!U131="3 ou mais vezes/ semana", 3,
 ""))))
</f>
        <v>0</v>
      </c>
      <c r="V131" s="109">
        <f t="shared" si="4"/>
        <v>2</v>
      </c>
      <c r="W131" s="109">
        <f>IF('Planilha oficial participantes '!V131="Nenhuma no último mês", 0,
 IF('Planilha oficial participantes '!V131="Menos de 1 vez/ semana", 1,
 IF('Planilha oficial participantes '!V131="1 ou 2 vezes/ semana", 2,
 IF('Planilha oficial participantes '!V131="3 ou mais vezes/ semana", 3,
 ""))))
</f>
        <v>0</v>
      </c>
      <c r="X131" s="109">
        <f>IF('Planilha oficial participantes '!W131="Nenhuma dificuldade", 0,
 IF('Planilha oficial participantes '!W131="Um problema leve", 1,
 IF('Planilha oficial participantes '!W131="Um problema razoável", 2,
 IF('Planilha oficial participantes '!W131="Um grande problema", 3,
 ""))))
</f>
        <v>3</v>
      </c>
      <c r="Y131" s="114">
        <f t="shared" si="5"/>
        <v>11</v>
      </c>
    </row>
    <row r="132">
      <c r="A132" s="108" t="s">
        <v>1312</v>
      </c>
      <c r="B132" s="109">
        <f>IF('Planilha oficial participantes '!T132="Muito boa", 0, IF('Planilha oficial participantes '!T132="Boa", 1, IF('Planilha oficial participantes '!T132="Ruim", 2, IF('Planilha oficial participantes '!T132="Muito ruim", 3, ""))))</f>
        <v>1</v>
      </c>
      <c r="C132" s="109">
        <f>IF(VALUE(MID('Planilha oficial participantes '!F132,1,SEARCH(" ",'Planilha oficial participantes '!F132)-1))&lt;=15, 0,
 IF(VALUE(MID('Planilha oficial participantes '!F132,1,SEARCH(" ",'Planilha oficial participantes '!F132)-1))&lt;=30, 1,
 IF(VALUE(MID('Planilha oficial participantes '!F132,1,SEARCH(" ",'Planilha oficial participantes '!F132)-1))&lt;=60, 2,
 3)))</f>
        <v>0</v>
      </c>
      <c r="D132" s="109">
        <f>IF('Planilha oficial participantes '!I132="Nenhuma no último mês", 0,
 IF('Planilha oficial participantes '!I132="Menos de 1 vez/ semana", 1,
 IF('Planilha oficial participantes '!I132="1 ou 2 vezes/ semana", 2,
 IF('Planilha oficial participantes '!I132="3 ou mais vezes/ semana", 3,
 ""))))
</f>
        <v>2</v>
      </c>
      <c r="E132" s="110">
        <f t="shared" si="1"/>
        <v>1</v>
      </c>
      <c r="F132" s="109">
        <f>IF(VALUE(MID('Planilha oficial participantes '!H132,1,SEARCH(" ",'Planilha oficial participantes '!H132)-1))&gt;=7, 0,
 IF(VALUE(MID('Planilha oficial participantes '!H132,1,SEARCH(" ",'Planilha oficial participantes '!H132)-1))&gt;=6, 1,
 IF(VALUE(MID('Planilha oficial participantes '!H132,1,SEARCH(" ",'Planilha oficial participantes '!H132)-1))&gt;=5, 2,
 3)))
</f>
        <v>0</v>
      </c>
      <c r="G132" s="109">
        <f>IF(
  (((VALUE(MID('Planilha oficial participantes '!H132,1,SEARCH(" ",'Planilha oficial participantes '!H132)-1))) / (TIMEVALUE(MOD('Planilha oficial participantes '!G132 - 'Planilha oficial participantes '!E132, 1))*24))*100) &gt; 85, 0,
IF(
  (((VALUE(MID('Planilha oficial participantes '!H132,1,SEARCH(" ",'Planilha oficial participantes '!H132)-1))) / (TIMEVALUE(MOD('Planilha oficial participantes '!G132 - 'Planilha oficial participantes '!E132, 1))*24))*100) &gt;= 75, 1,
IF(
  (((VALUE(MID('Planilha oficial participantes '!H132,1,SEARCH(" ",'Planilha oficial participantes '!H132)-1))) / (TIMEVALUE(MOD('Planilha oficial participantes '!G132 - 'Planilha oficial participantes '!E132, 1))*24))*100) &gt;= 65, 2,
3)))
</f>
        <v>0</v>
      </c>
      <c r="H132" s="111">
        <f>((VALUE(MID('Planilha oficial participantes '!H132,1,SEARCH(" ",'Planilha oficial participantes '!H132)-1))) / (TIMEVALUE(MOD('Planilha oficial participantes '!G132 - 'Planilha oficial participantes '!E132, 1))*24))*100</f>
        <v>100</v>
      </c>
      <c r="I132" s="112">
        <f>MOD('Planilha oficial participantes '!G132 - 'Planilha oficial participantes '!E132, 1)</f>
        <v>0.2916666667</v>
      </c>
      <c r="J132" s="113">
        <f t="shared" si="2"/>
        <v>7</v>
      </c>
      <c r="K132" s="109">
        <f t="shared" si="3"/>
        <v>1</v>
      </c>
      <c r="L132" s="109">
        <f>IF('Planilha oficial participantes '!J132="Nenhuma no último mês", 0,
 IF('Planilha oficial participantes '!J132="Menos de 1 vez/ semana", 1,
 IF('Planilha oficial participantes '!J132="1 ou 2 vezes/ semana", 2,
 IF('Planilha oficial participantes '!J132="3 ou mais vezes/ semana", 3,
 ""))))
</f>
        <v>2</v>
      </c>
      <c r="M132" s="109">
        <f>IF('Planilha oficial participantes '!K132="Nenhuma no último mês", 0,
 IF('Planilha oficial participantes '!K132="Menos de 1 vez/ semana", 1,
 IF('Planilha oficial participantes '!K132="1 ou 2 vezes/ semana", 2,
 IF('Planilha oficial participantes '!K132="3 ou mais vezes/ semana", 3,
 ""))))
</f>
        <v>1</v>
      </c>
      <c r="N132" s="109">
        <f>IF('Planilha oficial participantes '!L132="Nenhuma no último mês", 0,
 IF('Planilha oficial participantes '!L132="Menos de 1 vez/ semana", 1,
 IF('Planilha oficial participantes '!L132="1 ou 2 vezes/ semana", 2,
 IF('Planilha oficial participantes '!L132="3 ou mais vezes/ semana", 3,
 ""))))
</f>
        <v>1</v>
      </c>
      <c r="O132" s="109">
        <f>IF('Planilha oficial participantes '!M132="Nenhuma no último mês", 0,
 IF('Planilha oficial participantes '!M132="Menos de 1 vez/ semana", 1,
 IF('Planilha oficial participantes '!M132="1 ou 2 vezes/ semana", 2,
 IF('Planilha oficial participantes '!M132="3 ou mais vezes/ semana", 3,
 ""))))
</f>
        <v>1</v>
      </c>
      <c r="P132" s="109">
        <f>IF('Planilha oficial participantes '!N132="Nenhuma no último mês", 0,
 IF('Planilha oficial participantes '!N132="Menos de 1 vez/ semana", 1,
 IF('Planilha oficial participantes '!N132="1 ou 2 vezes/ semana", 2,
 IF('Planilha oficial participantes '!N132="3 ou mais vezes/ semana", 3,
 ""))))
</f>
        <v>1</v>
      </c>
      <c r="Q132" s="109">
        <f>IF('Planilha oficial participantes '!O132="Nenhuma no último mês", 0,
 IF('Planilha oficial participantes '!O132="Menos de 1 vez/ semana", 1,
 IF('Planilha oficial participantes '!O132="1 ou 2 vezes/ semana", 2,
 IF('Planilha oficial participantes '!O132="3 ou mais vezes/ semana", 3,
 ""))))
</f>
        <v>1</v>
      </c>
      <c r="R132" s="109">
        <f>IF('Planilha oficial participantes '!P132="Nenhuma no último mês", 0,
 IF('Planilha oficial participantes '!P132="Menos de 1 vez/ semana", 1,
 IF('Planilha oficial participantes '!P132="1 ou 2 vezes/ semana", 2,
 IF('Planilha oficial participantes '!P132="3 ou mais vezes/ semana", 3,
 ""))))
</f>
        <v>1</v>
      </c>
      <c r="S132" s="109">
        <f>IF('Planilha oficial participantes '!Q132="Nenhuma no último mês", 0,
 IF('Planilha oficial participantes '!Q132="Menos de 1 vez/ semana", 1,
 IF('Planilha oficial participantes '!Q132="1 ou 2 vezes/ semana", 2,
 IF('Planilha oficial participantes '!Q132="3 ou mais vezes/ semana", 3,
 ""))))
</f>
        <v>0</v>
      </c>
      <c r="T132" s="109">
        <f>IF('Planilha oficial participantes '!S132="Nenhuma no último mês", 0,
 IF('Planilha oficial participantes '!S132="Não se aplica", 0,
 IF('Planilha oficial participantes '!S132="Menos de 1 vez/ semana", 1,
 IF('Planilha oficial participantes '!S132="1 ou 2 vezes/ semana", 2,
 IF('Planilha oficial participantes '!S132="3 ou mais vezes/ semana", 3,
 ""))))
)</f>
        <v>0</v>
      </c>
      <c r="U132" s="109">
        <f>IF('Planilha oficial participantes '!U132="Nenhuma no último mês", 0,
 IF('Planilha oficial participantes '!U132="Menos de 1 vez/ semana", 1,
 IF('Planilha oficial participantes '!U132="1 ou 2 vezes/ semana", 2,
 IF('Planilha oficial participantes '!U132="3 ou mais vezes/ semana", 3,
 ""))))
</f>
        <v>0</v>
      </c>
      <c r="V132" s="109">
        <f t="shared" si="4"/>
        <v>0</v>
      </c>
      <c r="W132" s="109">
        <f>IF('Planilha oficial participantes '!V132="Nenhuma no último mês", 0,
 IF('Planilha oficial participantes '!V132="Menos de 1 vez/ semana", 1,
 IF('Planilha oficial participantes '!V132="1 ou 2 vezes/ semana", 2,
 IF('Planilha oficial participantes '!V132="3 ou mais vezes/ semana", 3,
 ""))))
</f>
        <v>0</v>
      </c>
      <c r="X132" s="109">
        <f>IF('Planilha oficial participantes '!W132="Nenhuma dificuldade", 0,
 IF('Planilha oficial participantes '!W132="Um problema leve", 1,
 IF('Planilha oficial participantes '!W132="Um problema razoável", 2,
 IF('Planilha oficial participantes '!W132="Um grande problema", 3,
 ""))))
</f>
        <v>0</v>
      </c>
      <c r="Y132" s="114">
        <f t="shared" si="5"/>
        <v>3</v>
      </c>
    </row>
    <row r="133">
      <c r="A133" s="108" t="s">
        <v>1313</v>
      </c>
      <c r="B133" s="109">
        <f>IF('Planilha oficial participantes '!T133="Muito boa", 0, IF('Planilha oficial participantes '!T133="Boa", 1, IF('Planilha oficial participantes '!T133="Ruim", 2, IF('Planilha oficial participantes '!T133="Muito ruim", 3, ""))))</f>
        <v>1</v>
      </c>
      <c r="C133" s="109">
        <f>IF(VALUE(MID('Planilha oficial participantes '!F133,1,SEARCH(" ",'Planilha oficial participantes '!F133)-1))&lt;=15, 0,
 IF(VALUE(MID('Planilha oficial participantes '!F133,1,SEARCH(" ",'Planilha oficial participantes '!F133)-1))&lt;=30, 1,
 IF(VALUE(MID('Planilha oficial participantes '!F133,1,SEARCH(" ",'Planilha oficial participantes '!F133)-1))&lt;=60, 2,
 3)))</f>
        <v>0</v>
      </c>
      <c r="D133" s="109">
        <f>IF('Planilha oficial participantes '!I133="Nenhuma no último mês", 0,
 IF('Planilha oficial participantes '!I133="Menos de 1 vez/ semana", 1,
 IF('Planilha oficial participantes '!I133="1 ou 2 vezes/ semana", 2,
 IF('Planilha oficial participantes '!I133="3 ou mais vezes/ semana", 3,
 ""))))
</f>
        <v>0</v>
      </c>
      <c r="E133" s="110">
        <f t="shared" si="1"/>
        <v>0</v>
      </c>
      <c r="F133" s="109">
        <f>IF(VALUE(MID('Planilha oficial participantes '!H133,1,SEARCH(" ",'Planilha oficial participantes '!H133)-1))&gt;=7, 0,
 IF(VALUE(MID('Planilha oficial participantes '!H133,1,SEARCH(" ",'Planilha oficial participantes '!H133)-1))&gt;=6, 1,
 IF(VALUE(MID('Planilha oficial participantes '!H133,1,SEARCH(" ",'Planilha oficial participantes '!H133)-1))&gt;=5, 2,
 3)))
</f>
        <v>1</v>
      </c>
      <c r="G133" s="109">
        <f>IF(
  (((VALUE(MID('Planilha oficial participantes '!H133,1,SEARCH(" ",'Planilha oficial participantes '!H133)-1))) / (TIMEVALUE(MOD('Planilha oficial participantes '!G133 - 'Planilha oficial participantes '!E133, 1))*24))*100) &gt; 85, 0,
IF(
  (((VALUE(MID('Planilha oficial participantes '!H133,1,SEARCH(" ",'Planilha oficial participantes '!H133)-1))) / (TIMEVALUE(MOD('Planilha oficial participantes '!G133 - 'Planilha oficial participantes '!E133, 1))*24))*100) &gt;= 75, 1,
IF(
  (((VALUE(MID('Planilha oficial participantes '!H133,1,SEARCH(" ",'Planilha oficial participantes '!H133)-1))) / (TIMEVALUE(MOD('Planilha oficial participantes '!G133 - 'Planilha oficial participantes '!E133, 1))*24))*100) &gt;= 65, 2,
3)))
</f>
        <v>0</v>
      </c>
      <c r="H133" s="111">
        <f>((VALUE(MID('Planilha oficial participantes '!H133,1,SEARCH(" ",'Planilha oficial participantes '!H133)-1))) / (TIMEVALUE(MOD('Planilha oficial participantes '!G133 - 'Planilha oficial participantes '!E133, 1))*24))*100</f>
        <v>85.71428571</v>
      </c>
      <c r="I133" s="112">
        <f>MOD('Planilha oficial participantes '!G133 - 'Planilha oficial participantes '!E133, 1)</f>
        <v>0.2916666667</v>
      </c>
      <c r="J133" s="113">
        <f t="shared" si="2"/>
        <v>7</v>
      </c>
      <c r="K133" s="109">
        <f t="shared" si="3"/>
        <v>0</v>
      </c>
      <c r="L133" s="109">
        <f>IF('Planilha oficial participantes '!J133="Nenhuma no último mês", 0,
 IF('Planilha oficial participantes '!J133="Menos de 1 vez/ semana", 1,
 IF('Planilha oficial participantes '!J133="1 ou 2 vezes/ semana", 2,
 IF('Planilha oficial participantes '!J133="3 ou mais vezes/ semana", 3,
 ""))))
</f>
        <v>0</v>
      </c>
      <c r="M133" s="109">
        <f>IF('Planilha oficial participantes '!K133="Nenhuma no último mês", 0,
 IF('Planilha oficial participantes '!K133="Menos de 1 vez/ semana", 1,
 IF('Planilha oficial participantes '!K133="1 ou 2 vezes/ semana", 2,
 IF('Planilha oficial participantes '!K133="3 ou mais vezes/ semana", 3,
 ""))))
</f>
        <v>0</v>
      </c>
      <c r="N133" s="109">
        <f>IF('Planilha oficial participantes '!L133="Nenhuma no último mês", 0,
 IF('Planilha oficial participantes '!L133="Menos de 1 vez/ semana", 1,
 IF('Planilha oficial participantes '!L133="1 ou 2 vezes/ semana", 2,
 IF('Planilha oficial participantes '!L133="3 ou mais vezes/ semana", 3,
 ""))))
</f>
        <v>0</v>
      </c>
      <c r="O133" s="109">
        <f>IF('Planilha oficial participantes '!M133="Nenhuma no último mês", 0,
 IF('Planilha oficial participantes '!M133="Menos de 1 vez/ semana", 1,
 IF('Planilha oficial participantes '!M133="1 ou 2 vezes/ semana", 2,
 IF('Planilha oficial participantes '!M133="3 ou mais vezes/ semana", 3,
 ""))))
</f>
        <v>0</v>
      </c>
      <c r="P133" s="109">
        <f>IF('Planilha oficial participantes '!N133="Nenhuma no último mês", 0,
 IF('Planilha oficial participantes '!N133="Menos de 1 vez/ semana", 1,
 IF('Planilha oficial participantes '!N133="1 ou 2 vezes/ semana", 2,
 IF('Planilha oficial participantes '!N133="3 ou mais vezes/ semana", 3,
 ""))))
</f>
        <v>0</v>
      </c>
      <c r="Q133" s="109">
        <f>IF('Planilha oficial participantes '!O133="Nenhuma no último mês", 0,
 IF('Planilha oficial participantes '!O133="Menos de 1 vez/ semana", 1,
 IF('Planilha oficial participantes '!O133="1 ou 2 vezes/ semana", 2,
 IF('Planilha oficial participantes '!O133="3 ou mais vezes/ semana", 3,
 ""))))
</f>
        <v>0</v>
      </c>
      <c r="R133" s="109">
        <f>IF('Planilha oficial participantes '!P133="Nenhuma no último mês", 0,
 IF('Planilha oficial participantes '!P133="Menos de 1 vez/ semana", 1,
 IF('Planilha oficial participantes '!P133="1 ou 2 vezes/ semana", 2,
 IF('Planilha oficial participantes '!P133="3 ou mais vezes/ semana", 3,
 ""))))
</f>
        <v>0</v>
      </c>
      <c r="S133" s="109">
        <f>IF('Planilha oficial participantes '!Q133="Nenhuma no último mês", 0,
 IF('Planilha oficial participantes '!Q133="Menos de 1 vez/ semana", 1,
 IF('Planilha oficial participantes '!Q133="1 ou 2 vezes/ semana", 2,
 IF('Planilha oficial participantes '!Q133="3 ou mais vezes/ semana", 3,
 ""))))
</f>
        <v>0</v>
      </c>
      <c r="T133" s="109">
        <f>IF('Planilha oficial participantes '!S133="Nenhuma no último mês", 0,
 IF('Planilha oficial participantes '!S133="Não se aplica", 0,
 IF('Planilha oficial participantes '!S133="Menos de 1 vez/ semana", 1,
 IF('Planilha oficial participantes '!S133="1 ou 2 vezes/ semana", 2,
 IF('Planilha oficial participantes '!S133="3 ou mais vezes/ semana", 3,
 ""))))
)</f>
        <v>0</v>
      </c>
      <c r="U133" s="109">
        <f>IF('Planilha oficial participantes '!U133="Nenhuma no último mês", 0,
 IF('Planilha oficial participantes '!U133="Menos de 1 vez/ semana", 1,
 IF('Planilha oficial participantes '!U133="1 ou 2 vezes/ semana", 2,
 IF('Planilha oficial participantes '!U133="3 ou mais vezes/ semana", 3,
 ""))))
</f>
        <v>0</v>
      </c>
      <c r="V133" s="109">
        <f t="shared" si="4"/>
        <v>1</v>
      </c>
      <c r="W133" s="109">
        <f>IF('Planilha oficial participantes '!V133="Nenhuma no último mês", 0,
 IF('Planilha oficial participantes '!V133="Menos de 1 vez/ semana", 1,
 IF('Planilha oficial participantes '!V133="1 ou 2 vezes/ semana", 2,
 IF('Planilha oficial participantes '!V133="3 ou mais vezes/ semana", 3,
 ""))))
</f>
        <v>0</v>
      </c>
      <c r="X133" s="109">
        <f>IF('Planilha oficial participantes '!W133="Nenhuma dificuldade", 0,
 IF('Planilha oficial participantes '!W133="Um problema leve", 1,
 IF('Planilha oficial participantes '!W133="Um problema razoável", 2,
 IF('Planilha oficial participantes '!W133="Um grande problema", 3,
 ""))))
</f>
        <v>1</v>
      </c>
      <c r="Y133" s="114">
        <f t="shared" si="5"/>
        <v>3</v>
      </c>
    </row>
    <row r="134">
      <c r="A134" s="108" t="s">
        <v>1314</v>
      </c>
      <c r="B134" s="109">
        <f>IF('Planilha oficial participantes '!T134="Muito boa", 0, IF('Planilha oficial participantes '!T134="Boa", 1, IF('Planilha oficial participantes '!T134="Ruim", 2, IF('Planilha oficial participantes '!T134="Muito ruim", 3, ""))))</f>
        <v>0</v>
      </c>
      <c r="C134" s="109">
        <f>IF(VALUE(MID('Planilha oficial participantes '!F134,1,SEARCH(" ",'Planilha oficial participantes '!F134)-1))&lt;=15, 0,
 IF(VALUE(MID('Planilha oficial participantes '!F134,1,SEARCH(" ",'Planilha oficial participantes '!F134)-1))&lt;=30, 1,
 IF(VALUE(MID('Planilha oficial participantes '!F134,1,SEARCH(" ",'Planilha oficial participantes '!F134)-1))&lt;=60, 2,
 3)))</f>
        <v>0</v>
      </c>
      <c r="D134" s="109">
        <f>IF('Planilha oficial participantes '!I134="Nenhuma no último mês", 0,
 IF('Planilha oficial participantes '!I134="Menos de 1 vez/ semana", 1,
 IF('Planilha oficial participantes '!I134="1 ou 2 vezes/ semana", 2,
 IF('Planilha oficial participantes '!I134="3 ou mais vezes/ semana", 3,
 ""))))
</f>
        <v>0</v>
      </c>
      <c r="E134" s="110">
        <f t="shared" si="1"/>
        <v>0</v>
      </c>
      <c r="F134" s="109">
        <f>IF(VALUE(MID('Planilha oficial participantes '!H134,1,SEARCH(" ",'Planilha oficial participantes '!H134)-1))&gt;=7, 0,
 IF(VALUE(MID('Planilha oficial participantes '!H134,1,SEARCH(" ",'Planilha oficial participantes '!H134)-1))&gt;=6, 1,
 IF(VALUE(MID('Planilha oficial participantes '!H134,1,SEARCH(" ",'Planilha oficial participantes '!H134)-1))&gt;=5, 2,
 3)))
</f>
        <v>1</v>
      </c>
      <c r="G134" s="109">
        <f>IF(
  (((VALUE(MID('Planilha oficial participantes '!H134,1,SEARCH(" ",'Planilha oficial participantes '!H134)-1))) / (TIMEVALUE(MOD('Planilha oficial participantes '!G134 - 'Planilha oficial participantes '!E134, 1))*24))*100) &gt; 85, 0,
IF(
  (((VALUE(MID('Planilha oficial participantes '!H134,1,SEARCH(" ",'Planilha oficial participantes '!H134)-1))) / (TIMEVALUE(MOD('Planilha oficial participantes '!G134 - 'Planilha oficial participantes '!E134, 1))*24))*100) &gt;= 75, 1,
IF(
  (((VALUE(MID('Planilha oficial participantes '!H134,1,SEARCH(" ",'Planilha oficial participantes '!H134)-1))) / (TIMEVALUE(MOD('Planilha oficial participantes '!G134 - 'Planilha oficial participantes '!E134, 1))*24))*100) &gt;= 65, 2,
3)))
</f>
        <v>0</v>
      </c>
      <c r="H134" s="111">
        <f>((VALUE(MID('Planilha oficial participantes '!H134,1,SEARCH(" ",'Planilha oficial participantes '!H134)-1))) / (TIMEVALUE(MOD('Planilha oficial participantes '!G134 - 'Planilha oficial participantes '!E134, 1))*24))*100</f>
        <v>100</v>
      </c>
      <c r="I134" s="112">
        <f>MOD('Planilha oficial participantes '!G134 - 'Planilha oficial participantes '!E134, 1)</f>
        <v>0.25</v>
      </c>
      <c r="J134" s="113">
        <f t="shared" si="2"/>
        <v>6</v>
      </c>
      <c r="K134" s="109">
        <f t="shared" si="3"/>
        <v>1</v>
      </c>
      <c r="L134" s="109">
        <f>IF('Planilha oficial participantes '!J134="Nenhuma no último mês", 0,
 IF('Planilha oficial participantes '!J134="Menos de 1 vez/ semana", 1,
 IF('Planilha oficial participantes '!J134="1 ou 2 vezes/ semana", 2,
 IF('Planilha oficial participantes '!J134="3 ou mais vezes/ semana", 3,
 ""))))
</f>
        <v>0</v>
      </c>
      <c r="M134" s="109">
        <f>IF('Planilha oficial participantes '!K134="Nenhuma no último mês", 0,
 IF('Planilha oficial participantes '!K134="Menos de 1 vez/ semana", 1,
 IF('Planilha oficial participantes '!K134="1 ou 2 vezes/ semana", 2,
 IF('Planilha oficial participantes '!K134="3 ou mais vezes/ semana", 3,
 ""))))
</f>
        <v>0</v>
      </c>
      <c r="N134" s="109">
        <f>IF('Planilha oficial participantes '!L134="Nenhuma no último mês", 0,
 IF('Planilha oficial participantes '!L134="Menos de 1 vez/ semana", 1,
 IF('Planilha oficial participantes '!L134="1 ou 2 vezes/ semana", 2,
 IF('Planilha oficial participantes '!L134="3 ou mais vezes/ semana", 3,
 ""))))
</f>
        <v>0</v>
      </c>
      <c r="O134" s="109">
        <f>IF('Planilha oficial participantes '!M134="Nenhuma no último mês", 0,
 IF('Planilha oficial participantes '!M134="Menos de 1 vez/ semana", 1,
 IF('Planilha oficial participantes '!M134="1 ou 2 vezes/ semana", 2,
 IF('Planilha oficial participantes '!M134="3 ou mais vezes/ semana", 3,
 ""))))
</f>
        <v>0</v>
      </c>
      <c r="P134" s="109">
        <f>IF('Planilha oficial participantes '!N134="Nenhuma no último mês", 0,
 IF('Planilha oficial participantes '!N134="Menos de 1 vez/ semana", 1,
 IF('Planilha oficial participantes '!N134="1 ou 2 vezes/ semana", 2,
 IF('Planilha oficial participantes '!N134="3 ou mais vezes/ semana", 3,
 ""))))
</f>
        <v>0</v>
      </c>
      <c r="Q134" s="109">
        <f>IF('Planilha oficial participantes '!O134="Nenhuma no último mês", 0,
 IF('Planilha oficial participantes '!O134="Menos de 1 vez/ semana", 1,
 IF('Planilha oficial participantes '!O134="1 ou 2 vezes/ semana", 2,
 IF('Planilha oficial participantes '!O134="3 ou mais vezes/ semana", 3,
 ""))))
</f>
        <v>1</v>
      </c>
      <c r="R134" s="109">
        <f>IF('Planilha oficial participantes '!P134="Nenhuma no último mês", 0,
 IF('Planilha oficial participantes '!P134="Menos de 1 vez/ semana", 1,
 IF('Planilha oficial participantes '!P134="1 ou 2 vezes/ semana", 2,
 IF('Planilha oficial participantes '!P134="3 ou mais vezes/ semana", 3,
 ""))))
</f>
        <v>0</v>
      </c>
      <c r="S134" s="109">
        <f>IF('Planilha oficial participantes '!Q134="Nenhuma no último mês", 0,
 IF('Planilha oficial participantes '!Q134="Menos de 1 vez/ semana", 1,
 IF('Planilha oficial participantes '!Q134="1 ou 2 vezes/ semana", 2,
 IF('Planilha oficial participantes '!Q134="3 ou mais vezes/ semana", 3,
 ""))))
</f>
        <v>0</v>
      </c>
      <c r="T134" s="109">
        <f>IF('Planilha oficial participantes '!S134="Nenhuma no último mês", 0,
 IF('Planilha oficial participantes '!S134="Não se aplica", 0,
 IF('Planilha oficial participantes '!S134="Menos de 1 vez/ semana", 1,
 IF('Planilha oficial participantes '!S134="1 ou 2 vezes/ semana", 2,
 IF('Planilha oficial participantes '!S134="3 ou mais vezes/ semana", 3,
 ""))))
)</f>
        <v>0</v>
      </c>
      <c r="U134" s="109">
        <f>IF('Planilha oficial participantes '!U134="Nenhuma no último mês", 0,
 IF('Planilha oficial participantes '!U134="Menos de 1 vez/ semana", 1,
 IF('Planilha oficial participantes '!U134="1 ou 2 vezes/ semana", 2,
 IF('Planilha oficial participantes '!U134="3 ou mais vezes/ semana", 3,
 ""))))
</f>
        <v>0</v>
      </c>
      <c r="V134" s="109">
        <f t="shared" si="4"/>
        <v>2</v>
      </c>
      <c r="W134" s="109">
        <f>IF('Planilha oficial participantes '!V134="Nenhuma no último mês", 0,
 IF('Planilha oficial participantes '!V134="Menos de 1 vez/ semana", 1,
 IF('Planilha oficial participantes '!V134="1 ou 2 vezes/ semana", 2,
 IF('Planilha oficial participantes '!V134="3 ou mais vezes/ semana", 3,
 ""))))
</f>
        <v>2</v>
      </c>
      <c r="X134" s="109">
        <f>IF('Planilha oficial participantes '!W134="Nenhuma dificuldade", 0,
 IF('Planilha oficial participantes '!W134="Um problema leve", 1,
 IF('Planilha oficial participantes '!W134="Um problema razoável", 2,
 IF('Planilha oficial participantes '!W134="Um grande problema", 3,
 ""))))
</f>
        <v>1</v>
      </c>
      <c r="Y134" s="114">
        <f t="shared" si="5"/>
        <v>4</v>
      </c>
    </row>
    <row r="135">
      <c r="A135" s="108" t="s">
        <v>1316</v>
      </c>
      <c r="B135" s="109">
        <f>IF('Planilha oficial participantes '!T135="Muito boa", 0, IF('Planilha oficial participantes '!T135="Boa", 1, IF('Planilha oficial participantes '!T135="Ruim", 2, IF('Planilha oficial participantes '!T135="Muito ruim", 3, ""))))</f>
        <v>2</v>
      </c>
      <c r="C135" s="109">
        <f>IF(VALUE(MID('Planilha oficial participantes '!F135,1,SEARCH(" ",'Planilha oficial participantes '!F135)-1))&lt;=15, 0,
 IF(VALUE(MID('Planilha oficial participantes '!F135,1,SEARCH(" ",'Planilha oficial participantes '!F135)-1))&lt;=30, 1,
 IF(VALUE(MID('Planilha oficial participantes '!F135,1,SEARCH(" ",'Planilha oficial participantes '!F135)-1))&lt;=60, 2,
 3)))</f>
        <v>1</v>
      </c>
      <c r="D135" s="109">
        <f>IF('Planilha oficial participantes '!I135="Nenhuma no último mês", 0,
 IF('Planilha oficial participantes '!I135="Menos de 1 vez/ semana", 1,
 IF('Planilha oficial participantes '!I135="1 ou 2 vezes/ semana", 2,
 IF('Planilha oficial participantes '!I135="3 ou mais vezes/ semana", 3,
 ""))))
</f>
        <v>1</v>
      </c>
      <c r="E135" s="110">
        <f t="shared" si="1"/>
        <v>1</v>
      </c>
      <c r="F135" s="109">
        <f>IF(VALUE(MID('Planilha oficial participantes '!H135,1,SEARCH(" ",'Planilha oficial participantes '!H135)-1))&gt;=7, 0,
 IF(VALUE(MID('Planilha oficial participantes '!H135,1,SEARCH(" ",'Planilha oficial participantes '!H135)-1))&gt;=6, 1,
 IF(VALUE(MID('Planilha oficial participantes '!H135,1,SEARCH(" ",'Planilha oficial participantes '!H135)-1))&gt;=5, 2,
 3)))
</f>
        <v>2</v>
      </c>
      <c r="G135" s="109">
        <f>IF(
  (((VALUE(MID('Planilha oficial participantes '!H135,1,SEARCH(" ",'Planilha oficial participantes '!H135)-1))) / (TIMEVALUE(MOD('Planilha oficial participantes '!G135 - 'Planilha oficial participantes '!E135, 1))*24))*100) &gt; 85, 0,
IF(
  (((VALUE(MID('Planilha oficial participantes '!H135,1,SEARCH(" ",'Planilha oficial participantes '!H135)-1))) / (TIMEVALUE(MOD('Planilha oficial participantes '!G135 - 'Planilha oficial participantes '!E135, 1))*24))*100) &gt;= 75, 1,
IF(
  (((VALUE(MID('Planilha oficial participantes '!H135,1,SEARCH(" ",'Planilha oficial participantes '!H135)-1))) / (TIMEVALUE(MOD('Planilha oficial participantes '!G135 - 'Planilha oficial participantes '!E135, 1))*24))*100) &gt;= 65, 2,
3)))
</f>
        <v>3</v>
      </c>
      <c r="H135" s="111">
        <f>((VALUE(MID('Planilha oficial participantes '!H135,1,SEARCH(" ",'Planilha oficial participantes '!H135)-1))) / (TIMEVALUE(MOD('Planilha oficial participantes '!G135 - 'Planilha oficial participantes '!E135, 1))*24))*100</f>
        <v>62.5</v>
      </c>
      <c r="I135" s="112">
        <f>MOD('Planilha oficial participantes '!G135 - 'Planilha oficial participantes '!E135, 1)</f>
        <v>0.3333333333</v>
      </c>
      <c r="J135" s="113">
        <f t="shared" si="2"/>
        <v>8</v>
      </c>
      <c r="K135" s="109">
        <f t="shared" si="3"/>
        <v>2</v>
      </c>
      <c r="L135" s="109">
        <f>IF('Planilha oficial participantes '!J135="Nenhuma no último mês", 0,
 IF('Planilha oficial participantes '!J135="Menos de 1 vez/ semana", 1,
 IF('Planilha oficial participantes '!J135="1 ou 2 vezes/ semana", 2,
 IF('Planilha oficial participantes '!J135="3 ou mais vezes/ semana", 3,
 ""))))
</f>
        <v>1</v>
      </c>
      <c r="M135" s="109">
        <f>IF('Planilha oficial participantes '!K135="Nenhuma no último mês", 0,
 IF('Planilha oficial participantes '!K135="Menos de 1 vez/ semana", 1,
 IF('Planilha oficial participantes '!K135="1 ou 2 vezes/ semana", 2,
 IF('Planilha oficial participantes '!K135="3 ou mais vezes/ semana", 3,
 ""))))
</f>
        <v>3</v>
      </c>
      <c r="N135" s="109">
        <f>IF('Planilha oficial participantes '!L135="Nenhuma no último mês", 0,
 IF('Planilha oficial participantes '!L135="Menos de 1 vez/ semana", 1,
 IF('Planilha oficial participantes '!L135="1 ou 2 vezes/ semana", 2,
 IF('Planilha oficial participantes '!L135="3 ou mais vezes/ semana", 3,
 ""))))
</f>
        <v>0</v>
      </c>
      <c r="O135" s="109">
        <f>IF('Planilha oficial participantes '!M135="Nenhuma no último mês", 0,
 IF('Planilha oficial participantes '!M135="Menos de 1 vez/ semana", 1,
 IF('Planilha oficial participantes '!M135="1 ou 2 vezes/ semana", 2,
 IF('Planilha oficial participantes '!M135="3 ou mais vezes/ semana", 3,
 ""))))
</f>
        <v>1</v>
      </c>
      <c r="P135" s="109">
        <f>IF('Planilha oficial participantes '!N135="Nenhuma no último mês", 0,
 IF('Planilha oficial participantes '!N135="Menos de 1 vez/ semana", 1,
 IF('Planilha oficial participantes '!N135="1 ou 2 vezes/ semana", 2,
 IF('Planilha oficial participantes '!N135="3 ou mais vezes/ semana", 3,
 ""))))
</f>
        <v>1</v>
      </c>
      <c r="Q135" s="109">
        <f>IF('Planilha oficial participantes '!O135="Nenhuma no último mês", 0,
 IF('Planilha oficial participantes '!O135="Menos de 1 vez/ semana", 1,
 IF('Planilha oficial participantes '!O135="1 ou 2 vezes/ semana", 2,
 IF('Planilha oficial participantes '!O135="3 ou mais vezes/ semana", 3,
 ""))))
</f>
        <v>2</v>
      </c>
      <c r="R135" s="109">
        <f>IF('Planilha oficial participantes '!P135="Nenhuma no último mês", 0,
 IF('Planilha oficial participantes '!P135="Menos de 1 vez/ semana", 1,
 IF('Planilha oficial participantes '!P135="1 ou 2 vezes/ semana", 2,
 IF('Planilha oficial participantes '!P135="3 ou mais vezes/ semana", 3,
 ""))))
</f>
        <v>2</v>
      </c>
      <c r="S135" s="109">
        <f>IF('Planilha oficial participantes '!Q135="Nenhuma no último mês", 0,
 IF('Planilha oficial participantes '!Q135="Menos de 1 vez/ semana", 1,
 IF('Planilha oficial participantes '!Q135="1 ou 2 vezes/ semana", 2,
 IF('Planilha oficial participantes '!Q135="3 ou mais vezes/ semana", 3,
 ""))))
</f>
        <v>0</v>
      </c>
      <c r="T135" s="109">
        <f>IF('Planilha oficial participantes '!S135="Nenhuma no último mês", 0,
 IF('Planilha oficial participantes '!S135="Não se aplica", 0,
 IF('Planilha oficial participantes '!S135="Menos de 1 vez/ semana", 1,
 IF('Planilha oficial participantes '!S135="1 ou 2 vezes/ semana", 2,
 IF('Planilha oficial participantes '!S135="3 ou mais vezes/ semana", 3,
 ""))))
)</f>
        <v>2</v>
      </c>
      <c r="U135" s="109">
        <f>IF('Planilha oficial participantes '!U135="Nenhuma no último mês", 0,
 IF('Planilha oficial participantes '!U135="Menos de 1 vez/ semana", 1,
 IF('Planilha oficial participantes '!U135="1 ou 2 vezes/ semana", 2,
 IF('Planilha oficial participantes '!U135="3 ou mais vezes/ semana", 3,
 ""))))
</f>
        <v>0</v>
      </c>
      <c r="V135" s="109">
        <f t="shared" si="4"/>
        <v>2</v>
      </c>
      <c r="W135" s="109">
        <f>IF('Planilha oficial participantes '!V135="Nenhuma no último mês", 0,
 IF('Planilha oficial participantes '!V135="Menos de 1 vez/ semana", 1,
 IF('Planilha oficial participantes '!V135="1 ou 2 vezes/ semana", 2,
 IF('Planilha oficial participantes '!V135="3 ou mais vezes/ semana", 3,
 ""))))
</f>
        <v>1</v>
      </c>
      <c r="X135" s="109">
        <f>IF('Planilha oficial participantes '!W135="Nenhuma dificuldade", 0,
 IF('Planilha oficial participantes '!W135="Um problema leve", 1,
 IF('Planilha oficial participantes '!W135="Um problema razoável", 2,
 IF('Planilha oficial participantes '!W135="Um grande problema", 3,
 ""))))
</f>
        <v>3</v>
      </c>
      <c r="Y135" s="114">
        <f t="shared" si="5"/>
        <v>12</v>
      </c>
    </row>
    <row r="136">
      <c r="A136" s="108" t="s">
        <v>1317</v>
      </c>
      <c r="B136" s="109">
        <f>IF('Planilha oficial participantes '!T136="Muito boa", 0, IF('Planilha oficial participantes '!T136="Boa", 1, IF('Planilha oficial participantes '!T136="Ruim", 2, IF('Planilha oficial participantes '!T136="Muito ruim", 3, ""))))</f>
        <v>1</v>
      </c>
      <c r="C136" s="109">
        <f>IF(VALUE(MID('Planilha oficial participantes '!F136,1,SEARCH(" ",'Planilha oficial participantes '!F136)-1))&lt;=15, 0,
 IF(VALUE(MID('Planilha oficial participantes '!F136,1,SEARCH(" ",'Planilha oficial participantes '!F136)-1))&lt;=30, 1,
 IF(VALUE(MID('Planilha oficial participantes '!F136,1,SEARCH(" ",'Planilha oficial participantes '!F136)-1))&lt;=60, 2,
 3)))</f>
        <v>0</v>
      </c>
      <c r="D136" s="109">
        <f>IF('Planilha oficial participantes '!I136="Nenhuma no último mês", 0,
 IF('Planilha oficial participantes '!I136="Menos de 1 vez/ semana", 1,
 IF('Planilha oficial participantes '!I136="1 ou 2 vezes/ semana", 2,
 IF('Planilha oficial participantes '!I136="3 ou mais vezes/ semana", 3,
 ""))))
</f>
        <v>0</v>
      </c>
      <c r="E136" s="110">
        <f t="shared" si="1"/>
        <v>0</v>
      </c>
      <c r="F136" s="109">
        <f>IF(VALUE(MID('Planilha oficial participantes '!H136,1,SEARCH(" ",'Planilha oficial participantes '!H136)-1))&gt;=7, 0,
 IF(VALUE(MID('Planilha oficial participantes '!H136,1,SEARCH(" ",'Planilha oficial participantes '!H136)-1))&gt;=6, 1,
 IF(VALUE(MID('Planilha oficial participantes '!H136,1,SEARCH(" ",'Planilha oficial participantes '!H136)-1))&gt;=5, 2,
 3)))
</f>
        <v>0</v>
      </c>
      <c r="G136" s="109">
        <f>IF(
  (((VALUE(MID('Planilha oficial participantes '!H136,1,SEARCH(" ",'Planilha oficial participantes '!H136)-1))) / (TIMEVALUE(MOD('Planilha oficial participantes '!G136 - 'Planilha oficial participantes '!E136, 1))*24))*100) &gt; 85, 0,
IF(
  (((VALUE(MID('Planilha oficial participantes '!H136,1,SEARCH(" ",'Planilha oficial participantes '!H136)-1))) / (TIMEVALUE(MOD('Planilha oficial participantes '!G136 - 'Planilha oficial participantes '!E136, 1))*24))*100) &gt;= 75, 1,
IF(
  (((VALUE(MID('Planilha oficial participantes '!H136,1,SEARCH(" ",'Planilha oficial participantes '!H136)-1))) / (TIMEVALUE(MOD('Planilha oficial participantes '!G136 - 'Planilha oficial participantes '!E136, 1))*24))*100) &gt;= 65, 2,
3)))
</f>
        <v>0</v>
      </c>
      <c r="H136" s="111">
        <f>((VALUE(MID('Planilha oficial participantes '!H136,1,SEARCH(" ",'Planilha oficial participantes '!H136)-1))) / (TIMEVALUE(MOD('Planilha oficial participantes '!G136 - 'Planilha oficial participantes '!E136, 1))*24))*100</f>
        <v>95.45454545</v>
      </c>
      <c r="I136" s="112">
        <f>MOD('Planilha oficial participantes '!G136 - 'Planilha oficial participantes '!E136, 1)</f>
        <v>0.3055555556</v>
      </c>
      <c r="J136" s="113">
        <f t="shared" si="2"/>
        <v>7.333333333</v>
      </c>
      <c r="K136" s="109">
        <f t="shared" si="3"/>
        <v>0</v>
      </c>
      <c r="L136" s="109">
        <f>IF('Planilha oficial participantes '!J136="Nenhuma no último mês", 0,
 IF('Planilha oficial participantes '!J136="Menos de 1 vez/ semana", 1,
 IF('Planilha oficial participantes '!J136="1 ou 2 vezes/ semana", 2,
 IF('Planilha oficial participantes '!J136="3 ou mais vezes/ semana", 3,
 ""))))
</f>
        <v>0</v>
      </c>
      <c r="M136" s="109">
        <f>IF('Planilha oficial participantes '!K136="Nenhuma no último mês", 0,
 IF('Planilha oficial participantes '!K136="Menos de 1 vez/ semana", 1,
 IF('Planilha oficial participantes '!K136="1 ou 2 vezes/ semana", 2,
 IF('Planilha oficial participantes '!K136="3 ou mais vezes/ semana", 3,
 ""))))
</f>
        <v>0</v>
      </c>
      <c r="N136" s="109">
        <f>IF('Planilha oficial participantes '!L136="Nenhuma no último mês", 0,
 IF('Planilha oficial participantes '!L136="Menos de 1 vez/ semana", 1,
 IF('Planilha oficial participantes '!L136="1 ou 2 vezes/ semana", 2,
 IF('Planilha oficial participantes '!L136="3 ou mais vezes/ semana", 3,
 ""))))
</f>
        <v>0</v>
      </c>
      <c r="O136" s="109">
        <f>IF('Planilha oficial participantes '!M136="Nenhuma no último mês", 0,
 IF('Planilha oficial participantes '!M136="Menos de 1 vez/ semana", 1,
 IF('Planilha oficial participantes '!M136="1 ou 2 vezes/ semana", 2,
 IF('Planilha oficial participantes '!M136="3 ou mais vezes/ semana", 3,
 ""))))
</f>
        <v>0</v>
      </c>
      <c r="P136" s="109">
        <f>IF('Planilha oficial participantes '!N136="Nenhuma no último mês", 0,
 IF('Planilha oficial participantes '!N136="Menos de 1 vez/ semana", 1,
 IF('Planilha oficial participantes '!N136="1 ou 2 vezes/ semana", 2,
 IF('Planilha oficial participantes '!N136="3 ou mais vezes/ semana", 3,
 ""))))
</f>
        <v>0</v>
      </c>
      <c r="Q136" s="109">
        <f>IF('Planilha oficial participantes '!O136="Nenhuma no último mês", 0,
 IF('Planilha oficial participantes '!O136="Menos de 1 vez/ semana", 1,
 IF('Planilha oficial participantes '!O136="1 ou 2 vezes/ semana", 2,
 IF('Planilha oficial participantes '!O136="3 ou mais vezes/ semana", 3,
 ""))))
</f>
        <v>0</v>
      </c>
      <c r="R136" s="109">
        <f>IF('Planilha oficial participantes '!P136="Nenhuma no último mês", 0,
 IF('Planilha oficial participantes '!P136="Menos de 1 vez/ semana", 1,
 IF('Planilha oficial participantes '!P136="1 ou 2 vezes/ semana", 2,
 IF('Planilha oficial participantes '!P136="3 ou mais vezes/ semana", 3,
 ""))))
</f>
        <v>0</v>
      </c>
      <c r="S136" s="109">
        <f>IF('Planilha oficial participantes '!Q136="Nenhuma no último mês", 0,
 IF('Planilha oficial participantes '!Q136="Menos de 1 vez/ semana", 1,
 IF('Planilha oficial participantes '!Q136="1 ou 2 vezes/ semana", 2,
 IF('Planilha oficial participantes '!Q136="3 ou mais vezes/ semana", 3,
 ""))))
</f>
        <v>0</v>
      </c>
      <c r="T136" s="109">
        <f>IF('Planilha oficial participantes '!S136="Nenhuma no último mês", 0,
 IF('Planilha oficial participantes '!S136="Não se aplica", 0,
 IF('Planilha oficial participantes '!S136="Menos de 1 vez/ semana", 1,
 IF('Planilha oficial participantes '!S136="1 ou 2 vezes/ semana", 2,
 IF('Planilha oficial participantes '!S136="3 ou mais vezes/ semana", 3,
 ""))))
)</f>
        <v>0</v>
      </c>
      <c r="U136" s="109">
        <f>IF('Planilha oficial participantes '!U136="Nenhuma no último mês", 0,
 IF('Planilha oficial participantes '!U136="Menos de 1 vez/ semana", 1,
 IF('Planilha oficial participantes '!U136="1 ou 2 vezes/ semana", 2,
 IF('Planilha oficial participantes '!U136="3 ou mais vezes/ semana", 3,
 ""))))
</f>
        <v>0</v>
      </c>
      <c r="V136" s="109">
        <f t="shared" si="4"/>
        <v>1</v>
      </c>
      <c r="W136" s="109">
        <f>IF('Planilha oficial participantes '!V136="Nenhuma no último mês", 0,
 IF('Planilha oficial participantes '!V136="Menos de 1 vez/ semana", 1,
 IF('Planilha oficial participantes '!V136="1 ou 2 vezes/ semana", 2,
 IF('Planilha oficial participantes '!V136="3 ou mais vezes/ semana", 3,
 ""))))
</f>
        <v>1</v>
      </c>
      <c r="X136" s="109">
        <f>IF('Planilha oficial participantes '!W136="Nenhuma dificuldade", 0,
 IF('Planilha oficial participantes '!W136="Um problema leve", 1,
 IF('Planilha oficial participantes '!W136="Um problema razoável", 2,
 IF('Planilha oficial participantes '!W136="Um grande problema", 3,
 ""))))
</f>
        <v>1</v>
      </c>
      <c r="Y136" s="114">
        <f t="shared" si="5"/>
        <v>2</v>
      </c>
    </row>
    <row r="137">
      <c r="A137" s="108" t="s">
        <v>1318</v>
      </c>
      <c r="B137" s="109">
        <f>IF('Planilha oficial participantes '!T137="Muito boa", 0, IF('Planilha oficial participantes '!T137="Boa", 1, IF('Planilha oficial participantes '!T137="Ruim", 2, IF('Planilha oficial participantes '!T137="Muito ruim", 3, ""))))</f>
        <v>1</v>
      </c>
      <c r="C137" s="109">
        <f>IF(VALUE(MID('Planilha oficial participantes '!F137,1,SEARCH(" ",'Planilha oficial participantes '!F137)-1))&lt;=15, 0,
 IF(VALUE(MID('Planilha oficial participantes '!F137,1,SEARCH(" ",'Planilha oficial participantes '!F137)-1))&lt;=30, 1,
 IF(VALUE(MID('Planilha oficial participantes '!F137,1,SEARCH(" ",'Planilha oficial participantes '!F137)-1))&lt;=60, 2,
 3)))</f>
        <v>1</v>
      </c>
      <c r="D137" s="109">
        <f>IF('Planilha oficial participantes '!I137="Nenhuma no último mês", 0,
 IF('Planilha oficial participantes '!I137="Menos de 1 vez/ semana", 1,
 IF('Planilha oficial participantes '!I137="1 ou 2 vezes/ semana", 2,
 IF('Planilha oficial participantes '!I137="3 ou mais vezes/ semana", 3,
 ""))))
</f>
        <v>0</v>
      </c>
      <c r="E137" s="110">
        <f t="shared" si="1"/>
        <v>1</v>
      </c>
      <c r="F137" s="109">
        <f>IF(VALUE(MID('Planilha oficial participantes '!H137,1,SEARCH(" ",'Planilha oficial participantes '!H137)-1))&gt;=7, 0,
 IF(VALUE(MID('Planilha oficial participantes '!H137,1,SEARCH(" ",'Planilha oficial participantes '!H137)-1))&gt;=6, 1,
 IF(VALUE(MID('Planilha oficial participantes '!H137,1,SEARCH(" ",'Planilha oficial participantes '!H137)-1))&gt;=5, 2,
 3)))
</f>
        <v>0</v>
      </c>
      <c r="G137" s="109">
        <f>IF(
  (((VALUE(MID('Planilha oficial participantes '!H137,1,SEARCH(" ",'Planilha oficial participantes '!H137)-1))) / (TIMEVALUE(MOD('Planilha oficial participantes '!G137 - 'Planilha oficial participantes '!E137, 1))*24))*100) &gt; 85, 0,
IF(
  (((VALUE(MID('Planilha oficial participantes '!H137,1,SEARCH(" ",'Planilha oficial participantes '!H137)-1))) / (TIMEVALUE(MOD('Planilha oficial participantes '!G137 - 'Planilha oficial participantes '!E137, 1))*24))*100) &gt;= 75, 1,
IF(
  (((VALUE(MID('Planilha oficial participantes '!H137,1,SEARCH(" ",'Planilha oficial participantes '!H137)-1))) / (TIMEVALUE(MOD('Planilha oficial participantes '!G137 - 'Planilha oficial participantes '!E137, 1))*24))*100) &gt;= 65, 2,
3)))
</f>
        <v>0</v>
      </c>
      <c r="H137" s="111">
        <f>((VALUE(MID('Planilha oficial participantes '!H137,1,SEARCH(" ",'Planilha oficial participantes '!H137)-1))) / (TIMEVALUE(MOD('Planilha oficial participantes '!G137 - 'Planilha oficial participantes '!E137, 1))*24))*100</f>
        <v>93.33333333</v>
      </c>
      <c r="I137" s="112">
        <f>MOD('Planilha oficial participantes '!G137 - 'Planilha oficial participantes '!E137, 1)</f>
        <v>0.3125</v>
      </c>
      <c r="J137" s="113">
        <f t="shared" si="2"/>
        <v>7.5</v>
      </c>
      <c r="K137" s="109">
        <f t="shared" si="3"/>
        <v>1</v>
      </c>
      <c r="L137" s="109">
        <f>IF('Planilha oficial participantes '!J137="Nenhuma no último mês", 0,
 IF('Planilha oficial participantes '!J137="Menos de 1 vez/ semana", 1,
 IF('Planilha oficial participantes '!J137="1 ou 2 vezes/ semana", 2,
 IF('Planilha oficial participantes '!J137="3 ou mais vezes/ semana", 3,
 ""))))
</f>
        <v>0</v>
      </c>
      <c r="M137" s="109">
        <f>IF('Planilha oficial participantes '!K137="Nenhuma no último mês", 0,
 IF('Planilha oficial participantes '!K137="Menos de 1 vez/ semana", 1,
 IF('Planilha oficial participantes '!K137="1 ou 2 vezes/ semana", 2,
 IF('Planilha oficial participantes '!K137="3 ou mais vezes/ semana", 3,
 ""))))
</f>
        <v>0</v>
      </c>
      <c r="N137" s="109">
        <f>IF('Planilha oficial participantes '!L137="Nenhuma no último mês", 0,
 IF('Planilha oficial participantes '!L137="Menos de 1 vez/ semana", 1,
 IF('Planilha oficial participantes '!L137="1 ou 2 vezes/ semana", 2,
 IF('Planilha oficial participantes '!L137="3 ou mais vezes/ semana", 3,
 ""))))
</f>
        <v>1</v>
      </c>
      <c r="O137" s="109">
        <f>IF('Planilha oficial participantes '!M137="Nenhuma no último mês", 0,
 IF('Planilha oficial participantes '!M137="Menos de 1 vez/ semana", 1,
 IF('Planilha oficial participantes '!M137="1 ou 2 vezes/ semana", 2,
 IF('Planilha oficial participantes '!M137="3 ou mais vezes/ semana", 3,
 ""))))
</f>
        <v>0</v>
      </c>
      <c r="P137" s="109">
        <f>IF('Planilha oficial participantes '!N137="Nenhuma no último mês", 0,
 IF('Planilha oficial participantes '!N137="Menos de 1 vez/ semana", 1,
 IF('Planilha oficial participantes '!N137="1 ou 2 vezes/ semana", 2,
 IF('Planilha oficial participantes '!N137="3 ou mais vezes/ semana", 3,
 ""))))
</f>
        <v>1</v>
      </c>
      <c r="Q137" s="109">
        <f>IF('Planilha oficial participantes '!O137="Nenhuma no último mês", 0,
 IF('Planilha oficial participantes '!O137="Menos de 1 vez/ semana", 1,
 IF('Planilha oficial participantes '!O137="1 ou 2 vezes/ semana", 2,
 IF('Planilha oficial participantes '!O137="3 ou mais vezes/ semana", 3,
 ""))))
</f>
        <v>0</v>
      </c>
      <c r="R137" s="109">
        <f>IF('Planilha oficial participantes '!P137="Nenhuma no último mês", 0,
 IF('Planilha oficial participantes '!P137="Menos de 1 vez/ semana", 1,
 IF('Planilha oficial participantes '!P137="1 ou 2 vezes/ semana", 2,
 IF('Planilha oficial participantes '!P137="3 ou mais vezes/ semana", 3,
 ""))))
</f>
        <v>0</v>
      </c>
      <c r="S137" s="109">
        <f>IF('Planilha oficial participantes '!Q137="Nenhuma no último mês", 0,
 IF('Planilha oficial participantes '!Q137="Menos de 1 vez/ semana", 1,
 IF('Planilha oficial participantes '!Q137="1 ou 2 vezes/ semana", 2,
 IF('Planilha oficial participantes '!Q137="3 ou mais vezes/ semana", 3,
 ""))))
</f>
        <v>0</v>
      </c>
      <c r="T137" s="109">
        <f>IF('Planilha oficial participantes '!S137="Nenhuma no último mês", 0,
 IF('Planilha oficial participantes '!S137="Não se aplica", 0,
 IF('Planilha oficial participantes '!S137="Menos de 1 vez/ semana", 1,
 IF('Planilha oficial participantes '!S137="1 ou 2 vezes/ semana", 2,
 IF('Planilha oficial participantes '!S137="3 ou mais vezes/ semana", 3,
 ""))))
)</f>
        <v>1</v>
      </c>
      <c r="U137" s="109">
        <f>IF('Planilha oficial participantes '!U137="Nenhuma no último mês", 0,
 IF('Planilha oficial participantes '!U137="Menos de 1 vez/ semana", 1,
 IF('Planilha oficial participantes '!U137="1 ou 2 vezes/ semana", 2,
 IF('Planilha oficial participantes '!U137="3 ou mais vezes/ semana", 3,
 ""))))
</f>
        <v>0</v>
      </c>
      <c r="V137" s="109">
        <f t="shared" si="4"/>
        <v>1</v>
      </c>
      <c r="W137" s="109">
        <f>IF('Planilha oficial participantes '!V137="Nenhuma no último mês", 0,
 IF('Planilha oficial participantes '!V137="Menos de 1 vez/ semana", 1,
 IF('Planilha oficial participantes '!V137="1 ou 2 vezes/ semana", 2,
 IF('Planilha oficial participantes '!V137="3 ou mais vezes/ semana", 3,
 ""))))
</f>
        <v>1</v>
      </c>
      <c r="X137" s="109">
        <f>IF('Planilha oficial participantes '!W137="Nenhuma dificuldade", 0,
 IF('Planilha oficial participantes '!W137="Um problema leve", 1,
 IF('Planilha oficial participantes '!W137="Um problema razoável", 2,
 IF('Planilha oficial participantes '!W137="Um grande problema", 3,
 ""))))
</f>
        <v>1</v>
      </c>
      <c r="Y137" s="114">
        <f t="shared" si="5"/>
        <v>4</v>
      </c>
    </row>
    <row r="138">
      <c r="A138" s="108" t="s">
        <v>1319</v>
      </c>
      <c r="B138" s="109">
        <f>IF('Planilha oficial participantes '!T138="Muito boa", 0, IF('Planilha oficial participantes '!T138="Boa", 1, IF('Planilha oficial participantes '!T138="Ruim", 2, IF('Planilha oficial participantes '!T138="Muito ruim", 3, ""))))</f>
        <v>3</v>
      </c>
      <c r="C138" s="109">
        <f>IF(VALUE(MID('Planilha oficial participantes '!F138,1,SEARCH(" ",'Planilha oficial participantes '!F138)-1))&lt;=15, 0,
 IF(VALUE(MID('Planilha oficial participantes '!F138,1,SEARCH(" ",'Planilha oficial participantes '!F138)-1))&lt;=30, 1,
 IF(VALUE(MID('Planilha oficial participantes '!F138,1,SEARCH(" ",'Planilha oficial participantes '!F138)-1))&lt;=60, 2,
 3)))</f>
        <v>1</v>
      </c>
      <c r="D138" s="109">
        <f>IF('Planilha oficial participantes '!I138="Nenhuma no último mês", 0,
 IF('Planilha oficial participantes '!I138="Menos de 1 vez/ semana", 1,
 IF('Planilha oficial participantes '!I138="1 ou 2 vezes/ semana", 2,
 IF('Planilha oficial participantes '!I138="3 ou mais vezes/ semana", 3,
 ""))))
</f>
        <v>2</v>
      </c>
      <c r="E138" s="110">
        <f t="shared" si="1"/>
        <v>2</v>
      </c>
      <c r="F138" s="109">
        <f>IF(VALUE(MID('Planilha oficial participantes '!H138,1,SEARCH(" ",'Planilha oficial participantes '!H138)-1))&gt;=7, 0,
 IF(VALUE(MID('Planilha oficial participantes '!H138,1,SEARCH(" ",'Planilha oficial participantes '!H138)-1))&gt;=6, 1,
 IF(VALUE(MID('Planilha oficial participantes '!H138,1,SEARCH(" ",'Planilha oficial participantes '!H138)-1))&gt;=5, 2,
 3)))
</f>
        <v>3</v>
      </c>
      <c r="G138" s="109">
        <f>IF(
  (((VALUE(MID('Planilha oficial participantes '!H138,1,SEARCH(" ",'Planilha oficial participantes '!H138)-1))) / (TIMEVALUE(MOD('Planilha oficial participantes '!G138 - 'Planilha oficial participantes '!E138, 1))*24))*100) &gt; 85, 0,
IF(
  (((VALUE(MID('Planilha oficial participantes '!H138,1,SEARCH(" ",'Planilha oficial participantes '!H138)-1))) / (TIMEVALUE(MOD('Planilha oficial participantes '!G138 - 'Planilha oficial participantes '!E138, 1))*24))*100) &gt;= 75, 1,
IF(
  (((VALUE(MID('Planilha oficial participantes '!H138,1,SEARCH(" ",'Planilha oficial participantes '!H138)-1))) / (TIMEVALUE(MOD('Planilha oficial participantes '!G138 - 'Planilha oficial participantes '!E138, 1))*24))*100) &gt;= 65, 2,
3)))
</f>
        <v>0</v>
      </c>
      <c r="H138" s="111">
        <f>((VALUE(MID('Planilha oficial participantes '!H138,1,SEARCH(" ",'Planilha oficial participantes '!H138)-1))) / (TIMEVALUE(MOD('Planilha oficial participantes '!G138 - 'Planilha oficial participantes '!E138, 1))*24))*100</f>
        <v>100</v>
      </c>
      <c r="I138" s="112">
        <f>MOD('Planilha oficial participantes '!G138 - 'Planilha oficial participantes '!E138, 1)</f>
        <v>0.1666666667</v>
      </c>
      <c r="J138" s="113">
        <f t="shared" si="2"/>
        <v>4</v>
      </c>
      <c r="K138" s="109">
        <f t="shared" si="3"/>
        <v>1</v>
      </c>
      <c r="L138" s="109">
        <f>IF('Planilha oficial participantes '!J138="Nenhuma no último mês", 0,
 IF('Planilha oficial participantes '!J138="Menos de 1 vez/ semana", 1,
 IF('Planilha oficial participantes '!J138="1 ou 2 vezes/ semana", 2,
 IF('Planilha oficial participantes '!J138="3 ou mais vezes/ semana", 3,
 ""))))
</f>
        <v>1</v>
      </c>
      <c r="M138" s="109">
        <f>IF('Planilha oficial participantes '!K138="Nenhuma no último mês", 0,
 IF('Planilha oficial participantes '!K138="Menos de 1 vez/ semana", 1,
 IF('Planilha oficial participantes '!K138="1 ou 2 vezes/ semana", 2,
 IF('Planilha oficial participantes '!K138="3 ou mais vezes/ semana", 3,
 ""))))
</f>
        <v>1</v>
      </c>
      <c r="N138" s="109">
        <f>IF('Planilha oficial participantes '!L138="Nenhuma no último mês", 0,
 IF('Planilha oficial participantes '!L138="Menos de 1 vez/ semana", 1,
 IF('Planilha oficial participantes '!L138="1 ou 2 vezes/ semana", 2,
 IF('Planilha oficial participantes '!L138="3 ou mais vezes/ semana", 3,
 ""))))
</f>
        <v>1</v>
      </c>
      <c r="O138" s="109">
        <f>IF('Planilha oficial participantes '!M138="Nenhuma no último mês", 0,
 IF('Planilha oficial participantes '!M138="Menos de 1 vez/ semana", 1,
 IF('Planilha oficial participantes '!M138="1 ou 2 vezes/ semana", 2,
 IF('Planilha oficial participantes '!M138="3 ou mais vezes/ semana", 3,
 ""))))
</f>
        <v>0</v>
      </c>
      <c r="P138" s="109">
        <f>IF('Planilha oficial participantes '!N138="Nenhuma no último mês", 0,
 IF('Planilha oficial participantes '!N138="Menos de 1 vez/ semana", 1,
 IF('Planilha oficial participantes '!N138="1 ou 2 vezes/ semana", 2,
 IF('Planilha oficial participantes '!N138="3 ou mais vezes/ semana", 3,
 ""))))
</f>
        <v>1</v>
      </c>
      <c r="Q138" s="109">
        <f>IF('Planilha oficial participantes '!O138="Nenhuma no último mês", 0,
 IF('Planilha oficial participantes '!O138="Menos de 1 vez/ semana", 1,
 IF('Planilha oficial participantes '!O138="1 ou 2 vezes/ semana", 2,
 IF('Planilha oficial participantes '!O138="3 ou mais vezes/ semana", 3,
 ""))))
</f>
        <v>1</v>
      </c>
      <c r="R138" s="109">
        <f>IF('Planilha oficial participantes '!P138="Nenhuma no último mês", 0,
 IF('Planilha oficial participantes '!P138="Menos de 1 vez/ semana", 1,
 IF('Planilha oficial participantes '!P138="1 ou 2 vezes/ semana", 2,
 IF('Planilha oficial participantes '!P138="3 ou mais vezes/ semana", 3,
 ""))))
</f>
        <v>0</v>
      </c>
      <c r="S138" s="109">
        <f>IF('Planilha oficial participantes '!Q138="Nenhuma no último mês", 0,
 IF('Planilha oficial participantes '!Q138="Menos de 1 vez/ semana", 1,
 IF('Planilha oficial participantes '!Q138="1 ou 2 vezes/ semana", 2,
 IF('Planilha oficial participantes '!Q138="3 ou mais vezes/ semana", 3,
 ""))))
</f>
        <v>0</v>
      </c>
      <c r="T138" s="109">
        <f>IF('Planilha oficial participantes '!S138="Nenhuma no último mês", 0,
 IF('Planilha oficial participantes '!S138="Não se aplica", 0,
 IF('Planilha oficial participantes '!S138="Menos de 1 vez/ semana", 1,
 IF('Planilha oficial participantes '!S138="1 ou 2 vezes/ semana", 2,
 IF('Planilha oficial participantes '!S138="3 ou mais vezes/ semana", 3,
 ""))))
)</f>
        <v>0</v>
      </c>
      <c r="U138" s="109">
        <f>IF('Planilha oficial participantes '!U138="Nenhuma no último mês", 0,
 IF('Planilha oficial participantes '!U138="Menos de 1 vez/ semana", 1,
 IF('Planilha oficial participantes '!U138="1 ou 2 vezes/ semana", 2,
 IF('Planilha oficial participantes '!U138="3 ou mais vezes/ semana", 3,
 ""))))
</f>
        <v>0</v>
      </c>
      <c r="V138" s="109">
        <f t="shared" si="4"/>
        <v>2</v>
      </c>
      <c r="W138" s="109">
        <f>IF('Planilha oficial participantes '!V138="Nenhuma no último mês", 0,
 IF('Planilha oficial participantes '!V138="Menos de 1 vez/ semana", 1,
 IF('Planilha oficial participantes '!V138="1 ou 2 vezes/ semana", 2,
 IF('Planilha oficial participantes '!V138="3 ou mais vezes/ semana", 3,
 ""))))
</f>
        <v>1</v>
      </c>
      <c r="X138" s="109">
        <f>IF('Planilha oficial participantes '!W138="Nenhuma dificuldade", 0,
 IF('Planilha oficial participantes '!W138="Um problema leve", 1,
 IF('Planilha oficial participantes '!W138="Um problema razoável", 2,
 IF('Planilha oficial participantes '!W138="Um grande problema", 3,
 ""))))
</f>
        <v>2</v>
      </c>
      <c r="Y138" s="114">
        <f t="shared" si="5"/>
        <v>11</v>
      </c>
    </row>
    <row r="139">
      <c r="A139" s="108" t="s">
        <v>1320</v>
      </c>
      <c r="B139" s="109">
        <f>IF('Planilha oficial participantes '!T139="Muito boa", 0, IF('Planilha oficial participantes '!T139="Boa", 1, IF('Planilha oficial participantes '!T139="Ruim", 2, IF('Planilha oficial participantes '!T139="Muito ruim", 3, ""))))</f>
        <v>1</v>
      </c>
      <c r="C139" s="109">
        <f>IF(VALUE(MID('Planilha oficial participantes '!F139,1,SEARCH(" ",'Planilha oficial participantes '!F139)-1))&lt;=15, 0,
 IF(VALUE(MID('Planilha oficial participantes '!F139,1,SEARCH(" ",'Planilha oficial participantes '!F139)-1))&lt;=30, 1,
 IF(VALUE(MID('Planilha oficial participantes '!F139,1,SEARCH(" ",'Planilha oficial participantes '!F139)-1))&lt;=60, 2,
 3)))</f>
        <v>1</v>
      </c>
      <c r="D139" s="109">
        <f>IF('Planilha oficial participantes '!I139="Nenhuma no último mês", 0,
 IF('Planilha oficial participantes '!I139="Menos de 1 vez/ semana", 1,
 IF('Planilha oficial participantes '!I139="1 ou 2 vezes/ semana", 2,
 IF('Planilha oficial participantes '!I139="3 ou mais vezes/ semana", 3,
 ""))))
</f>
        <v>2</v>
      </c>
      <c r="E139" s="110">
        <f t="shared" si="1"/>
        <v>2</v>
      </c>
      <c r="F139" s="109">
        <f>IF(VALUE(MID('Planilha oficial participantes '!H139,1,SEARCH(" ",'Planilha oficial participantes '!H139)-1))&gt;=7, 0,
 IF(VALUE(MID('Planilha oficial participantes '!H139,1,SEARCH(" ",'Planilha oficial participantes '!H139)-1))&gt;=6, 1,
 IF(VALUE(MID('Planilha oficial participantes '!H139,1,SEARCH(" ",'Planilha oficial participantes '!H139)-1))&gt;=5, 2,
 3)))
</f>
        <v>1</v>
      </c>
      <c r="G139" s="109">
        <f>IF(
  (((VALUE(MID('Planilha oficial participantes '!H139,1,SEARCH(" ",'Planilha oficial participantes '!H139)-1))) / (TIMEVALUE(MOD('Planilha oficial participantes '!G139 - 'Planilha oficial participantes '!E139, 1))*24))*100) &gt; 85, 0,
IF(
  (((VALUE(MID('Planilha oficial participantes '!H139,1,SEARCH(" ",'Planilha oficial participantes '!H139)-1))) / (TIMEVALUE(MOD('Planilha oficial participantes '!G139 - 'Planilha oficial participantes '!E139, 1))*24))*100) &gt;= 75, 1,
IF(
  (((VALUE(MID('Planilha oficial participantes '!H139,1,SEARCH(" ",'Planilha oficial participantes '!H139)-1))) / (TIMEVALUE(MOD('Planilha oficial participantes '!G139 - 'Planilha oficial participantes '!E139, 1))*24))*100) &gt;= 65, 2,
3)))
</f>
        <v>0</v>
      </c>
      <c r="H139" s="111">
        <f>((VALUE(MID('Planilha oficial participantes '!H139,1,SEARCH(" ",'Planilha oficial participantes '!H139)-1))) / (TIMEVALUE(MOD('Planilha oficial participantes '!G139 - 'Planilha oficial participantes '!E139, 1))*24))*100</f>
        <v>92.85714286</v>
      </c>
      <c r="I139" s="112">
        <f>MOD('Planilha oficial participantes '!G139 - 'Planilha oficial participantes '!E139, 1)</f>
        <v>0.2916666667</v>
      </c>
      <c r="J139" s="113">
        <f t="shared" si="2"/>
        <v>7</v>
      </c>
      <c r="K139" s="109">
        <f t="shared" si="3"/>
        <v>1</v>
      </c>
      <c r="L139" s="109">
        <f>IF('Planilha oficial participantes '!J139="Nenhuma no último mês", 0,
 IF('Planilha oficial participantes '!J139="Menos de 1 vez/ semana", 1,
 IF('Planilha oficial participantes '!J139="1 ou 2 vezes/ semana", 2,
 IF('Planilha oficial participantes '!J139="3 ou mais vezes/ semana", 3,
 ""))))
</f>
        <v>0</v>
      </c>
      <c r="M139" s="109">
        <f>IF('Planilha oficial participantes '!K139="Nenhuma no último mês", 0,
 IF('Planilha oficial participantes '!K139="Menos de 1 vez/ semana", 1,
 IF('Planilha oficial participantes '!K139="1 ou 2 vezes/ semana", 2,
 IF('Planilha oficial participantes '!K139="3 ou mais vezes/ semana", 3,
 ""))))
</f>
        <v>0</v>
      </c>
      <c r="N139" s="109">
        <f>IF('Planilha oficial participantes '!L139="Nenhuma no último mês", 0,
 IF('Planilha oficial participantes '!L139="Menos de 1 vez/ semana", 1,
 IF('Planilha oficial participantes '!L139="1 ou 2 vezes/ semana", 2,
 IF('Planilha oficial participantes '!L139="3 ou mais vezes/ semana", 3,
 ""))))
</f>
        <v>0</v>
      </c>
      <c r="O139" s="109">
        <f>IF('Planilha oficial participantes '!M139="Nenhuma no último mês", 0,
 IF('Planilha oficial participantes '!M139="Menos de 1 vez/ semana", 1,
 IF('Planilha oficial participantes '!M139="1 ou 2 vezes/ semana", 2,
 IF('Planilha oficial participantes '!M139="3 ou mais vezes/ semana", 3,
 ""))))
</f>
        <v>0</v>
      </c>
      <c r="P139" s="109">
        <f>IF('Planilha oficial participantes '!N139="Nenhuma no último mês", 0,
 IF('Planilha oficial participantes '!N139="Menos de 1 vez/ semana", 1,
 IF('Planilha oficial participantes '!N139="1 ou 2 vezes/ semana", 2,
 IF('Planilha oficial participantes '!N139="3 ou mais vezes/ semana", 3,
 ""))))
</f>
        <v>2</v>
      </c>
      <c r="Q139" s="109">
        <f>IF('Planilha oficial participantes '!O139="Nenhuma no último mês", 0,
 IF('Planilha oficial participantes '!O139="Menos de 1 vez/ semana", 1,
 IF('Planilha oficial participantes '!O139="1 ou 2 vezes/ semana", 2,
 IF('Planilha oficial participantes '!O139="3 ou mais vezes/ semana", 3,
 ""))))
</f>
        <v>0</v>
      </c>
      <c r="R139" s="109">
        <f>IF('Planilha oficial participantes '!P139="Nenhuma no último mês", 0,
 IF('Planilha oficial participantes '!P139="Menos de 1 vez/ semana", 1,
 IF('Planilha oficial participantes '!P139="1 ou 2 vezes/ semana", 2,
 IF('Planilha oficial participantes '!P139="3 ou mais vezes/ semana", 3,
 ""))))
</f>
        <v>2</v>
      </c>
      <c r="S139" s="109">
        <f>IF('Planilha oficial participantes '!Q139="Nenhuma no último mês", 0,
 IF('Planilha oficial participantes '!Q139="Menos de 1 vez/ semana", 1,
 IF('Planilha oficial participantes '!Q139="1 ou 2 vezes/ semana", 2,
 IF('Planilha oficial participantes '!Q139="3 ou mais vezes/ semana", 3,
 ""))))
</f>
        <v>0</v>
      </c>
      <c r="T139" s="109">
        <f>IF('Planilha oficial participantes '!S139="Nenhuma no último mês", 0,
 IF('Planilha oficial participantes '!S139="Não se aplica", 0,
 IF('Planilha oficial participantes '!S139="Menos de 1 vez/ semana", 1,
 IF('Planilha oficial participantes '!S139="1 ou 2 vezes/ semana", 2,
 IF('Planilha oficial participantes '!S139="3 ou mais vezes/ semana", 3,
 ""))))
)</f>
        <v>2</v>
      </c>
      <c r="U139" s="109">
        <f>IF('Planilha oficial participantes '!U139="Nenhuma no último mês", 0,
 IF('Planilha oficial participantes '!U139="Menos de 1 vez/ semana", 1,
 IF('Planilha oficial participantes '!U139="1 ou 2 vezes/ semana", 2,
 IF('Planilha oficial participantes '!U139="3 ou mais vezes/ semana", 3,
 ""))))
</f>
        <v>1</v>
      </c>
      <c r="V139" s="109">
        <f t="shared" si="4"/>
        <v>3</v>
      </c>
      <c r="W139" s="109">
        <f>IF('Planilha oficial participantes '!V139="Nenhuma no último mês", 0,
 IF('Planilha oficial participantes '!V139="Menos de 1 vez/ semana", 1,
 IF('Planilha oficial participantes '!V139="1 ou 2 vezes/ semana", 2,
 IF('Planilha oficial participantes '!V139="3 ou mais vezes/ semana", 3,
 ""))))
</f>
        <v>2</v>
      </c>
      <c r="X139" s="109">
        <f>IF('Planilha oficial participantes '!W139="Nenhuma dificuldade", 0,
 IF('Planilha oficial participantes '!W139="Um problema leve", 1,
 IF('Planilha oficial participantes '!W139="Um problema razoável", 2,
 IF('Planilha oficial participantes '!W139="Um grande problema", 3,
 ""))))
</f>
        <v>3</v>
      </c>
      <c r="Y139" s="114">
        <f t="shared" si="5"/>
        <v>9</v>
      </c>
    </row>
    <row r="140">
      <c r="A140" s="108" t="s">
        <v>1321</v>
      </c>
      <c r="B140" s="109">
        <f>IF('Planilha oficial participantes '!T140="Muito boa", 0, IF('Planilha oficial participantes '!T140="Boa", 1, IF('Planilha oficial participantes '!T140="Ruim", 2, IF('Planilha oficial participantes '!T140="Muito ruim", 3, ""))))</f>
        <v>2</v>
      </c>
      <c r="C140" s="109">
        <f>IF(VALUE(MID('Planilha oficial participantes '!F140,1,SEARCH(" ",'Planilha oficial participantes '!F140)-1))&lt;=15, 0,
 IF(VALUE(MID('Planilha oficial participantes '!F140,1,SEARCH(" ",'Planilha oficial participantes '!F140)-1))&lt;=30, 1,
 IF(VALUE(MID('Planilha oficial participantes '!F140,1,SEARCH(" ",'Planilha oficial participantes '!F140)-1))&lt;=60, 2,
 3)))</f>
        <v>3</v>
      </c>
      <c r="D140" s="109">
        <f>IF('Planilha oficial participantes '!I140="Nenhuma no último mês", 0,
 IF('Planilha oficial participantes '!I140="Menos de 1 vez/ semana", 1,
 IF('Planilha oficial participantes '!I140="1 ou 2 vezes/ semana", 2,
 IF('Planilha oficial participantes '!I140="3 ou mais vezes/ semana", 3,
 ""))))
</f>
        <v>2</v>
      </c>
      <c r="E140" s="110">
        <f t="shared" si="1"/>
        <v>3</v>
      </c>
      <c r="F140" s="109">
        <f>IF(VALUE(MID('Planilha oficial participantes '!H140,1,SEARCH(" ",'Planilha oficial participantes '!H140)-1))&gt;=7, 0,
 IF(VALUE(MID('Planilha oficial participantes '!H140,1,SEARCH(" ",'Planilha oficial participantes '!H140)-1))&gt;=6, 1,
 IF(VALUE(MID('Planilha oficial participantes '!H140,1,SEARCH(" ",'Planilha oficial participantes '!H140)-1))&gt;=5, 2,
 3)))
</f>
        <v>1</v>
      </c>
      <c r="G140" s="109">
        <f>IF(
  (((VALUE(MID('Planilha oficial participantes '!H140,1,SEARCH(" ",'Planilha oficial participantes '!H140)-1))) / (TIMEVALUE(MOD('Planilha oficial participantes '!G140 - 'Planilha oficial participantes '!E140, 1))*24))*100) &gt; 85, 0,
IF(
  (((VALUE(MID('Planilha oficial participantes '!H140,1,SEARCH(" ",'Planilha oficial participantes '!H140)-1))) / (TIMEVALUE(MOD('Planilha oficial participantes '!G140 - 'Planilha oficial participantes '!E140, 1))*24))*100) &gt;= 75, 1,
IF(
  (((VALUE(MID('Planilha oficial participantes '!H140,1,SEARCH(" ",'Planilha oficial participantes '!H140)-1))) / (TIMEVALUE(MOD('Planilha oficial participantes '!G140 - 'Planilha oficial participantes '!E140, 1))*24))*100) &gt;= 65, 2,
3)))
</f>
        <v>0</v>
      </c>
      <c r="H140" s="111">
        <f>((VALUE(MID('Planilha oficial participantes '!H140,1,SEARCH(" ",'Planilha oficial participantes '!H140)-1))) / (TIMEVALUE(MOD('Planilha oficial participantes '!G140 - 'Planilha oficial participantes '!E140, 1))*24))*100</f>
        <v>85.71428571</v>
      </c>
      <c r="I140" s="112">
        <f>MOD('Planilha oficial participantes '!G140 - 'Planilha oficial participantes '!E140, 1)</f>
        <v>0.2916666667</v>
      </c>
      <c r="J140" s="113">
        <f t="shared" si="2"/>
        <v>7</v>
      </c>
      <c r="K140" s="109">
        <f t="shared" si="3"/>
        <v>2</v>
      </c>
      <c r="L140" s="109">
        <f>IF('Planilha oficial participantes '!J140="Nenhuma no último mês", 0,
 IF('Planilha oficial participantes '!J140="Menos de 1 vez/ semana", 1,
 IF('Planilha oficial participantes '!J140="1 ou 2 vezes/ semana", 2,
 IF('Planilha oficial participantes '!J140="3 ou mais vezes/ semana", 3,
 ""))))
</f>
        <v>3</v>
      </c>
      <c r="M140" s="109">
        <f>IF('Planilha oficial participantes '!K140="Nenhuma no último mês", 0,
 IF('Planilha oficial participantes '!K140="Menos de 1 vez/ semana", 1,
 IF('Planilha oficial participantes '!K140="1 ou 2 vezes/ semana", 2,
 IF('Planilha oficial participantes '!K140="3 ou mais vezes/ semana", 3,
 ""))))
</f>
        <v>3</v>
      </c>
      <c r="N140" s="109">
        <f>IF('Planilha oficial participantes '!L140="Nenhuma no último mês", 0,
 IF('Planilha oficial participantes '!L140="Menos de 1 vez/ semana", 1,
 IF('Planilha oficial participantes '!L140="1 ou 2 vezes/ semana", 2,
 IF('Planilha oficial participantes '!L140="3 ou mais vezes/ semana", 3,
 ""))))
</f>
        <v>1</v>
      </c>
      <c r="O140" s="109">
        <f>IF('Planilha oficial participantes '!M140="Nenhuma no último mês", 0,
 IF('Planilha oficial participantes '!M140="Menos de 1 vez/ semana", 1,
 IF('Planilha oficial participantes '!M140="1 ou 2 vezes/ semana", 2,
 IF('Planilha oficial participantes '!M140="3 ou mais vezes/ semana", 3,
 ""))))
</f>
        <v>1</v>
      </c>
      <c r="P140" s="109">
        <f>IF('Planilha oficial participantes '!N140="Nenhuma no último mês", 0,
 IF('Planilha oficial participantes '!N140="Menos de 1 vez/ semana", 1,
 IF('Planilha oficial participantes '!N140="1 ou 2 vezes/ semana", 2,
 IF('Planilha oficial participantes '!N140="3 ou mais vezes/ semana", 3,
 ""))))
</f>
        <v>0</v>
      </c>
      <c r="Q140" s="109">
        <f>IF('Planilha oficial participantes '!O140="Nenhuma no último mês", 0,
 IF('Planilha oficial participantes '!O140="Menos de 1 vez/ semana", 1,
 IF('Planilha oficial participantes '!O140="1 ou 2 vezes/ semana", 2,
 IF('Planilha oficial participantes '!O140="3 ou mais vezes/ semana", 3,
 ""))))
</f>
        <v>0</v>
      </c>
      <c r="R140" s="109">
        <f>IF('Planilha oficial participantes '!P140="Nenhuma no último mês", 0,
 IF('Planilha oficial participantes '!P140="Menos de 1 vez/ semana", 1,
 IF('Planilha oficial participantes '!P140="1 ou 2 vezes/ semana", 2,
 IF('Planilha oficial participantes '!P140="3 ou mais vezes/ semana", 3,
 ""))))
</f>
        <v>2</v>
      </c>
      <c r="S140" s="109">
        <f>IF('Planilha oficial participantes '!Q140="Nenhuma no último mês", 0,
 IF('Planilha oficial participantes '!Q140="Menos de 1 vez/ semana", 1,
 IF('Planilha oficial participantes '!Q140="1 ou 2 vezes/ semana", 2,
 IF('Planilha oficial participantes '!Q140="3 ou mais vezes/ semana", 3,
 ""))))
</f>
        <v>1</v>
      </c>
      <c r="T140" s="109">
        <f>IF('Planilha oficial participantes '!S140="Nenhuma no último mês", 0,
 IF('Planilha oficial participantes '!S140="Não se aplica", 0,
 IF('Planilha oficial participantes '!S140="Menos de 1 vez/ semana", 1,
 IF('Planilha oficial participantes '!S140="1 ou 2 vezes/ semana", 2,
 IF('Planilha oficial participantes '!S140="3 ou mais vezes/ semana", 3,
 ""))))
)</f>
        <v>0</v>
      </c>
      <c r="U140" s="109">
        <f>IF('Planilha oficial participantes '!U140="Nenhuma no último mês", 0,
 IF('Planilha oficial participantes '!U140="Menos de 1 vez/ semana", 1,
 IF('Planilha oficial participantes '!U140="1 ou 2 vezes/ semana", 2,
 IF('Planilha oficial participantes '!U140="3 ou mais vezes/ semana", 3,
 ""))))
</f>
        <v>1</v>
      </c>
      <c r="V140" s="109">
        <f t="shared" si="4"/>
        <v>2</v>
      </c>
      <c r="W140" s="109">
        <f>IF('Planilha oficial participantes '!V140="Nenhuma no último mês", 0,
 IF('Planilha oficial participantes '!V140="Menos de 1 vez/ semana", 1,
 IF('Planilha oficial participantes '!V140="1 ou 2 vezes/ semana", 2,
 IF('Planilha oficial participantes '!V140="3 ou mais vezes/ semana", 3,
 ""))))
</f>
        <v>2</v>
      </c>
      <c r="X140" s="109">
        <f>IF('Planilha oficial participantes '!W140="Nenhuma dificuldade", 0,
 IF('Planilha oficial participantes '!W140="Um problema leve", 1,
 IF('Planilha oficial participantes '!W140="Um problema razoável", 2,
 IF('Planilha oficial participantes '!W140="Um grande problema", 3,
 ""))))
</f>
        <v>2</v>
      </c>
      <c r="Y140" s="114">
        <f t="shared" si="5"/>
        <v>11</v>
      </c>
    </row>
    <row r="141">
      <c r="A141" s="108" t="s">
        <v>1322</v>
      </c>
      <c r="B141" s="109">
        <f>IF('Planilha oficial participantes '!T141="Muito boa", 0, IF('Planilha oficial participantes '!T141="Boa", 1, IF('Planilha oficial participantes '!T141="Ruim", 2, IF('Planilha oficial participantes '!T141="Muito ruim", 3, ""))))</f>
        <v>3</v>
      </c>
      <c r="C141" s="109">
        <f>IF(VALUE(MID('Planilha oficial participantes '!F141,1,SEARCH(" ",'Planilha oficial participantes '!F141)-1))&lt;=15, 0,
 IF(VALUE(MID('Planilha oficial participantes '!F141,1,SEARCH(" ",'Planilha oficial participantes '!F141)-1))&lt;=30, 1,
 IF(VALUE(MID('Planilha oficial participantes '!F141,1,SEARCH(" ",'Planilha oficial participantes '!F141)-1))&lt;=60, 2,
 3)))</f>
        <v>2</v>
      </c>
      <c r="D141" s="109">
        <f>IF('Planilha oficial participantes '!I141="Nenhuma no último mês", 0,
 IF('Planilha oficial participantes '!I141="Menos de 1 vez/ semana", 1,
 IF('Planilha oficial participantes '!I141="1 ou 2 vezes/ semana", 2,
 IF('Planilha oficial participantes '!I141="3 ou mais vezes/ semana", 3,
 ""))))
</f>
        <v>3</v>
      </c>
      <c r="E141" s="110">
        <f t="shared" si="1"/>
        <v>3</v>
      </c>
      <c r="F141" s="109">
        <f>IF(VALUE(MID('Planilha oficial participantes '!H141,1,SEARCH(" ",'Planilha oficial participantes '!H141)-1))&gt;=7, 0,
 IF(VALUE(MID('Planilha oficial participantes '!H141,1,SEARCH(" ",'Planilha oficial participantes '!H141)-1))&gt;=6, 1,
 IF(VALUE(MID('Planilha oficial participantes '!H141,1,SEARCH(" ",'Planilha oficial participantes '!H141)-1))&gt;=5, 2,
 3)))
</f>
        <v>1</v>
      </c>
      <c r="G141" s="109">
        <f>IF(
  (((VALUE(MID('Planilha oficial participantes '!H141,1,SEARCH(" ",'Planilha oficial participantes '!H141)-1))) / (TIMEVALUE(MOD('Planilha oficial participantes '!G141 - 'Planilha oficial participantes '!E141, 1))*24))*100) &gt; 85, 0,
IF(
  (((VALUE(MID('Planilha oficial participantes '!H141,1,SEARCH(" ",'Planilha oficial participantes '!H141)-1))) / (TIMEVALUE(MOD('Planilha oficial participantes '!G141 - 'Planilha oficial participantes '!E141, 1))*24))*100) &gt;= 75, 1,
IF(
  (((VALUE(MID('Planilha oficial participantes '!H141,1,SEARCH(" ",'Planilha oficial participantes '!H141)-1))) / (TIMEVALUE(MOD('Planilha oficial participantes '!G141 - 'Planilha oficial participantes '!E141, 1))*24))*100) &gt;= 65, 2,
3)))
</f>
        <v>0</v>
      </c>
      <c r="H141" s="111">
        <f>((VALUE(MID('Planilha oficial participantes '!H141,1,SEARCH(" ",'Planilha oficial participantes '!H141)-1))) / (TIMEVALUE(MOD('Planilha oficial participantes '!G141 - 'Planilha oficial participantes '!E141, 1))*24))*100</f>
        <v>92.85714286</v>
      </c>
      <c r="I141" s="112">
        <f>MOD('Planilha oficial participantes '!G141 - 'Planilha oficial participantes '!E141, 1)</f>
        <v>0.2916666667</v>
      </c>
      <c r="J141" s="113">
        <f t="shared" si="2"/>
        <v>7</v>
      </c>
      <c r="K141" s="109">
        <f t="shared" si="3"/>
        <v>2</v>
      </c>
      <c r="L141" s="109">
        <f>IF('Planilha oficial participantes '!J141="Nenhuma no último mês", 0,
 IF('Planilha oficial participantes '!J141="Menos de 1 vez/ semana", 1,
 IF('Planilha oficial participantes '!J141="1 ou 2 vezes/ semana", 2,
 IF('Planilha oficial participantes '!J141="3 ou mais vezes/ semana", 3,
 ""))))
</f>
        <v>1</v>
      </c>
      <c r="M141" s="109">
        <f>IF('Planilha oficial participantes '!K141="Nenhuma no último mês", 0,
 IF('Planilha oficial participantes '!K141="Menos de 1 vez/ semana", 1,
 IF('Planilha oficial participantes '!K141="1 ou 2 vezes/ semana", 2,
 IF('Planilha oficial participantes '!K141="3 ou mais vezes/ semana", 3,
 ""))))
</f>
        <v>2</v>
      </c>
      <c r="N141" s="109">
        <f>IF('Planilha oficial participantes '!L141="Nenhuma no último mês", 0,
 IF('Planilha oficial participantes '!L141="Menos de 1 vez/ semana", 1,
 IF('Planilha oficial participantes '!L141="1 ou 2 vezes/ semana", 2,
 IF('Planilha oficial participantes '!L141="3 ou mais vezes/ semana", 3,
 ""))))
</f>
        <v>1</v>
      </c>
      <c r="O141" s="109">
        <f>IF('Planilha oficial participantes '!M141="Nenhuma no último mês", 0,
 IF('Planilha oficial participantes '!M141="Menos de 1 vez/ semana", 1,
 IF('Planilha oficial participantes '!M141="1 ou 2 vezes/ semana", 2,
 IF('Planilha oficial participantes '!M141="3 ou mais vezes/ semana", 3,
 ""))))
</f>
        <v>1</v>
      </c>
      <c r="P141" s="109">
        <f>IF('Planilha oficial participantes '!N141="Nenhuma no último mês", 0,
 IF('Planilha oficial participantes '!N141="Menos de 1 vez/ semana", 1,
 IF('Planilha oficial participantes '!N141="1 ou 2 vezes/ semana", 2,
 IF('Planilha oficial participantes '!N141="3 ou mais vezes/ semana", 3,
 ""))))
</f>
        <v>0</v>
      </c>
      <c r="Q141" s="109">
        <f>IF('Planilha oficial participantes '!O141="Nenhuma no último mês", 0,
 IF('Planilha oficial participantes '!O141="Menos de 1 vez/ semana", 1,
 IF('Planilha oficial participantes '!O141="1 ou 2 vezes/ semana", 2,
 IF('Planilha oficial participantes '!O141="3 ou mais vezes/ semana", 3,
 ""))))
</f>
        <v>2</v>
      </c>
      <c r="R141" s="109">
        <f>IF('Planilha oficial participantes '!P141="Nenhuma no último mês", 0,
 IF('Planilha oficial participantes '!P141="Menos de 1 vez/ semana", 1,
 IF('Planilha oficial participantes '!P141="1 ou 2 vezes/ semana", 2,
 IF('Planilha oficial participantes '!P141="3 ou mais vezes/ semana", 3,
 ""))))
</f>
        <v>1</v>
      </c>
      <c r="S141" s="109">
        <f>IF('Planilha oficial participantes '!Q141="Nenhuma no último mês", 0,
 IF('Planilha oficial participantes '!Q141="Menos de 1 vez/ semana", 1,
 IF('Planilha oficial participantes '!Q141="1 ou 2 vezes/ semana", 2,
 IF('Planilha oficial participantes '!Q141="3 ou mais vezes/ semana", 3,
 ""))))
</f>
        <v>1</v>
      </c>
      <c r="T141" s="109">
        <f>IF('Planilha oficial participantes '!S141="Nenhuma no último mês", 0,
 IF('Planilha oficial participantes '!S141="Não se aplica", 0,
 IF('Planilha oficial participantes '!S141="Menos de 1 vez/ semana", 1,
 IF('Planilha oficial participantes '!S141="1 ou 2 vezes/ semana", 2,
 IF('Planilha oficial participantes '!S141="3 ou mais vezes/ semana", 3,
 ""))))
)</f>
        <v>3</v>
      </c>
      <c r="U141" s="109">
        <f>IF('Planilha oficial participantes '!U141="Nenhuma no último mês", 0,
 IF('Planilha oficial participantes '!U141="Menos de 1 vez/ semana", 1,
 IF('Planilha oficial participantes '!U141="1 ou 2 vezes/ semana", 2,
 IF('Planilha oficial participantes '!U141="3 ou mais vezes/ semana", 3,
 ""))))
</f>
        <v>0</v>
      </c>
      <c r="V141" s="109">
        <f t="shared" si="4"/>
        <v>2</v>
      </c>
      <c r="W141" s="109">
        <f>IF('Planilha oficial participantes '!V141="Nenhuma no último mês", 0,
 IF('Planilha oficial participantes '!V141="Menos de 1 vez/ semana", 1,
 IF('Planilha oficial participantes '!V141="1 ou 2 vezes/ semana", 2,
 IF('Planilha oficial participantes '!V141="3 ou mais vezes/ semana", 3,
 ""))))
</f>
        <v>1</v>
      </c>
      <c r="X141" s="109">
        <f>IF('Planilha oficial participantes '!W141="Nenhuma dificuldade", 0,
 IF('Planilha oficial participantes '!W141="Um problema leve", 1,
 IF('Planilha oficial participantes '!W141="Um problema razoável", 2,
 IF('Planilha oficial participantes '!W141="Um grande problema", 3,
 ""))))
</f>
        <v>2</v>
      </c>
      <c r="Y141" s="114">
        <f t="shared" si="5"/>
        <v>11</v>
      </c>
    </row>
    <row r="142">
      <c r="A142" s="108" t="s">
        <v>1323</v>
      </c>
      <c r="B142" s="109">
        <f>IF('Planilha oficial participantes '!T142="Muito boa", 0, IF('Planilha oficial participantes '!T142="Boa", 1, IF('Planilha oficial participantes '!T142="Ruim", 2, IF('Planilha oficial participantes '!T142="Muito ruim", 3, ""))))</f>
        <v>1</v>
      </c>
      <c r="C142" s="109">
        <f>IF(VALUE(MID('Planilha oficial participantes '!F142,1,SEARCH(" ",'Planilha oficial participantes '!F142)-1))&lt;=15, 0,
 IF(VALUE(MID('Planilha oficial participantes '!F142,1,SEARCH(" ",'Planilha oficial participantes '!F142)-1))&lt;=30, 1,
 IF(VALUE(MID('Planilha oficial participantes '!F142,1,SEARCH(" ",'Planilha oficial participantes '!F142)-1))&lt;=60, 2,
 3)))</f>
        <v>2</v>
      </c>
      <c r="D142" s="109">
        <f>IF('Planilha oficial participantes '!I142="Nenhuma no último mês", 0,
 IF('Planilha oficial participantes '!I142="Menos de 1 vez/ semana", 1,
 IF('Planilha oficial participantes '!I142="1 ou 2 vezes/ semana", 2,
 IF('Planilha oficial participantes '!I142="3 ou mais vezes/ semana", 3,
 ""))))
</f>
        <v>3</v>
      </c>
      <c r="E142" s="110">
        <f t="shared" si="1"/>
        <v>3</v>
      </c>
      <c r="F142" s="109">
        <f>IF(VALUE(MID('Planilha oficial participantes '!H142,1,SEARCH(" ",'Planilha oficial participantes '!H142)-1))&gt;=7, 0,
 IF(VALUE(MID('Planilha oficial participantes '!H142,1,SEARCH(" ",'Planilha oficial participantes '!H142)-1))&gt;=6, 1,
 IF(VALUE(MID('Planilha oficial participantes '!H142,1,SEARCH(" ",'Planilha oficial participantes '!H142)-1))&gt;=5, 2,
 3)))
</f>
        <v>1</v>
      </c>
      <c r="G142" s="109">
        <f>IF(
  (((VALUE(MID('Planilha oficial participantes '!H142,1,SEARCH(" ",'Planilha oficial participantes '!H142)-1))) / (TIMEVALUE(MOD('Planilha oficial participantes '!G142 - 'Planilha oficial participantes '!E142, 1))*24))*100) &gt; 85, 0,
IF(
  (((VALUE(MID('Planilha oficial participantes '!H142,1,SEARCH(" ",'Planilha oficial participantes '!H142)-1))) / (TIMEVALUE(MOD('Planilha oficial participantes '!G142 - 'Planilha oficial participantes '!E142, 1))*24))*100) &gt;= 75, 1,
IF(
  (((VALUE(MID('Planilha oficial participantes '!H142,1,SEARCH(" ",'Planilha oficial participantes '!H142)-1))) / (TIMEVALUE(MOD('Planilha oficial participantes '!G142 - 'Planilha oficial participantes '!E142, 1))*24))*100) &gt;= 65, 2,
3)))
</f>
        <v>1</v>
      </c>
      <c r="H142" s="111">
        <f>((VALUE(MID('Planilha oficial participantes '!H142,1,SEARCH(" ",'Planilha oficial participantes '!H142)-1))) / (TIMEVALUE(MOD('Planilha oficial participantes '!G142 - 'Planilha oficial participantes '!E142, 1))*24))*100</f>
        <v>75</v>
      </c>
      <c r="I142" s="112">
        <f>MOD('Planilha oficial participantes '!G142 - 'Planilha oficial participantes '!E142, 1)</f>
        <v>0.3333333333</v>
      </c>
      <c r="J142" s="113">
        <f t="shared" si="2"/>
        <v>8</v>
      </c>
      <c r="K142" s="109">
        <f t="shared" si="3"/>
        <v>1</v>
      </c>
      <c r="L142" s="109">
        <f>IF('Planilha oficial participantes '!J142="Nenhuma no último mês", 0,
 IF('Planilha oficial participantes '!J142="Menos de 1 vez/ semana", 1,
 IF('Planilha oficial participantes '!J142="1 ou 2 vezes/ semana", 2,
 IF('Planilha oficial participantes '!J142="3 ou mais vezes/ semana", 3,
 ""))))
</f>
        <v>1</v>
      </c>
      <c r="M142" s="109">
        <f>IF('Planilha oficial participantes '!K142="Nenhuma no último mês", 0,
 IF('Planilha oficial participantes '!K142="Menos de 1 vez/ semana", 1,
 IF('Planilha oficial participantes '!K142="1 ou 2 vezes/ semana", 2,
 IF('Planilha oficial participantes '!K142="3 ou mais vezes/ semana", 3,
 ""))))
</f>
        <v>2</v>
      </c>
      <c r="N142" s="109">
        <f>IF('Planilha oficial participantes '!L142="Nenhuma no último mês", 0,
 IF('Planilha oficial participantes '!L142="Menos de 1 vez/ semana", 1,
 IF('Planilha oficial participantes '!L142="1 ou 2 vezes/ semana", 2,
 IF('Planilha oficial participantes '!L142="3 ou mais vezes/ semana", 3,
 ""))))
</f>
        <v>0</v>
      </c>
      <c r="O142" s="109">
        <f>IF('Planilha oficial participantes '!M142="Nenhuma no último mês", 0,
 IF('Planilha oficial participantes '!M142="Menos de 1 vez/ semana", 1,
 IF('Planilha oficial participantes '!M142="1 ou 2 vezes/ semana", 2,
 IF('Planilha oficial participantes '!M142="3 ou mais vezes/ semana", 3,
 ""))))
</f>
        <v>1</v>
      </c>
      <c r="P142" s="109">
        <f>IF('Planilha oficial participantes '!N142="Nenhuma no último mês", 0,
 IF('Planilha oficial participantes '!N142="Menos de 1 vez/ semana", 1,
 IF('Planilha oficial participantes '!N142="1 ou 2 vezes/ semana", 2,
 IF('Planilha oficial participantes '!N142="3 ou mais vezes/ semana", 3,
 ""))))
</f>
        <v>0</v>
      </c>
      <c r="Q142" s="109">
        <f>IF('Planilha oficial participantes '!O142="Nenhuma no último mês", 0,
 IF('Planilha oficial participantes '!O142="Menos de 1 vez/ semana", 1,
 IF('Planilha oficial participantes '!O142="1 ou 2 vezes/ semana", 2,
 IF('Planilha oficial participantes '!O142="3 ou mais vezes/ semana", 3,
 ""))))
</f>
        <v>0</v>
      </c>
      <c r="R142" s="109">
        <f>IF('Planilha oficial participantes '!P142="Nenhuma no último mês", 0,
 IF('Planilha oficial participantes '!P142="Menos de 1 vez/ semana", 1,
 IF('Planilha oficial participantes '!P142="1 ou 2 vezes/ semana", 2,
 IF('Planilha oficial participantes '!P142="3 ou mais vezes/ semana", 3,
 ""))))
</f>
        <v>1</v>
      </c>
      <c r="S142" s="109">
        <f>IF('Planilha oficial participantes '!Q142="Nenhuma no último mês", 0,
 IF('Planilha oficial participantes '!Q142="Menos de 1 vez/ semana", 1,
 IF('Planilha oficial participantes '!Q142="1 ou 2 vezes/ semana", 2,
 IF('Planilha oficial participantes '!Q142="3 ou mais vezes/ semana", 3,
 ""))))
</f>
        <v>1</v>
      </c>
      <c r="T142" s="109">
        <f>IF('Planilha oficial participantes '!S142="Nenhuma no último mês", 0,
 IF('Planilha oficial participantes '!S142="Não se aplica", 0,
 IF('Planilha oficial participantes '!S142="Menos de 1 vez/ semana", 1,
 IF('Planilha oficial participantes '!S142="1 ou 2 vezes/ semana", 2,
 IF('Planilha oficial participantes '!S142="3 ou mais vezes/ semana", 3,
 ""))))
)</f>
        <v>0</v>
      </c>
      <c r="U142" s="109">
        <f>IF('Planilha oficial participantes '!U142="Nenhuma no último mês", 0,
 IF('Planilha oficial participantes '!U142="Menos de 1 vez/ semana", 1,
 IF('Planilha oficial participantes '!U142="1 ou 2 vezes/ semana", 2,
 IF('Planilha oficial participantes '!U142="3 ou mais vezes/ semana", 3,
 ""))))
</f>
        <v>0</v>
      </c>
      <c r="V142" s="109">
        <f t="shared" si="4"/>
        <v>2</v>
      </c>
      <c r="W142" s="109">
        <f>IF('Planilha oficial participantes '!V142="Nenhuma no último mês", 0,
 IF('Planilha oficial participantes '!V142="Menos de 1 vez/ semana", 1,
 IF('Planilha oficial participantes '!V142="1 ou 2 vezes/ semana", 2,
 IF('Planilha oficial participantes '!V142="3 ou mais vezes/ semana", 3,
 ""))))
</f>
        <v>2</v>
      </c>
      <c r="X142" s="109">
        <f>IF('Planilha oficial participantes '!W142="Nenhuma dificuldade", 0,
 IF('Planilha oficial participantes '!W142="Um problema leve", 1,
 IF('Planilha oficial participantes '!W142="Um problema razoável", 2,
 IF('Planilha oficial participantes '!W142="Um grande problema", 3,
 ""))))
</f>
        <v>2</v>
      </c>
      <c r="Y142" s="114">
        <f t="shared" si="5"/>
        <v>9</v>
      </c>
    </row>
    <row r="143">
      <c r="A143" s="108" t="s">
        <v>1324</v>
      </c>
      <c r="B143" s="109">
        <f>IF('Planilha oficial participantes '!T143="Muito boa", 0, IF('Planilha oficial participantes '!T143="Boa", 1, IF('Planilha oficial participantes '!T143="Ruim", 2, IF('Planilha oficial participantes '!T143="Muito ruim", 3, ""))))</f>
        <v>1</v>
      </c>
      <c r="C143" s="109">
        <f>IF(VALUE(MID('Planilha oficial participantes '!F143,1,SEARCH(" ",'Planilha oficial participantes '!F143)-1))&lt;=15, 0,
 IF(VALUE(MID('Planilha oficial participantes '!F143,1,SEARCH(" ",'Planilha oficial participantes '!F143)-1))&lt;=30, 1,
 IF(VALUE(MID('Planilha oficial participantes '!F143,1,SEARCH(" ",'Planilha oficial participantes '!F143)-1))&lt;=60, 2,
 3)))</f>
        <v>2</v>
      </c>
      <c r="D143" s="109">
        <f>IF('Planilha oficial participantes '!I143="Nenhuma no último mês", 0,
 IF('Planilha oficial participantes '!I143="Menos de 1 vez/ semana", 1,
 IF('Planilha oficial participantes '!I143="1 ou 2 vezes/ semana", 2,
 IF('Planilha oficial participantes '!I143="3 ou mais vezes/ semana", 3,
 ""))))
</f>
        <v>2</v>
      </c>
      <c r="E143" s="110">
        <f t="shared" si="1"/>
        <v>2</v>
      </c>
      <c r="F143" s="109">
        <f>IF(VALUE(MID('Planilha oficial participantes '!H143,1,SEARCH(" ",'Planilha oficial participantes '!H143)-1))&gt;=7, 0,
 IF(VALUE(MID('Planilha oficial participantes '!H143,1,SEARCH(" ",'Planilha oficial participantes '!H143)-1))&gt;=6, 1,
 IF(VALUE(MID('Planilha oficial participantes '!H143,1,SEARCH(" ",'Planilha oficial participantes '!H143)-1))&gt;=5, 2,
 3)))
</f>
        <v>0</v>
      </c>
      <c r="G143" s="109">
        <f>IF(
  (((VALUE(MID('Planilha oficial participantes '!H143,1,SEARCH(" ",'Planilha oficial participantes '!H143)-1))) / (TIMEVALUE(MOD('Planilha oficial participantes '!G143 - 'Planilha oficial participantes '!E143, 1))*24))*100) &gt; 85, 0,
IF(
  (((VALUE(MID('Planilha oficial participantes '!H143,1,SEARCH(" ",'Planilha oficial participantes '!H143)-1))) / (TIMEVALUE(MOD('Planilha oficial participantes '!G143 - 'Planilha oficial participantes '!E143, 1))*24))*100) &gt;= 75, 1,
IF(
  (((VALUE(MID('Planilha oficial participantes '!H143,1,SEARCH(" ",'Planilha oficial participantes '!H143)-1))) / (TIMEVALUE(MOD('Planilha oficial participantes '!G143 - 'Planilha oficial participantes '!E143, 1))*24))*100) &gt;= 65, 2,
3)))
</f>
        <v>0</v>
      </c>
      <c r="H143" s="111">
        <f>((VALUE(MID('Planilha oficial participantes '!H143,1,SEARCH(" ",'Planilha oficial participantes '!H143)-1))) / (TIMEVALUE(MOD('Planilha oficial participantes '!G143 - 'Planilha oficial participantes '!E143, 1))*24))*100</f>
        <v>90</v>
      </c>
      <c r="I143" s="112">
        <f>MOD('Planilha oficial participantes '!G143 - 'Planilha oficial participantes '!E143, 1)</f>
        <v>0.4166666667</v>
      </c>
      <c r="J143" s="113">
        <f t="shared" si="2"/>
        <v>10</v>
      </c>
      <c r="K143" s="109">
        <f t="shared" si="3"/>
        <v>2</v>
      </c>
      <c r="L143" s="109">
        <f>IF('Planilha oficial participantes '!J143="Nenhuma no último mês", 0,
 IF('Planilha oficial participantes '!J143="Menos de 1 vez/ semana", 1,
 IF('Planilha oficial participantes '!J143="1 ou 2 vezes/ semana", 2,
 IF('Planilha oficial participantes '!J143="3 ou mais vezes/ semana", 3,
 ""))))
</f>
        <v>3</v>
      </c>
      <c r="M143" s="109">
        <f>IF('Planilha oficial participantes '!K143="Nenhuma no último mês", 0,
 IF('Planilha oficial participantes '!K143="Menos de 1 vez/ semana", 1,
 IF('Planilha oficial participantes '!K143="1 ou 2 vezes/ semana", 2,
 IF('Planilha oficial participantes '!K143="3 ou mais vezes/ semana", 3,
 ""))))
</f>
        <v>3</v>
      </c>
      <c r="N143" s="109">
        <f>IF('Planilha oficial participantes '!L143="Nenhuma no último mês", 0,
 IF('Planilha oficial participantes '!L143="Menos de 1 vez/ semana", 1,
 IF('Planilha oficial participantes '!L143="1 ou 2 vezes/ semana", 2,
 IF('Planilha oficial participantes '!L143="3 ou mais vezes/ semana", 3,
 ""))))
</f>
        <v>0</v>
      </c>
      <c r="O143" s="109">
        <f>IF('Planilha oficial participantes '!M143="Nenhuma no último mês", 0,
 IF('Planilha oficial participantes '!M143="Menos de 1 vez/ semana", 1,
 IF('Planilha oficial participantes '!M143="1 ou 2 vezes/ semana", 2,
 IF('Planilha oficial participantes '!M143="3 ou mais vezes/ semana", 3,
 ""))))
</f>
        <v>0</v>
      </c>
      <c r="P143" s="109">
        <f>IF('Planilha oficial participantes '!N143="Nenhuma no último mês", 0,
 IF('Planilha oficial participantes '!N143="Menos de 1 vez/ semana", 1,
 IF('Planilha oficial participantes '!N143="1 ou 2 vezes/ semana", 2,
 IF('Planilha oficial participantes '!N143="3 ou mais vezes/ semana", 3,
 ""))))
</f>
        <v>0</v>
      </c>
      <c r="Q143" s="109">
        <f>IF('Planilha oficial participantes '!O143="Nenhuma no último mês", 0,
 IF('Planilha oficial participantes '!O143="Menos de 1 vez/ semana", 1,
 IF('Planilha oficial participantes '!O143="1 ou 2 vezes/ semana", 2,
 IF('Planilha oficial participantes '!O143="3 ou mais vezes/ semana", 3,
 ""))))
</f>
        <v>0</v>
      </c>
      <c r="R143" s="109">
        <f>IF('Planilha oficial participantes '!P143="Nenhuma no último mês", 0,
 IF('Planilha oficial participantes '!P143="Menos de 1 vez/ semana", 1,
 IF('Planilha oficial participantes '!P143="1 ou 2 vezes/ semana", 2,
 IF('Planilha oficial participantes '!P143="3 ou mais vezes/ semana", 3,
 ""))))
</f>
        <v>1</v>
      </c>
      <c r="S143" s="109">
        <f>IF('Planilha oficial participantes '!Q143="Nenhuma no último mês", 0,
 IF('Planilha oficial participantes '!Q143="Menos de 1 vez/ semana", 1,
 IF('Planilha oficial participantes '!Q143="1 ou 2 vezes/ semana", 2,
 IF('Planilha oficial participantes '!Q143="3 ou mais vezes/ semana", 3,
 ""))))
</f>
        <v>2</v>
      </c>
      <c r="T143" s="109">
        <f>IF('Planilha oficial participantes '!S143="Nenhuma no último mês", 0,
 IF('Planilha oficial participantes '!S143="Não se aplica", 0,
 IF('Planilha oficial participantes '!S143="Menos de 1 vez/ semana", 1,
 IF('Planilha oficial participantes '!S143="1 ou 2 vezes/ semana", 2,
 IF('Planilha oficial participantes '!S143="3 ou mais vezes/ semana", 3,
 ""))))
)</f>
        <v>3</v>
      </c>
      <c r="U143" s="109">
        <f>IF('Planilha oficial participantes '!U143="Nenhuma no último mês", 0,
 IF('Planilha oficial participantes '!U143="Menos de 1 vez/ semana", 1,
 IF('Planilha oficial participantes '!U143="1 ou 2 vezes/ semana", 2,
 IF('Planilha oficial participantes '!U143="3 ou mais vezes/ semana", 3,
 ""))))
</f>
        <v>3</v>
      </c>
      <c r="V143" s="109">
        <f t="shared" si="4"/>
        <v>3</v>
      </c>
      <c r="W143" s="109">
        <f>IF('Planilha oficial participantes '!V143="Nenhuma no último mês", 0,
 IF('Planilha oficial participantes '!V143="Menos de 1 vez/ semana", 1,
 IF('Planilha oficial participantes '!V143="1 ou 2 vezes/ semana", 2,
 IF('Planilha oficial participantes '!V143="3 ou mais vezes/ semana", 3,
 ""))))
</f>
        <v>2</v>
      </c>
      <c r="X143" s="109">
        <f>IF('Planilha oficial participantes '!W143="Nenhuma dificuldade", 0,
 IF('Planilha oficial participantes '!W143="Um problema leve", 1,
 IF('Planilha oficial participantes '!W143="Um problema razoável", 2,
 IF('Planilha oficial participantes '!W143="Um grande problema", 3,
 ""))))
</f>
        <v>3</v>
      </c>
      <c r="Y143" s="114">
        <f t="shared" si="5"/>
        <v>11</v>
      </c>
    </row>
    <row r="144">
      <c r="A144" s="108" t="s">
        <v>1326</v>
      </c>
      <c r="B144" s="109">
        <f>IF('Planilha oficial participantes '!T144="Muito boa", 0, IF('Planilha oficial participantes '!T144="Boa", 1, IF('Planilha oficial participantes '!T144="Ruim", 2, IF('Planilha oficial participantes '!T144="Muito ruim", 3, ""))))</f>
        <v>0</v>
      </c>
      <c r="C144" s="109">
        <f>IF(VALUE(MID('Planilha oficial participantes '!F144,1,SEARCH(" ",'Planilha oficial participantes '!F144)-1))&lt;=15, 0,
 IF(VALUE(MID('Planilha oficial participantes '!F144,1,SEARCH(" ",'Planilha oficial participantes '!F144)-1))&lt;=30, 1,
 IF(VALUE(MID('Planilha oficial participantes '!F144,1,SEARCH(" ",'Planilha oficial participantes '!F144)-1))&lt;=60, 2,
 3)))</f>
        <v>0</v>
      </c>
      <c r="D144" s="109">
        <f>IF('Planilha oficial participantes '!I144="Nenhuma no último mês", 0,
 IF('Planilha oficial participantes '!I144="Menos de 1 vez/ semana", 1,
 IF('Planilha oficial participantes '!I144="1 ou 2 vezes/ semana", 2,
 IF('Planilha oficial participantes '!I144="3 ou mais vezes/ semana", 3,
 ""))))
</f>
        <v>0</v>
      </c>
      <c r="E144" s="110">
        <f t="shared" si="1"/>
        <v>0</v>
      </c>
      <c r="F144" s="109">
        <f>IF(VALUE(MID('Planilha oficial participantes '!H144,1,SEARCH(" ",'Planilha oficial participantes '!H144)-1))&gt;=7, 0,
 IF(VALUE(MID('Planilha oficial participantes '!H144,1,SEARCH(" ",'Planilha oficial participantes '!H144)-1))&gt;=6, 1,
 IF(VALUE(MID('Planilha oficial participantes '!H144,1,SEARCH(" ",'Planilha oficial participantes '!H144)-1))&gt;=5, 2,
 3)))
</f>
        <v>0</v>
      </c>
      <c r="G144" s="109">
        <f>IF(
  (((VALUE(MID('Planilha oficial participantes '!H144,1,SEARCH(" ",'Planilha oficial participantes '!H144)-1))) / (TIMEVALUE(MOD('Planilha oficial participantes '!G144 - 'Planilha oficial participantes '!E144, 1))*24))*100) &gt; 85, 0,
IF(
  (((VALUE(MID('Planilha oficial participantes '!H144,1,SEARCH(" ",'Planilha oficial participantes '!H144)-1))) / (TIMEVALUE(MOD('Planilha oficial participantes '!G144 - 'Planilha oficial participantes '!E144, 1))*24))*100) &gt;= 75, 1,
IF(
  (((VALUE(MID('Planilha oficial participantes '!H144,1,SEARCH(" ",'Planilha oficial participantes '!H144)-1))) / (TIMEVALUE(MOD('Planilha oficial participantes '!G144 - 'Planilha oficial participantes '!E144, 1))*24))*100) &gt;= 65, 2,
3)))
</f>
        <v>0</v>
      </c>
      <c r="H144" s="111">
        <f>((VALUE(MID('Planilha oficial participantes '!H144,1,SEARCH(" ",'Planilha oficial participantes '!H144)-1))) / (TIMEVALUE(MOD('Planilha oficial participantes '!G144 - 'Planilha oficial participantes '!E144, 1))*24))*100</f>
        <v>100</v>
      </c>
      <c r="I144" s="112">
        <f>MOD('Planilha oficial participantes '!G144 - 'Planilha oficial participantes '!E144, 1)</f>
        <v>0.2916666667</v>
      </c>
      <c r="J144" s="113">
        <f t="shared" si="2"/>
        <v>7</v>
      </c>
      <c r="K144" s="109">
        <f t="shared" si="3"/>
        <v>1</v>
      </c>
      <c r="L144" s="109">
        <f>IF('Planilha oficial participantes '!J144="Nenhuma no último mês", 0,
 IF('Planilha oficial participantes '!J144="Menos de 1 vez/ semana", 1,
 IF('Planilha oficial participantes '!J144="1 ou 2 vezes/ semana", 2,
 IF('Planilha oficial participantes '!J144="3 ou mais vezes/ semana", 3,
 ""))))
</f>
        <v>0</v>
      </c>
      <c r="M144" s="109">
        <f>IF('Planilha oficial participantes '!K144="Nenhuma no último mês", 0,
 IF('Planilha oficial participantes '!K144="Menos de 1 vez/ semana", 1,
 IF('Planilha oficial participantes '!K144="1 ou 2 vezes/ semana", 2,
 IF('Planilha oficial participantes '!K144="3 ou mais vezes/ semana", 3,
 ""))))
</f>
        <v>0</v>
      </c>
      <c r="N144" s="109">
        <f>IF('Planilha oficial participantes '!L144="Nenhuma no último mês", 0,
 IF('Planilha oficial participantes '!L144="Menos de 1 vez/ semana", 1,
 IF('Planilha oficial participantes '!L144="1 ou 2 vezes/ semana", 2,
 IF('Planilha oficial participantes '!L144="3 ou mais vezes/ semana", 3,
 ""))))
</f>
        <v>0</v>
      </c>
      <c r="O144" s="109">
        <f>IF('Planilha oficial participantes '!M144="Nenhuma no último mês", 0,
 IF('Planilha oficial participantes '!M144="Menos de 1 vez/ semana", 1,
 IF('Planilha oficial participantes '!M144="1 ou 2 vezes/ semana", 2,
 IF('Planilha oficial participantes '!M144="3 ou mais vezes/ semana", 3,
 ""))))
</f>
        <v>0</v>
      </c>
      <c r="P144" s="109">
        <f>IF('Planilha oficial participantes '!N144="Nenhuma no último mês", 0,
 IF('Planilha oficial participantes '!N144="Menos de 1 vez/ semana", 1,
 IF('Planilha oficial participantes '!N144="1 ou 2 vezes/ semana", 2,
 IF('Planilha oficial participantes '!N144="3 ou mais vezes/ semana", 3,
 ""))))
</f>
        <v>0</v>
      </c>
      <c r="Q144" s="109">
        <f>IF('Planilha oficial participantes '!O144="Nenhuma no último mês", 0,
 IF('Planilha oficial participantes '!O144="Menos de 1 vez/ semana", 1,
 IF('Planilha oficial participantes '!O144="1 ou 2 vezes/ semana", 2,
 IF('Planilha oficial participantes '!O144="3 ou mais vezes/ semana", 3,
 ""))))
</f>
        <v>0</v>
      </c>
      <c r="R144" s="109">
        <f>IF('Planilha oficial participantes '!P144="Nenhuma no último mês", 0,
 IF('Planilha oficial participantes '!P144="Menos de 1 vez/ semana", 1,
 IF('Planilha oficial participantes '!P144="1 ou 2 vezes/ semana", 2,
 IF('Planilha oficial participantes '!P144="3 ou mais vezes/ semana", 3,
 ""))))
</f>
        <v>0</v>
      </c>
      <c r="S144" s="109">
        <f>IF('Planilha oficial participantes '!Q144="Nenhuma no último mês", 0,
 IF('Planilha oficial participantes '!Q144="Menos de 1 vez/ semana", 1,
 IF('Planilha oficial participantes '!Q144="1 ou 2 vezes/ semana", 2,
 IF('Planilha oficial participantes '!Q144="3 ou mais vezes/ semana", 3,
 ""))))
</f>
        <v>0</v>
      </c>
      <c r="T144" s="109">
        <f>IF('Planilha oficial participantes '!S144="Nenhuma no último mês", 0,
 IF('Planilha oficial participantes '!S144="Não se aplica", 0,
 IF('Planilha oficial participantes '!S144="Menos de 1 vez/ semana", 1,
 IF('Planilha oficial participantes '!S144="1 ou 2 vezes/ semana", 2,
 IF('Planilha oficial participantes '!S144="3 ou mais vezes/ semana", 3,
 ""))))
)</f>
        <v>1</v>
      </c>
      <c r="U144" s="109">
        <f>IF('Planilha oficial participantes '!U144="Nenhuma no último mês", 0,
 IF('Planilha oficial participantes '!U144="Menos de 1 vez/ semana", 1,
 IF('Planilha oficial participantes '!U144="1 ou 2 vezes/ semana", 2,
 IF('Planilha oficial participantes '!U144="3 ou mais vezes/ semana", 3,
 ""))))
</f>
        <v>0</v>
      </c>
      <c r="V144" s="109">
        <f t="shared" si="4"/>
        <v>1</v>
      </c>
      <c r="W144" s="109">
        <f>IF('Planilha oficial participantes '!V144="Nenhuma no último mês", 0,
 IF('Planilha oficial participantes '!V144="Menos de 1 vez/ semana", 1,
 IF('Planilha oficial participantes '!V144="1 ou 2 vezes/ semana", 2,
 IF('Planilha oficial participantes '!V144="3 ou mais vezes/ semana", 3,
 ""))))
</f>
        <v>1</v>
      </c>
      <c r="X144" s="109">
        <f>IF('Planilha oficial participantes '!W144="Nenhuma dificuldade", 0,
 IF('Planilha oficial participantes '!W144="Um problema leve", 1,
 IF('Planilha oficial participantes '!W144="Um problema razoável", 2,
 IF('Planilha oficial participantes '!W144="Um grande problema", 3,
 ""))))
</f>
        <v>1</v>
      </c>
      <c r="Y144" s="114">
        <f t="shared" si="5"/>
        <v>2</v>
      </c>
    </row>
    <row r="145">
      <c r="A145" s="108" t="s">
        <v>1327</v>
      </c>
      <c r="B145" s="109">
        <f>IF('Planilha oficial participantes '!T145="Muito boa", 0, IF('Planilha oficial participantes '!T145="Boa", 1, IF('Planilha oficial participantes '!T145="Ruim", 2, IF('Planilha oficial participantes '!T145="Muito ruim", 3, ""))))</f>
        <v>2</v>
      </c>
      <c r="C145" s="109">
        <f>IF(VALUE(MID('Planilha oficial participantes '!F145,1,SEARCH(" ",'Planilha oficial participantes '!F145)-1))&lt;=15, 0,
 IF(VALUE(MID('Planilha oficial participantes '!F145,1,SEARCH(" ",'Planilha oficial participantes '!F145)-1))&lt;=30, 1,
 IF(VALUE(MID('Planilha oficial participantes '!F145,1,SEARCH(" ",'Planilha oficial participantes '!F145)-1))&lt;=60, 2,
 3)))</f>
        <v>1</v>
      </c>
      <c r="D145" s="109">
        <f>IF('Planilha oficial participantes '!I145="Nenhuma no último mês", 0,
 IF('Planilha oficial participantes '!I145="Menos de 1 vez/ semana", 1,
 IF('Planilha oficial participantes '!I145="1 ou 2 vezes/ semana", 2,
 IF('Planilha oficial participantes '!I145="3 ou mais vezes/ semana", 3,
 ""))))
</f>
        <v>3</v>
      </c>
      <c r="E145" s="110">
        <f t="shared" si="1"/>
        <v>2</v>
      </c>
      <c r="F145" s="109">
        <f>IF(VALUE(MID('Planilha oficial participantes '!H145,1,SEARCH(" ",'Planilha oficial participantes '!H145)-1))&gt;=7, 0,
 IF(VALUE(MID('Planilha oficial participantes '!H145,1,SEARCH(" ",'Planilha oficial participantes '!H145)-1))&gt;=6, 1,
 IF(VALUE(MID('Planilha oficial participantes '!H145,1,SEARCH(" ",'Planilha oficial participantes '!H145)-1))&gt;=5, 2,
 3)))
</f>
        <v>1</v>
      </c>
      <c r="G145" s="109">
        <f>IF(
  (((VALUE(MID('Planilha oficial participantes '!H145,1,SEARCH(" ",'Planilha oficial participantes '!H145)-1))) / (TIMEVALUE(MOD('Planilha oficial participantes '!G145 - 'Planilha oficial participantes '!E145, 1))*24))*100) &gt; 85, 0,
IF(
  (((VALUE(MID('Planilha oficial participantes '!H145,1,SEARCH(" ",'Planilha oficial participantes '!H145)-1))) / (TIMEVALUE(MOD('Planilha oficial participantes '!G145 - 'Planilha oficial participantes '!E145, 1))*24))*100) &gt;= 75, 1,
IF(
  (((VALUE(MID('Planilha oficial participantes '!H145,1,SEARCH(" ",'Planilha oficial participantes '!H145)-1))) / (TIMEVALUE(MOD('Planilha oficial participantes '!G145 - 'Planilha oficial participantes '!E145, 1))*24))*100) &gt;= 65, 2,
3)))
</f>
        <v>1</v>
      </c>
      <c r="H145" s="111">
        <f>((VALUE(MID('Planilha oficial participantes '!H145,1,SEARCH(" ",'Planilha oficial participantes '!H145)-1))) / (TIMEVALUE(MOD('Planilha oficial participantes '!G145 - 'Planilha oficial participantes '!E145, 1))*24))*100</f>
        <v>80</v>
      </c>
      <c r="I145" s="112">
        <f>MOD('Planilha oficial participantes '!G145 - 'Planilha oficial participantes '!E145, 1)</f>
        <v>0.3125</v>
      </c>
      <c r="J145" s="113">
        <f t="shared" si="2"/>
        <v>7.5</v>
      </c>
      <c r="K145" s="109">
        <f t="shared" si="3"/>
        <v>1</v>
      </c>
      <c r="L145" s="109">
        <f>IF('Planilha oficial participantes '!J145="Nenhuma no último mês", 0,
 IF('Planilha oficial participantes '!J145="Menos de 1 vez/ semana", 1,
 IF('Planilha oficial participantes '!J145="1 ou 2 vezes/ semana", 2,
 IF('Planilha oficial participantes '!J145="3 ou mais vezes/ semana", 3,
 ""))))
</f>
        <v>3</v>
      </c>
      <c r="M145" s="109">
        <f>IF('Planilha oficial participantes '!K145="Nenhuma no último mês", 0,
 IF('Planilha oficial participantes '!K145="Menos de 1 vez/ semana", 1,
 IF('Planilha oficial participantes '!K145="1 ou 2 vezes/ semana", 2,
 IF('Planilha oficial participantes '!K145="3 ou mais vezes/ semana", 3,
 ""))))
</f>
        <v>2</v>
      </c>
      <c r="N145" s="109">
        <f>IF('Planilha oficial participantes '!L145="Nenhuma no último mês", 0,
 IF('Planilha oficial participantes '!L145="Menos de 1 vez/ semana", 1,
 IF('Planilha oficial participantes '!L145="1 ou 2 vezes/ semana", 2,
 IF('Planilha oficial participantes '!L145="3 ou mais vezes/ semana", 3,
 ""))))
</f>
        <v>0</v>
      </c>
      <c r="O145" s="109">
        <f>IF('Planilha oficial participantes '!M145="Nenhuma no último mês", 0,
 IF('Planilha oficial participantes '!M145="Menos de 1 vez/ semana", 1,
 IF('Planilha oficial participantes '!M145="1 ou 2 vezes/ semana", 2,
 IF('Planilha oficial participantes '!M145="3 ou mais vezes/ semana", 3,
 ""))))
</f>
        <v>0</v>
      </c>
      <c r="P145" s="109">
        <f>IF('Planilha oficial participantes '!N145="Nenhuma no último mês", 0,
 IF('Planilha oficial participantes '!N145="Menos de 1 vez/ semana", 1,
 IF('Planilha oficial participantes '!N145="1 ou 2 vezes/ semana", 2,
 IF('Planilha oficial participantes '!N145="3 ou mais vezes/ semana", 3,
 ""))))
</f>
        <v>0</v>
      </c>
      <c r="Q145" s="109">
        <f>IF('Planilha oficial participantes '!O145="Nenhuma no último mês", 0,
 IF('Planilha oficial participantes '!O145="Menos de 1 vez/ semana", 1,
 IF('Planilha oficial participantes '!O145="1 ou 2 vezes/ semana", 2,
 IF('Planilha oficial participantes '!O145="3 ou mais vezes/ semana", 3,
 ""))))
</f>
        <v>0</v>
      </c>
      <c r="R145" s="109">
        <f>IF('Planilha oficial participantes '!P145="Nenhuma no último mês", 0,
 IF('Planilha oficial participantes '!P145="Menos de 1 vez/ semana", 1,
 IF('Planilha oficial participantes '!P145="1 ou 2 vezes/ semana", 2,
 IF('Planilha oficial participantes '!P145="3 ou mais vezes/ semana", 3,
 ""))))
</f>
        <v>1</v>
      </c>
      <c r="S145" s="109">
        <f>IF('Planilha oficial participantes '!Q145="Nenhuma no último mês", 0,
 IF('Planilha oficial participantes '!Q145="Menos de 1 vez/ semana", 1,
 IF('Planilha oficial participantes '!Q145="1 ou 2 vezes/ semana", 2,
 IF('Planilha oficial participantes '!Q145="3 ou mais vezes/ semana", 3,
 ""))))
</f>
        <v>0</v>
      </c>
      <c r="T145" s="109">
        <f>IF('Planilha oficial participantes '!S145="Nenhuma no último mês", 0,
 IF('Planilha oficial participantes '!S145="Não se aplica", 0,
 IF('Planilha oficial participantes '!S145="Menos de 1 vez/ semana", 1,
 IF('Planilha oficial participantes '!S145="1 ou 2 vezes/ semana", 2,
 IF('Planilha oficial participantes '!S145="3 ou mais vezes/ semana", 3,
 ""))))
)</f>
        <v>3</v>
      </c>
      <c r="U145" s="109">
        <f>IF('Planilha oficial participantes '!U145="Nenhuma no último mês", 0,
 IF('Planilha oficial participantes '!U145="Menos de 1 vez/ semana", 1,
 IF('Planilha oficial participantes '!U145="1 ou 2 vezes/ semana", 2,
 IF('Planilha oficial participantes '!U145="3 ou mais vezes/ semana", 3,
 ""))))
</f>
        <v>0</v>
      </c>
      <c r="V145" s="109">
        <f t="shared" si="4"/>
        <v>2</v>
      </c>
      <c r="W145" s="109">
        <f>IF('Planilha oficial participantes '!V145="Nenhuma no último mês", 0,
 IF('Planilha oficial participantes '!V145="Menos de 1 vez/ semana", 1,
 IF('Planilha oficial participantes '!V145="1 ou 2 vezes/ semana", 2,
 IF('Planilha oficial participantes '!V145="3 ou mais vezes/ semana", 3,
 ""))))
</f>
        <v>2</v>
      </c>
      <c r="X145" s="109">
        <f>IF('Planilha oficial participantes '!W145="Nenhuma dificuldade", 0,
 IF('Planilha oficial participantes '!W145="Um problema leve", 1,
 IF('Planilha oficial participantes '!W145="Um problema razoável", 2,
 IF('Planilha oficial participantes '!W145="Um grande problema", 3,
 ""))))
</f>
        <v>2</v>
      </c>
      <c r="Y145" s="114">
        <f t="shared" si="5"/>
        <v>9</v>
      </c>
    </row>
    <row r="146">
      <c r="A146" s="108" t="s">
        <v>1328</v>
      </c>
      <c r="B146" s="109">
        <f>IF('Planilha oficial participantes '!T146="Muito boa", 0, IF('Planilha oficial participantes '!T146="Boa", 1, IF('Planilha oficial participantes '!T146="Ruim", 2, IF('Planilha oficial participantes '!T146="Muito ruim", 3, ""))))</f>
        <v>0</v>
      </c>
      <c r="C146" s="109">
        <f>IF(VALUE(MID('Planilha oficial participantes '!F146,1,SEARCH(" ",'Planilha oficial participantes '!F146)-1))&lt;=15, 0,
 IF(VALUE(MID('Planilha oficial participantes '!F146,1,SEARCH(" ",'Planilha oficial participantes '!F146)-1))&lt;=30, 1,
 IF(VALUE(MID('Planilha oficial participantes '!F146,1,SEARCH(" ",'Planilha oficial participantes '!F146)-1))&lt;=60, 2,
 3)))</f>
        <v>0</v>
      </c>
      <c r="D146" s="109">
        <f>IF('Planilha oficial participantes '!I146="Nenhuma no último mês", 0,
 IF('Planilha oficial participantes '!I146="Menos de 1 vez/ semana", 1,
 IF('Planilha oficial participantes '!I146="1 ou 2 vezes/ semana", 2,
 IF('Planilha oficial participantes '!I146="3 ou mais vezes/ semana", 3,
 ""))))
</f>
        <v>0</v>
      </c>
      <c r="E146" s="110">
        <f t="shared" si="1"/>
        <v>0</v>
      </c>
      <c r="F146" s="109">
        <f>IF(VALUE(MID('Planilha oficial participantes '!H146,1,SEARCH(" ",'Planilha oficial participantes '!H146)-1))&gt;=7, 0,
 IF(VALUE(MID('Planilha oficial participantes '!H146,1,SEARCH(" ",'Planilha oficial participantes '!H146)-1))&gt;=6, 1,
 IF(VALUE(MID('Planilha oficial participantes '!H146,1,SEARCH(" ",'Planilha oficial participantes '!H146)-1))&gt;=5, 2,
 3)))
</f>
        <v>1</v>
      </c>
      <c r="G146" s="109">
        <f>IF(
  (((VALUE(MID('Planilha oficial participantes '!H146,1,SEARCH(" ",'Planilha oficial participantes '!H146)-1))) / (TIMEVALUE(MOD('Planilha oficial participantes '!G146 - 'Planilha oficial participantes '!E146, 1))*24))*100) &gt; 85, 0,
IF(
  (((VALUE(MID('Planilha oficial participantes '!H146,1,SEARCH(" ",'Planilha oficial participantes '!H146)-1))) / (TIMEVALUE(MOD('Planilha oficial participantes '!G146 - 'Planilha oficial participantes '!E146, 1))*24))*100) &gt;= 75, 1,
IF(
  (((VALUE(MID('Planilha oficial participantes '!H146,1,SEARCH(" ",'Planilha oficial participantes '!H146)-1))) / (TIMEVALUE(MOD('Planilha oficial participantes '!G146 - 'Planilha oficial participantes '!E146, 1))*24))*100) &gt;= 65, 2,
3)))
</f>
        <v>0</v>
      </c>
      <c r="H146" s="111">
        <f>((VALUE(MID('Planilha oficial participantes '!H146,1,SEARCH(" ",'Planilha oficial participantes '!H146)-1))) / (TIMEVALUE(MOD('Planilha oficial participantes '!G146 - 'Planilha oficial participantes '!E146, 1))*24))*100</f>
        <v>92.85714286</v>
      </c>
      <c r="I146" s="112">
        <f>MOD('Planilha oficial participantes '!G146 - 'Planilha oficial participantes '!E146, 1)</f>
        <v>0.2916666667</v>
      </c>
      <c r="J146" s="113">
        <f t="shared" si="2"/>
        <v>7</v>
      </c>
      <c r="K146" s="109">
        <f t="shared" si="3"/>
        <v>0</v>
      </c>
      <c r="L146" s="109">
        <f>IF('Planilha oficial participantes '!J146="Nenhuma no último mês", 0,
 IF('Planilha oficial participantes '!J146="Menos de 1 vez/ semana", 1,
 IF('Planilha oficial participantes '!J146="1 ou 2 vezes/ semana", 2,
 IF('Planilha oficial participantes '!J146="3 ou mais vezes/ semana", 3,
 ""))))
</f>
        <v>0</v>
      </c>
      <c r="M146" s="109">
        <f>IF('Planilha oficial participantes '!K146="Nenhuma no último mês", 0,
 IF('Planilha oficial participantes '!K146="Menos de 1 vez/ semana", 1,
 IF('Planilha oficial participantes '!K146="1 ou 2 vezes/ semana", 2,
 IF('Planilha oficial participantes '!K146="3 ou mais vezes/ semana", 3,
 ""))))
</f>
        <v>0</v>
      </c>
      <c r="N146" s="109">
        <f>IF('Planilha oficial participantes '!L146="Nenhuma no último mês", 0,
 IF('Planilha oficial participantes '!L146="Menos de 1 vez/ semana", 1,
 IF('Planilha oficial participantes '!L146="1 ou 2 vezes/ semana", 2,
 IF('Planilha oficial participantes '!L146="3 ou mais vezes/ semana", 3,
 ""))))
</f>
        <v>0</v>
      </c>
      <c r="O146" s="109">
        <f>IF('Planilha oficial participantes '!M146="Nenhuma no último mês", 0,
 IF('Planilha oficial participantes '!M146="Menos de 1 vez/ semana", 1,
 IF('Planilha oficial participantes '!M146="1 ou 2 vezes/ semana", 2,
 IF('Planilha oficial participantes '!M146="3 ou mais vezes/ semana", 3,
 ""))))
</f>
        <v>0</v>
      </c>
      <c r="P146" s="109">
        <f>IF('Planilha oficial participantes '!N146="Nenhuma no último mês", 0,
 IF('Planilha oficial participantes '!N146="Menos de 1 vez/ semana", 1,
 IF('Planilha oficial participantes '!N146="1 ou 2 vezes/ semana", 2,
 IF('Planilha oficial participantes '!N146="3 ou mais vezes/ semana", 3,
 ""))))
</f>
        <v>0</v>
      </c>
      <c r="Q146" s="109">
        <f>IF('Planilha oficial participantes '!O146="Nenhuma no último mês", 0,
 IF('Planilha oficial participantes '!O146="Menos de 1 vez/ semana", 1,
 IF('Planilha oficial participantes '!O146="1 ou 2 vezes/ semana", 2,
 IF('Planilha oficial participantes '!O146="3 ou mais vezes/ semana", 3,
 ""))))
</f>
        <v>0</v>
      </c>
      <c r="R146" s="109">
        <f>IF('Planilha oficial participantes '!P146="Nenhuma no último mês", 0,
 IF('Planilha oficial participantes '!P146="Menos de 1 vez/ semana", 1,
 IF('Planilha oficial participantes '!P146="1 ou 2 vezes/ semana", 2,
 IF('Planilha oficial participantes '!P146="3 ou mais vezes/ semana", 3,
 ""))))
</f>
        <v>0</v>
      </c>
      <c r="S146" s="109">
        <f>IF('Planilha oficial participantes '!Q146="Nenhuma no último mês", 0,
 IF('Planilha oficial participantes '!Q146="Menos de 1 vez/ semana", 1,
 IF('Planilha oficial participantes '!Q146="1 ou 2 vezes/ semana", 2,
 IF('Planilha oficial participantes '!Q146="3 ou mais vezes/ semana", 3,
 ""))))
</f>
        <v>0</v>
      </c>
      <c r="T146" s="109">
        <f>IF('Planilha oficial participantes '!S146="Nenhuma no último mês", 0,
 IF('Planilha oficial participantes '!S146="Não se aplica", 0,
 IF('Planilha oficial participantes '!S146="Menos de 1 vez/ semana", 1,
 IF('Planilha oficial participantes '!S146="1 ou 2 vezes/ semana", 2,
 IF('Planilha oficial participantes '!S146="3 ou mais vezes/ semana", 3,
 ""))))
)</f>
        <v>0</v>
      </c>
      <c r="U146" s="109">
        <f>IF('Planilha oficial participantes '!U146="Nenhuma no último mês", 0,
 IF('Planilha oficial participantes '!U146="Menos de 1 vez/ semana", 1,
 IF('Planilha oficial participantes '!U146="1 ou 2 vezes/ semana", 2,
 IF('Planilha oficial participantes '!U146="3 ou mais vezes/ semana", 3,
 ""))))
</f>
        <v>0</v>
      </c>
      <c r="V146" s="109">
        <f t="shared" si="4"/>
        <v>1</v>
      </c>
      <c r="W146" s="109">
        <f>IF('Planilha oficial participantes '!V146="Nenhuma no último mês", 0,
 IF('Planilha oficial participantes '!V146="Menos de 1 vez/ semana", 1,
 IF('Planilha oficial participantes '!V146="1 ou 2 vezes/ semana", 2,
 IF('Planilha oficial participantes '!V146="3 ou mais vezes/ semana", 3,
 ""))))
</f>
        <v>0</v>
      </c>
      <c r="X146" s="109">
        <f>IF('Planilha oficial participantes '!W146="Nenhuma dificuldade", 0,
 IF('Planilha oficial participantes '!W146="Um problema leve", 1,
 IF('Planilha oficial participantes '!W146="Um problema razoável", 2,
 IF('Planilha oficial participantes '!W146="Um grande problema", 3,
 ""))))
</f>
        <v>1</v>
      </c>
      <c r="Y146" s="114">
        <f t="shared" si="5"/>
        <v>2</v>
      </c>
    </row>
    <row r="147">
      <c r="A147" s="108" t="s">
        <v>1329</v>
      </c>
      <c r="B147" s="109">
        <f>IF('Planilha oficial participantes '!T147="Muito boa", 0, IF('Planilha oficial participantes '!T147="Boa", 1, IF('Planilha oficial participantes '!T147="Ruim", 2, IF('Planilha oficial participantes '!T147="Muito ruim", 3, ""))))</f>
        <v>2</v>
      </c>
      <c r="C147" s="109">
        <f>IF(VALUE(MID('Planilha oficial participantes '!F147,1,SEARCH(" ",'Planilha oficial participantes '!F147)-1))&lt;=15, 0,
 IF(VALUE(MID('Planilha oficial participantes '!F147,1,SEARCH(" ",'Planilha oficial participantes '!F147)-1))&lt;=30, 1,
 IF(VALUE(MID('Planilha oficial participantes '!F147,1,SEARCH(" ",'Planilha oficial participantes '!F147)-1))&lt;=60, 2,
 3)))</f>
        <v>3</v>
      </c>
      <c r="D147" s="109">
        <f>IF('Planilha oficial participantes '!I147="Nenhuma no último mês", 0,
 IF('Planilha oficial participantes '!I147="Menos de 1 vez/ semana", 1,
 IF('Planilha oficial participantes '!I147="1 ou 2 vezes/ semana", 2,
 IF('Planilha oficial participantes '!I147="3 ou mais vezes/ semana", 3,
 ""))))
</f>
        <v>3</v>
      </c>
      <c r="E147" s="110">
        <f t="shared" si="1"/>
        <v>3</v>
      </c>
      <c r="F147" s="109">
        <f>IF(VALUE(MID('Planilha oficial participantes '!H147,1,SEARCH(" ",'Planilha oficial participantes '!H147)-1))&gt;=7, 0,
 IF(VALUE(MID('Planilha oficial participantes '!H147,1,SEARCH(" ",'Planilha oficial participantes '!H147)-1))&gt;=6, 1,
 IF(VALUE(MID('Planilha oficial participantes '!H147,1,SEARCH(" ",'Planilha oficial participantes '!H147)-1))&gt;=5, 2,
 3)))
</f>
        <v>1</v>
      </c>
      <c r="G147" s="109">
        <f>IF(
  (((VALUE(MID('Planilha oficial participantes '!H147,1,SEARCH(" ",'Planilha oficial participantes '!H147)-1))) / (TIMEVALUE(MOD('Planilha oficial participantes '!G147 - 'Planilha oficial participantes '!E147, 1))*24))*100) &gt; 85, 0,
IF(
  (((VALUE(MID('Planilha oficial participantes '!H147,1,SEARCH(" ",'Planilha oficial participantes '!H147)-1))) / (TIMEVALUE(MOD('Planilha oficial participantes '!G147 - 'Planilha oficial participantes '!E147, 1))*24))*100) &gt;= 75, 1,
IF(
  (((VALUE(MID('Planilha oficial participantes '!H147,1,SEARCH(" ",'Planilha oficial participantes '!H147)-1))) / (TIMEVALUE(MOD('Planilha oficial participantes '!G147 - 'Planilha oficial participantes '!E147, 1))*24))*100) &gt;= 65, 2,
3)))
</f>
        <v>0</v>
      </c>
      <c r="H147" s="111">
        <f>((VALUE(MID('Planilha oficial participantes '!H147,1,SEARCH(" ",'Planilha oficial participantes '!H147)-1))) / (TIMEVALUE(MOD('Planilha oficial participantes '!G147 - 'Planilha oficial participantes '!E147, 1))*24))*100</f>
        <v>100</v>
      </c>
      <c r="I147" s="112">
        <f>MOD('Planilha oficial participantes '!G147 - 'Planilha oficial participantes '!E147, 1)</f>
        <v>0.25</v>
      </c>
      <c r="J147" s="113">
        <f t="shared" si="2"/>
        <v>6</v>
      </c>
      <c r="K147" s="109">
        <f t="shared" si="3"/>
        <v>2</v>
      </c>
      <c r="L147" s="109">
        <f>IF('Planilha oficial participantes '!J147="Nenhuma no último mês", 0,
 IF('Planilha oficial participantes '!J147="Menos de 1 vez/ semana", 1,
 IF('Planilha oficial participantes '!J147="1 ou 2 vezes/ semana", 2,
 IF('Planilha oficial participantes '!J147="3 ou mais vezes/ semana", 3,
 ""))))
</f>
        <v>3</v>
      </c>
      <c r="M147" s="109">
        <f>IF('Planilha oficial participantes '!K147="Nenhuma no último mês", 0,
 IF('Planilha oficial participantes '!K147="Menos de 1 vez/ semana", 1,
 IF('Planilha oficial participantes '!K147="1 ou 2 vezes/ semana", 2,
 IF('Planilha oficial participantes '!K147="3 ou mais vezes/ semana", 3,
 ""))))
</f>
        <v>2</v>
      </c>
      <c r="N147" s="109">
        <f>IF('Planilha oficial participantes '!L147="Nenhuma no último mês", 0,
 IF('Planilha oficial participantes '!L147="Menos de 1 vez/ semana", 1,
 IF('Planilha oficial participantes '!L147="1 ou 2 vezes/ semana", 2,
 IF('Planilha oficial participantes '!L147="3 ou mais vezes/ semana", 3,
 ""))))
</f>
        <v>1</v>
      </c>
      <c r="O147" s="109">
        <f>IF('Planilha oficial participantes '!M147="Nenhuma no último mês", 0,
 IF('Planilha oficial participantes '!M147="Menos de 1 vez/ semana", 1,
 IF('Planilha oficial participantes '!M147="1 ou 2 vezes/ semana", 2,
 IF('Planilha oficial participantes '!M147="3 ou mais vezes/ semana", 3,
 ""))))
</f>
        <v>2</v>
      </c>
      <c r="P147" s="109">
        <f>IF('Planilha oficial participantes '!N147="Nenhuma no último mês", 0,
 IF('Planilha oficial participantes '!N147="Menos de 1 vez/ semana", 1,
 IF('Planilha oficial participantes '!N147="1 ou 2 vezes/ semana", 2,
 IF('Planilha oficial participantes '!N147="3 ou mais vezes/ semana", 3,
 ""))))
</f>
        <v>1</v>
      </c>
      <c r="Q147" s="109">
        <f>IF('Planilha oficial participantes '!O147="Nenhuma no último mês", 0,
 IF('Planilha oficial participantes '!O147="Menos de 1 vez/ semana", 1,
 IF('Planilha oficial participantes '!O147="1 ou 2 vezes/ semana", 2,
 IF('Planilha oficial participantes '!O147="3 ou mais vezes/ semana", 3,
 ""))))
</f>
        <v>1</v>
      </c>
      <c r="R147" s="109">
        <f>IF('Planilha oficial participantes '!P147="Nenhuma no último mês", 0,
 IF('Planilha oficial participantes '!P147="Menos de 1 vez/ semana", 1,
 IF('Planilha oficial participantes '!P147="1 ou 2 vezes/ semana", 2,
 IF('Planilha oficial participantes '!P147="3 ou mais vezes/ semana", 3,
 ""))))
</f>
        <v>2</v>
      </c>
      <c r="S147" s="109">
        <f>IF('Planilha oficial participantes '!Q147="Nenhuma no último mês", 0,
 IF('Planilha oficial participantes '!Q147="Menos de 1 vez/ semana", 1,
 IF('Planilha oficial participantes '!Q147="1 ou 2 vezes/ semana", 2,
 IF('Planilha oficial participantes '!Q147="3 ou mais vezes/ semana", 3,
 ""))))
</f>
        <v>1</v>
      </c>
      <c r="T147" s="109">
        <f>IF('Planilha oficial participantes '!S147="Nenhuma no último mês", 0,
 IF('Planilha oficial participantes '!S147="Não se aplica", 0,
 IF('Planilha oficial participantes '!S147="Menos de 1 vez/ semana", 1,
 IF('Planilha oficial participantes '!S147="1 ou 2 vezes/ semana", 2,
 IF('Planilha oficial participantes '!S147="3 ou mais vezes/ semana", 3,
 ""))))
)</f>
        <v>3</v>
      </c>
      <c r="U147" s="109">
        <f>IF('Planilha oficial participantes '!U147="Nenhuma no último mês", 0,
 IF('Planilha oficial participantes '!U147="Menos de 1 vez/ semana", 1,
 IF('Planilha oficial participantes '!U147="1 ou 2 vezes/ semana", 2,
 IF('Planilha oficial participantes '!U147="3 ou mais vezes/ semana", 3,
 ""))))
</f>
        <v>3</v>
      </c>
      <c r="V147" s="109">
        <f t="shared" si="4"/>
        <v>2</v>
      </c>
      <c r="W147" s="109">
        <f>IF('Planilha oficial participantes '!V147="Nenhuma no último mês", 0,
 IF('Planilha oficial participantes '!V147="Menos de 1 vez/ semana", 1,
 IF('Planilha oficial participantes '!V147="1 ou 2 vezes/ semana", 2,
 IF('Planilha oficial participantes '!V147="3 ou mais vezes/ semana", 3,
 ""))))
</f>
        <v>1</v>
      </c>
      <c r="X147" s="109">
        <f>IF('Planilha oficial participantes '!W147="Nenhuma dificuldade", 0,
 IF('Planilha oficial participantes '!W147="Um problema leve", 1,
 IF('Planilha oficial participantes '!W147="Um problema razoável", 2,
 IF('Planilha oficial participantes '!W147="Um grande problema", 3,
 ""))))
</f>
        <v>2</v>
      </c>
      <c r="Y147" s="114">
        <f t="shared" si="5"/>
        <v>13</v>
      </c>
    </row>
    <row r="148">
      <c r="A148" s="108" t="s">
        <v>1330</v>
      </c>
      <c r="B148" s="109">
        <f>IF('Planilha oficial participantes '!T148="Muito boa", 0, IF('Planilha oficial participantes '!T148="Boa", 1, IF('Planilha oficial participantes '!T148="Ruim", 2, IF('Planilha oficial participantes '!T148="Muito ruim", 3, ""))))</f>
        <v>1</v>
      </c>
      <c r="C148" s="109">
        <f>IF(VALUE(MID('Planilha oficial participantes '!F148,1,SEARCH(" ",'Planilha oficial participantes '!F148)-1))&lt;=15, 0,
 IF(VALUE(MID('Planilha oficial participantes '!F148,1,SEARCH(" ",'Planilha oficial participantes '!F148)-1))&lt;=30, 1,
 IF(VALUE(MID('Planilha oficial participantes '!F148,1,SEARCH(" ",'Planilha oficial participantes '!F148)-1))&lt;=60, 2,
 3)))</f>
        <v>1</v>
      </c>
      <c r="D148" s="109">
        <f>IF('Planilha oficial participantes '!I148="Nenhuma no último mês", 0,
 IF('Planilha oficial participantes '!I148="Menos de 1 vez/ semana", 1,
 IF('Planilha oficial participantes '!I148="1 ou 2 vezes/ semana", 2,
 IF('Planilha oficial participantes '!I148="3 ou mais vezes/ semana", 3,
 ""))))
</f>
        <v>2</v>
      </c>
      <c r="E148" s="110">
        <f t="shared" si="1"/>
        <v>2</v>
      </c>
      <c r="F148" s="109">
        <f>IF(VALUE(MID('Planilha oficial participantes '!H148,1,SEARCH(" ",'Planilha oficial participantes '!H148)-1))&gt;=7, 0,
 IF(VALUE(MID('Planilha oficial participantes '!H148,1,SEARCH(" ",'Planilha oficial participantes '!H148)-1))&gt;=6, 1,
 IF(VALUE(MID('Planilha oficial participantes '!H148,1,SEARCH(" ",'Planilha oficial participantes '!H148)-1))&gt;=5, 2,
 3)))
</f>
        <v>1</v>
      </c>
      <c r="G148" s="109">
        <f>IF(
  (((VALUE(MID('Planilha oficial participantes '!H148,1,SEARCH(" ",'Planilha oficial participantes '!H148)-1))) / (TIMEVALUE(MOD('Planilha oficial participantes '!G148 - 'Planilha oficial participantes '!E148, 1))*24))*100) &gt; 85, 0,
IF(
  (((VALUE(MID('Planilha oficial participantes '!H148,1,SEARCH(" ",'Planilha oficial participantes '!H148)-1))) / (TIMEVALUE(MOD('Planilha oficial participantes '!G148 - 'Planilha oficial participantes '!E148, 1))*24))*100) &gt;= 75, 1,
IF(
  (((VALUE(MID('Planilha oficial participantes '!H148,1,SEARCH(" ",'Planilha oficial participantes '!H148)-1))) / (TIMEVALUE(MOD('Planilha oficial participantes '!G148 - 'Planilha oficial participantes '!E148, 1))*24))*100) &gt;= 65, 2,
3)))
</f>
        <v>0</v>
      </c>
      <c r="H148" s="111">
        <f>((VALUE(MID('Planilha oficial participantes '!H148,1,SEARCH(" ",'Planilha oficial participantes '!H148)-1))) / (TIMEVALUE(MOD('Planilha oficial participantes '!G148 - 'Planilha oficial participantes '!E148, 1))*24))*100</f>
        <v>95.12195122</v>
      </c>
      <c r="I148" s="112">
        <f>MOD('Planilha oficial participantes '!G148 - 'Planilha oficial participantes '!E148, 1)</f>
        <v>0.2847222222</v>
      </c>
      <c r="J148" s="113">
        <f t="shared" si="2"/>
        <v>6.833333333</v>
      </c>
      <c r="K148" s="109">
        <f t="shared" si="3"/>
        <v>1</v>
      </c>
      <c r="L148" s="109">
        <f>IF('Planilha oficial participantes '!J148="Nenhuma no último mês", 0,
 IF('Planilha oficial participantes '!J148="Menos de 1 vez/ semana", 1,
 IF('Planilha oficial participantes '!J148="1 ou 2 vezes/ semana", 2,
 IF('Planilha oficial participantes '!J148="3 ou mais vezes/ semana", 3,
 ""))))
</f>
        <v>1</v>
      </c>
      <c r="M148" s="109">
        <f>IF('Planilha oficial participantes '!K148="Nenhuma no último mês", 0,
 IF('Planilha oficial participantes '!K148="Menos de 1 vez/ semana", 1,
 IF('Planilha oficial participantes '!K148="1 ou 2 vezes/ semana", 2,
 IF('Planilha oficial participantes '!K148="3 ou mais vezes/ semana", 3,
 ""))))
</f>
        <v>0</v>
      </c>
      <c r="N148" s="109">
        <f>IF('Planilha oficial participantes '!L148="Nenhuma no último mês", 0,
 IF('Planilha oficial participantes '!L148="Menos de 1 vez/ semana", 1,
 IF('Planilha oficial participantes '!L148="1 ou 2 vezes/ semana", 2,
 IF('Planilha oficial participantes '!L148="3 ou mais vezes/ semana", 3,
 ""))))
</f>
        <v>0</v>
      </c>
      <c r="O148" s="109">
        <f>IF('Planilha oficial participantes '!M148="Nenhuma no último mês", 0,
 IF('Planilha oficial participantes '!M148="Menos de 1 vez/ semana", 1,
 IF('Planilha oficial participantes '!M148="1 ou 2 vezes/ semana", 2,
 IF('Planilha oficial participantes '!M148="3 ou mais vezes/ semana", 3,
 ""))))
</f>
        <v>0</v>
      </c>
      <c r="P148" s="109">
        <f>IF('Planilha oficial participantes '!N148="Nenhuma no último mês", 0,
 IF('Planilha oficial participantes '!N148="Menos de 1 vez/ semana", 1,
 IF('Planilha oficial participantes '!N148="1 ou 2 vezes/ semana", 2,
 IF('Planilha oficial participantes '!N148="3 ou mais vezes/ semana", 3,
 ""))))
</f>
        <v>1</v>
      </c>
      <c r="Q148" s="109">
        <f>IF('Planilha oficial participantes '!O148="Nenhuma no último mês", 0,
 IF('Planilha oficial participantes '!O148="Menos de 1 vez/ semana", 1,
 IF('Planilha oficial participantes '!O148="1 ou 2 vezes/ semana", 2,
 IF('Planilha oficial participantes '!O148="3 ou mais vezes/ semana", 3,
 ""))))
</f>
        <v>0</v>
      </c>
      <c r="R148" s="109">
        <f>IF('Planilha oficial participantes '!P148="Nenhuma no último mês", 0,
 IF('Planilha oficial participantes '!P148="Menos de 1 vez/ semana", 1,
 IF('Planilha oficial participantes '!P148="1 ou 2 vezes/ semana", 2,
 IF('Planilha oficial participantes '!P148="3 ou mais vezes/ semana", 3,
 ""))))
</f>
        <v>0</v>
      </c>
      <c r="S148" s="109">
        <f>IF('Planilha oficial participantes '!Q148="Nenhuma no último mês", 0,
 IF('Planilha oficial participantes '!Q148="Menos de 1 vez/ semana", 1,
 IF('Planilha oficial participantes '!Q148="1 ou 2 vezes/ semana", 2,
 IF('Planilha oficial participantes '!Q148="3 ou mais vezes/ semana", 3,
 ""))))
</f>
        <v>0</v>
      </c>
      <c r="T148" s="109">
        <f>IF('Planilha oficial participantes '!S148="Nenhuma no último mês", 0,
 IF('Planilha oficial participantes '!S148="Não se aplica", 0,
 IF('Planilha oficial participantes '!S148="Menos de 1 vez/ semana", 1,
 IF('Planilha oficial participantes '!S148="1 ou 2 vezes/ semana", 2,
 IF('Planilha oficial participantes '!S148="3 ou mais vezes/ semana", 3,
 ""))))
)</f>
        <v>0</v>
      </c>
      <c r="U148" s="109">
        <f>IF('Planilha oficial participantes '!U148="Nenhuma no último mês", 0,
 IF('Planilha oficial participantes '!U148="Menos de 1 vez/ semana", 1,
 IF('Planilha oficial participantes '!U148="1 ou 2 vezes/ semana", 2,
 IF('Planilha oficial participantes '!U148="3 ou mais vezes/ semana", 3,
 ""))))
</f>
        <v>0</v>
      </c>
      <c r="V148" s="109">
        <f t="shared" si="4"/>
        <v>1</v>
      </c>
      <c r="W148" s="109">
        <f>IF('Planilha oficial participantes '!V148="Nenhuma no último mês", 0,
 IF('Planilha oficial participantes '!V148="Menos de 1 vez/ semana", 1,
 IF('Planilha oficial participantes '!V148="1 ou 2 vezes/ semana", 2,
 IF('Planilha oficial participantes '!V148="3 ou mais vezes/ semana", 3,
 ""))))
</f>
        <v>0</v>
      </c>
      <c r="X148" s="109">
        <f>IF('Planilha oficial participantes '!W148="Nenhuma dificuldade", 0,
 IF('Planilha oficial participantes '!W148="Um problema leve", 1,
 IF('Planilha oficial participantes '!W148="Um problema razoável", 2,
 IF('Planilha oficial participantes '!W148="Um grande problema", 3,
 ""))))
</f>
        <v>1</v>
      </c>
      <c r="Y148" s="114">
        <f t="shared" si="5"/>
        <v>6</v>
      </c>
    </row>
    <row r="149">
      <c r="A149" s="108" t="s">
        <v>1331</v>
      </c>
      <c r="B149" s="109">
        <f>IF('Planilha oficial participantes '!T149="Muito boa", 0, IF('Planilha oficial participantes '!T149="Boa", 1, IF('Planilha oficial participantes '!T149="Ruim", 2, IF('Planilha oficial participantes '!T149="Muito ruim", 3, ""))))</f>
        <v>2</v>
      </c>
      <c r="C149" s="109">
        <f>IF(VALUE(MID('Planilha oficial participantes '!F149,1,SEARCH(" ",'Planilha oficial participantes '!F149)-1))&lt;=15, 0,
 IF(VALUE(MID('Planilha oficial participantes '!F149,1,SEARCH(" ",'Planilha oficial participantes '!F149)-1))&lt;=30, 1,
 IF(VALUE(MID('Planilha oficial participantes '!F149,1,SEARCH(" ",'Planilha oficial participantes '!F149)-1))&lt;=60, 2,
 3)))</f>
        <v>0</v>
      </c>
      <c r="D149" s="109">
        <f>IF('Planilha oficial participantes '!I149="Nenhuma no último mês", 0,
 IF('Planilha oficial participantes '!I149="Menos de 1 vez/ semana", 1,
 IF('Planilha oficial participantes '!I149="1 ou 2 vezes/ semana", 2,
 IF('Planilha oficial participantes '!I149="3 ou mais vezes/ semana", 3,
 ""))))
</f>
        <v>0</v>
      </c>
      <c r="E149" s="110">
        <f t="shared" si="1"/>
        <v>0</v>
      </c>
      <c r="F149" s="109">
        <f>IF(VALUE(MID('Planilha oficial participantes '!H149,1,SEARCH(" ",'Planilha oficial participantes '!H149)-1))&gt;=7, 0,
 IF(VALUE(MID('Planilha oficial participantes '!H149,1,SEARCH(" ",'Planilha oficial participantes '!H149)-1))&gt;=6, 1,
 IF(VALUE(MID('Planilha oficial participantes '!H149,1,SEARCH(" ",'Planilha oficial participantes '!H149)-1))&gt;=5, 2,
 3)))
</f>
        <v>1</v>
      </c>
      <c r="G149" s="109">
        <f>IF(
  (((VALUE(MID('Planilha oficial participantes '!H149,1,SEARCH(" ",'Planilha oficial participantes '!H149)-1))) / (TIMEVALUE(MOD('Planilha oficial participantes '!G149 - 'Planilha oficial participantes '!E149, 1))*24))*100) &gt; 85, 0,
IF(
  (((VALUE(MID('Planilha oficial participantes '!H149,1,SEARCH(" ",'Planilha oficial participantes '!H149)-1))) / (TIMEVALUE(MOD('Planilha oficial participantes '!G149 - 'Planilha oficial participantes '!E149, 1))*24))*100) &gt;= 75, 1,
IF(
  (((VALUE(MID('Planilha oficial participantes '!H149,1,SEARCH(" ",'Planilha oficial participantes '!H149)-1))) / (TIMEVALUE(MOD('Planilha oficial participantes '!G149 - 'Planilha oficial participantes '!E149, 1))*24))*100) &gt;= 65, 2,
3)))
</f>
        <v>0</v>
      </c>
      <c r="H149" s="111">
        <f>((VALUE(MID('Planilha oficial participantes '!H149,1,SEARCH(" ",'Planilha oficial participantes '!H149)-1))) / (TIMEVALUE(MOD('Planilha oficial participantes '!G149 - 'Planilha oficial participantes '!E149, 1))*24))*100</f>
        <v>92.30769231</v>
      </c>
      <c r="I149" s="112">
        <f>MOD('Planilha oficial participantes '!G149 - 'Planilha oficial participantes '!E149, 1)</f>
        <v>0.2708333333</v>
      </c>
      <c r="J149" s="113">
        <f t="shared" si="2"/>
        <v>6.5</v>
      </c>
      <c r="K149" s="109">
        <f t="shared" si="3"/>
        <v>1</v>
      </c>
      <c r="L149" s="109">
        <f>IF('Planilha oficial participantes '!J149="Nenhuma no último mês", 0,
 IF('Planilha oficial participantes '!J149="Menos de 1 vez/ semana", 1,
 IF('Planilha oficial participantes '!J149="1 ou 2 vezes/ semana", 2,
 IF('Planilha oficial participantes '!J149="3 ou mais vezes/ semana", 3,
 ""))))
</f>
        <v>0</v>
      </c>
      <c r="M149" s="109">
        <f>IF('Planilha oficial participantes '!K149="Nenhuma no último mês", 0,
 IF('Planilha oficial participantes '!K149="Menos de 1 vez/ semana", 1,
 IF('Planilha oficial participantes '!K149="1 ou 2 vezes/ semana", 2,
 IF('Planilha oficial participantes '!K149="3 ou mais vezes/ semana", 3,
 ""))))
</f>
        <v>0</v>
      </c>
      <c r="N149" s="109">
        <f>IF('Planilha oficial participantes '!L149="Nenhuma no último mês", 0,
 IF('Planilha oficial participantes '!L149="Menos de 1 vez/ semana", 1,
 IF('Planilha oficial participantes '!L149="1 ou 2 vezes/ semana", 2,
 IF('Planilha oficial participantes '!L149="3 ou mais vezes/ semana", 3,
 ""))))
</f>
        <v>0</v>
      </c>
      <c r="O149" s="109">
        <f>IF('Planilha oficial participantes '!M149="Nenhuma no último mês", 0,
 IF('Planilha oficial participantes '!M149="Menos de 1 vez/ semana", 1,
 IF('Planilha oficial participantes '!M149="1 ou 2 vezes/ semana", 2,
 IF('Planilha oficial participantes '!M149="3 ou mais vezes/ semana", 3,
 ""))))
</f>
        <v>0</v>
      </c>
      <c r="P149" s="109">
        <f>IF('Planilha oficial participantes '!N149="Nenhuma no último mês", 0,
 IF('Planilha oficial participantes '!N149="Menos de 1 vez/ semana", 1,
 IF('Planilha oficial participantes '!N149="1 ou 2 vezes/ semana", 2,
 IF('Planilha oficial participantes '!N149="3 ou mais vezes/ semana", 3,
 ""))))
</f>
        <v>0</v>
      </c>
      <c r="Q149" s="109">
        <f>IF('Planilha oficial participantes '!O149="Nenhuma no último mês", 0,
 IF('Planilha oficial participantes '!O149="Menos de 1 vez/ semana", 1,
 IF('Planilha oficial participantes '!O149="1 ou 2 vezes/ semana", 2,
 IF('Planilha oficial participantes '!O149="3 ou mais vezes/ semana", 3,
 ""))))
</f>
        <v>0</v>
      </c>
      <c r="R149" s="109">
        <f>IF('Planilha oficial participantes '!P149="Nenhuma no último mês", 0,
 IF('Planilha oficial participantes '!P149="Menos de 1 vez/ semana", 1,
 IF('Planilha oficial participantes '!P149="1 ou 2 vezes/ semana", 2,
 IF('Planilha oficial participantes '!P149="3 ou mais vezes/ semana", 3,
 ""))))
</f>
        <v>0</v>
      </c>
      <c r="S149" s="109">
        <f>IF('Planilha oficial participantes '!Q149="Nenhuma no último mês", 0,
 IF('Planilha oficial participantes '!Q149="Menos de 1 vez/ semana", 1,
 IF('Planilha oficial participantes '!Q149="1 ou 2 vezes/ semana", 2,
 IF('Planilha oficial participantes '!Q149="3 ou mais vezes/ semana", 3,
 ""))))
</f>
        <v>0</v>
      </c>
      <c r="T149" s="109">
        <f>IF('Planilha oficial participantes '!S149="Nenhuma no último mês", 0,
 IF('Planilha oficial participantes '!S149="Não se aplica", 0,
 IF('Planilha oficial participantes '!S149="Menos de 1 vez/ semana", 1,
 IF('Planilha oficial participantes '!S149="1 ou 2 vezes/ semana", 2,
 IF('Planilha oficial participantes '!S149="3 ou mais vezes/ semana", 3,
 ""))))
)</f>
        <v>2</v>
      </c>
      <c r="U149" s="109">
        <f>IF('Planilha oficial participantes '!U149="Nenhuma no último mês", 0,
 IF('Planilha oficial participantes '!U149="Menos de 1 vez/ semana", 1,
 IF('Planilha oficial participantes '!U149="1 ou 2 vezes/ semana", 2,
 IF('Planilha oficial participantes '!U149="3 ou mais vezes/ semana", 3,
 ""))))
</f>
        <v>1</v>
      </c>
      <c r="V149" s="109">
        <f t="shared" si="4"/>
        <v>3</v>
      </c>
      <c r="W149" s="109">
        <f>IF('Planilha oficial participantes '!V149="Nenhuma no último mês", 0,
 IF('Planilha oficial participantes '!V149="Menos de 1 vez/ semana", 1,
 IF('Planilha oficial participantes '!V149="1 ou 2 vezes/ semana", 2,
 IF('Planilha oficial participantes '!V149="3 ou mais vezes/ semana", 3,
 ""))))
</f>
        <v>3</v>
      </c>
      <c r="X149" s="109">
        <f>IF('Planilha oficial participantes '!W149="Nenhuma dificuldade", 0,
 IF('Planilha oficial participantes '!W149="Um problema leve", 1,
 IF('Planilha oficial participantes '!W149="Um problema razoável", 2,
 IF('Planilha oficial participantes '!W149="Um grande problema", 3,
 ""))))
</f>
        <v>3</v>
      </c>
      <c r="Y149" s="114">
        <f t="shared" si="5"/>
        <v>8</v>
      </c>
    </row>
    <row r="150">
      <c r="A150" s="108" t="s">
        <v>1332</v>
      </c>
      <c r="B150" s="109">
        <f>IF('Planilha oficial participantes '!T150="Muito boa", 0, IF('Planilha oficial participantes '!T150="Boa", 1, IF('Planilha oficial participantes '!T150="Ruim", 2, IF('Planilha oficial participantes '!T150="Muito ruim", 3, ""))))</f>
        <v>1</v>
      </c>
      <c r="C150" s="109">
        <f>IF(VALUE(MID('Planilha oficial participantes '!F150,1,SEARCH(" ",'Planilha oficial participantes '!F150)-1))&lt;=15, 0,
 IF(VALUE(MID('Planilha oficial participantes '!F150,1,SEARCH(" ",'Planilha oficial participantes '!F150)-1))&lt;=30, 1,
 IF(VALUE(MID('Planilha oficial participantes '!F150,1,SEARCH(" ",'Planilha oficial participantes '!F150)-1))&lt;=60, 2,
 3)))</f>
        <v>1</v>
      </c>
      <c r="D150" s="109">
        <f>IF('Planilha oficial participantes '!I150="Nenhuma no último mês", 0,
 IF('Planilha oficial participantes '!I150="Menos de 1 vez/ semana", 1,
 IF('Planilha oficial participantes '!I150="1 ou 2 vezes/ semana", 2,
 IF('Planilha oficial participantes '!I150="3 ou mais vezes/ semana", 3,
 ""))))
</f>
        <v>3</v>
      </c>
      <c r="E150" s="110">
        <f t="shared" si="1"/>
        <v>2</v>
      </c>
      <c r="F150" s="109">
        <f>IF(VALUE(MID('Planilha oficial participantes '!H150,1,SEARCH(" ",'Planilha oficial participantes '!H150)-1))&gt;=7, 0,
 IF(VALUE(MID('Planilha oficial participantes '!H150,1,SEARCH(" ",'Planilha oficial participantes '!H150)-1))&gt;=6, 1,
 IF(VALUE(MID('Planilha oficial participantes '!H150,1,SEARCH(" ",'Planilha oficial participantes '!H150)-1))&gt;=5, 2,
 3)))
</f>
        <v>1</v>
      </c>
      <c r="G150" s="109">
        <f>IF(
  (((VALUE(MID('Planilha oficial participantes '!H150,1,SEARCH(" ",'Planilha oficial participantes '!H150)-1))) / (TIMEVALUE(MOD('Planilha oficial participantes '!G150 - 'Planilha oficial participantes '!E150, 1))*24))*100) &gt; 85, 0,
IF(
  (((VALUE(MID('Planilha oficial participantes '!H150,1,SEARCH(" ",'Planilha oficial participantes '!H150)-1))) / (TIMEVALUE(MOD('Planilha oficial participantes '!G150 - 'Planilha oficial participantes '!E150, 1))*24))*100) &gt;= 75, 1,
IF(
  (((VALUE(MID('Planilha oficial participantes '!H150,1,SEARCH(" ",'Planilha oficial participantes '!H150)-1))) / (TIMEVALUE(MOD('Planilha oficial participantes '!G150 - 'Planilha oficial participantes '!E150, 1))*24))*100) &gt;= 65, 2,
3)))
</f>
        <v>1</v>
      </c>
      <c r="H150" s="111">
        <f>((VALUE(MID('Planilha oficial participantes '!H150,1,SEARCH(" ",'Planilha oficial participantes '!H150)-1))) / (TIMEVALUE(MOD('Planilha oficial participantes '!G150 - 'Planilha oficial participantes '!E150, 1))*24))*100</f>
        <v>80</v>
      </c>
      <c r="I150" s="112">
        <f>MOD('Planilha oficial participantes '!G150 - 'Planilha oficial participantes '!E150, 1)</f>
        <v>0.3125</v>
      </c>
      <c r="J150" s="113">
        <f t="shared" si="2"/>
        <v>7.5</v>
      </c>
      <c r="K150" s="109">
        <f t="shared" si="3"/>
        <v>1</v>
      </c>
      <c r="L150" s="109">
        <f>IF('Planilha oficial participantes '!J150="Nenhuma no último mês", 0,
 IF('Planilha oficial participantes '!J150="Menos de 1 vez/ semana", 1,
 IF('Planilha oficial participantes '!J150="1 ou 2 vezes/ semana", 2,
 IF('Planilha oficial participantes '!J150="3 ou mais vezes/ semana", 3,
 ""))))
</f>
        <v>3</v>
      </c>
      <c r="M150" s="109">
        <f>IF('Planilha oficial participantes '!K150="Nenhuma no último mês", 0,
 IF('Planilha oficial participantes '!K150="Menos de 1 vez/ semana", 1,
 IF('Planilha oficial participantes '!K150="1 ou 2 vezes/ semana", 2,
 IF('Planilha oficial participantes '!K150="3 ou mais vezes/ semana", 3,
 ""))))
</f>
        <v>1</v>
      </c>
      <c r="N150" s="109">
        <f>IF('Planilha oficial participantes '!L150="Nenhuma no último mês", 0,
 IF('Planilha oficial participantes '!L150="Menos de 1 vez/ semana", 1,
 IF('Planilha oficial participantes '!L150="1 ou 2 vezes/ semana", 2,
 IF('Planilha oficial participantes '!L150="3 ou mais vezes/ semana", 3,
 ""))))
</f>
        <v>0</v>
      </c>
      <c r="O150" s="109">
        <f>IF('Planilha oficial participantes '!M150="Nenhuma no último mês", 0,
 IF('Planilha oficial participantes '!M150="Menos de 1 vez/ semana", 1,
 IF('Planilha oficial participantes '!M150="1 ou 2 vezes/ semana", 2,
 IF('Planilha oficial participantes '!M150="3 ou mais vezes/ semana", 3,
 ""))))
</f>
        <v>0</v>
      </c>
      <c r="P150" s="109">
        <f>IF('Planilha oficial participantes '!N150="Nenhuma no último mês", 0,
 IF('Planilha oficial participantes '!N150="Menos de 1 vez/ semana", 1,
 IF('Planilha oficial participantes '!N150="1 ou 2 vezes/ semana", 2,
 IF('Planilha oficial participantes '!N150="3 ou mais vezes/ semana", 3,
 ""))))
</f>
        <v>0</v>
      </c>
      <c r="Q150" s="109">
        <f>IF('Planilha oficial participantes '!O150="Nenhuma no último mês", 0,
 IF('Planilha oficial participantes '!O150="Menos de 1 vez/ semana", 1,
 IF('Planilha oficial participantes '!O150="1 ou 2 vezes/ semana", 2,
 IF('Planilha oficial participantes '!O150="3 ou mais vezes/ semana", 3,
 ""))))
</f>
        <v>0</v>
      </c>
      <c r="R150" s="109">
        <f>IF('Planilha oficial participantes '!P150="Nenhuma no último mês", 0,
 IF('Planilha oficial participantes '!P150="Menos de 1 vez/ semana", 1,
 IF('Planilha oficial participantes '!P150="1 ou 2 vezes/ semana", 2,
 IF('Planilha oficial participantes '!P150="3 ou mais vezes/ semana", 3,
 ""))))
</f>
        <v>1</v>
      </c>
      <c r="S150" s="109">
        <f>IF('Planilha oficial participantes '!Q150="Nenhuma no último mês", 0,
 IF('Planilha oficial participantes '!Q150="Menos de 1 vez/ semana", 1,
 IF('Planilha oficial participantes '!Q150="1 ou 2 vezes/ semana", 2,
 IF('Planilha oficial participantes '!Q150="3 ou mais vezes/ semana", 3,
 ""))))
</f>
        <v>0</v>
      </c>
      <c r="T150" s="109">
        <f>IF('Planilha oficial participantes '!S150="Nenhuma no último mês", 0,
 IF('Planilha oficial participantes '!S150="Não se aplica", 0,
 IF('Planilha oficial participantes '!S150="Menos de 1 vez/ semana", 1,
 IF('Planilha oficial participantes '!S150="1 ou 2 vezes/ semana", 2,
 IF('Planilha oficial participantes '!S150="3 ou mais vezes/ semana", 3,
 ""))))
)</f>
        <v>2</v>
      </c>
      <c r="U150" s="109">
        <f>IF('Planilha oficial participantes '!U150="Nenhuma no último mês", 0,
 IF('Planilha oficial participantes '!U150="Menos de 1 vez/ semana", 1,
 IF('Planilha oficial participantes '!U150="1 ou 2 vezes/ semana", 2,
 IF('Planilha oficial participantes '!U150="3 ou mais vezes/ semana", 3,
 ""))))
</f>
        <v>2</v>
      </c>
      <c r="V150" s="109">
        <f t="shared" si="4"/>
        <v>1</v>
      </c>
      <c r="W150" s="109">
        <f>IF('Planilha oficial participantes '!V150="Nenhuma no último mês", 0,
 IF('Planilha oficial participantes '!V150="Menos de 1 vez/ semana", 1,
 IF('Planilha oficial participantes '!V150="1 ou 2 vezes/ semana", 2,
 IF('Planilha oficial participantes '!V150="3 ou mais vezes/ semana", 3,
 ""))))
</f>
        <v>0</v>
      </c>
      <c r="X150" s="109">
        <f>IF('Planilha oficial participantes '!W150="Nenhuma dificuldade", 0,
 IF('Planilha oficial participantes '!W150="Um problema leve", 1,
 IF('Planilha oficial participantes '!W150="Um problema razoável", 2,
 IF('Planilha oficial participantes '!W150="Um grande problema", 3,
 ""))))
</f>
        <v>2</v>
      </c>
      <c r="Y150" s="114">
        <f t="shared" si="5"/>
        <v>9</v>
      </c>
    </row>
    <row r="151">
      <c r="A151" s="108" t="s">
        <v>1334</v>
      </c>
      <c r="B151" s="109">
        <f>IF('Planilha oficial participantes '!T151="Muito boa", 0, IF('Planilha oficial participantes '!T151="Boa", 1, IF('Planilha oficial participantes '!T151="Ruim", 2, IF('Planilha oficial participantes '!T151="Muito ruim", 3, ""))))</f>
        <v>1</v>
      </c>
      <c r="C151" s="109">
        <f>IF(VALUE(MID('Planilha oficial participantes '!F151,1,SEARCH(" ",'Planilha oficial participantes '!F151)-1))&lt;=15, 0,
 IF(VALUE(MID('Planilha oficial participantes '!F151,1,SEARCH(" ",'Planilha oficial participantes '!F151)-1))&lt;=30, 1,
 IF(VALUE(MID('Planilha oficial participantes '!F151,1,SEARCH(" ",'Planilha oficial participantes '!F151)-1))&lt;=60, 2,
 3)))</f>
        <v>1</v>
      </c>
      <c r="D151" s="109">
        <f>IF('Planilha oficial participantes '!I151="Nenhuma no último mês", 0,
 IF('Planilha oficial participantes '!I151="Menos de 1 vez/ semana", 1,
 IF('Planilha oficial participantes '!I151="1 ou 2 vezes/ semana", 2,
 IF('Planilha oficial participantes '!I151="3 ou mais vezes/ semana", 3,
 ""))))
</f>
        <v>1</v>
      </c>
      <c r="E151" s="110">
        <f t="shared" si="1"/>
        <v>1</v>
      </c>
      <c r="F151" s="109">
        <f>IF(VALUE(MID('Planilha oficial participantes '!H151,1,SEARCH(" ",'Planilha oficial participantes '!H151)-1))&gt;=7, 0,
 IF(VALUE(MID('Planilha oficial participantes '!H151,1,SEARCH(" ",'Planilha oficial participantes '!H151)-1))&gt;=6, 1,
 IF(VALUE(MID('Planilha oficial participantes '!H151,1,SEARCH(" ",'Planilha oficial participantes '!H151)-1))&gt;=5, 2,
 3)))
</f>
        <v>0</v>
      </c>
      <c r="G151" s="109">
        <f>IF(
  (((VALUE(MID('Planilha oficial participantes '!H151,1,SEARCH(" ",'Planilha oficial participantes '!H151)-1))) / (TIMEVALUE(MOD('Planilha oficial participantes '!G151 - 'Planilha oficial participantes '!E151, 1))*24))*100) &gt; 85, 0,
IF(
  (((VALUE(MID('Planilha oficial participantes '!H151,1,SEARCH(" ",'Planilha oficial participantes '!H151)-1))) / (TIMEVALUE(MOD('Planilha oficial participantes '!G151 - 'Planilha oficial participantes '!E151, 1))*24))*100) &gt;= 75, 1,
IF(
  (((VALUE(MID('Planilha oficial participantes '!H151,1,SEARCH(" ",'Planilha oficial participantes '!H151)-1))) / (TIMEVALUE(MOD('Planilha oficial participantes '!G151 - 'Planilha oficial participantes '!E151, 1))*24))*100) &gt;= 65, 2,
3)))
</f>
        <v>0</v>
      </c>
      <c r="H151" s="111">
        <f>((VALUE(MID('Planilha oficial participantes '!H151,1,SEARCH(" ",'Planilha oficial participantes '!H151)-1))) / (TIMEVALUE(MOD('Planilha oficial participantes '!G151 - 'Planilha oficial participantes '!E151, 1))*24))*100</f>
        <v>93.33333333</v>
      </c>
      <c r="I151" s="112">
        <f>MOD('Planilha oficial participantes '!G151 - 'Planilha oficial participantes '!E151, 1)</f>
        <v>0.3125</v>
      </c>
      <c r="J151" s="113">
        <f t="shared" si="2"/>
        <v>7.5</v>
      </c>
      <c r="K151" s="109">
        <f t="shared" si="3"/>
        <v>1</v>
      </c>
      <c r="L151" s="109">
        <f>IF('Planilha oficial participantes '!J151="Nenhuma no último mês", 0,
 IF('Planilha oficial participantes '!J151="Menos de 1 vez/ semana", 1,
 IF('Planilha oficial participantes '!J151="1 ou 2 vezes/ semana", 2,
 IF('Planilha oficial participantes '!J151="3 ou mais vezes/ semana", 3,
 ""))))
</f>
        <v>1</v>
      </c>
      <c r="M151" s="109">
        <f>IF('Planilha oficial participantes '!K151="Nenhuma no último mês", 0,
 IF('Planilha oficial participantes '!K151="Menos de 1 vez/ semana", 1,
 IF('Planilha oficial participantes '!K151="1 ou 2 vezes/ semana", 2,
 IF('Planilha oficial participantes '!K151="3 ou mais vezes/ semana", 3,
 ""))))
</f>
        <v>3</v>
      </c>
      <c r="N151" s="109">
        <f>IF('Planilha oficial participantes '!L151="Nenhuma no último mês", 0,
 IF('Planilha oficial participantes '!L151="Menos de 1 vez/ semana", 1,
 IF('Planilha oficial participantes '!L151="1 ou 2 vezes/ semana", 2,
 IF('Planilha oficial participantes '!L151="3 ou mais vezes/ semana", 3,
 ""))))
</f>
        <v>0</v>
      </c>
      <c r="O151" s="109">
        <f>IF('Planilha oficial participantes '!M151="Nenhuma no último mês", 0,
 IF('Planilha oficial participantes '!M151="Menos de 1 vez/ semana", 1,
 IF('Planilha oficial participantes '!M151="1 ou 2 vezes/ semana", 2,
 IF('Planilha oficial participantes '!M151="3 ou mais vezes/ semana", 3,
 ""))))
</f>
        <v>2</v>
      </c>
      <c r="P151" s="109">
        <f>IF('Planilha oficial participantes '!N151="Nenhuma no último mês", 0,
 IF('Planilha oficial participantes '!N151="Menos de 1 vez/ semana", 1,
 IF('Planilha oficial participantes '!N151="1 ou 2 vezes/ semana", 2,
 IF('Planilha oficial participantes '!N151="3 ou mais vezes/ semana", 3,
 ""))))
</f>
        <v>0</v>
      </c>
      <c r="Q151" s="109">
        <f>IF('Planilha oficial participantes '!O151="Nenhuma no último mês", 0,
 IF('Planilha oficial participantes '!O151="Menos de 1 vez/ semana", 1,
 IF('Planilha oficial participantes '!O151="1 ou 2 vezes/ semana", 2,
 IF('Planilha oficial participantes '!O151="3 ou mais vezes/ semana", 3,
 ""))))
</f>
        <v>1</v>
      </c>
      <c r="R151" s="109">
        <f>IF('Planilha oficial participantes '!P151="Nenhuma no último mês", 0,
 IF('Planilha oficial participantes '!P151="Menos de 1 vez/ semana", 1,
 IF('Planilha oficial participantes '!P151="1 ou 2 vezes/ semana", 2,
 IF('Planilha oficial participantes '!P151="3 ou mais vezes/ semana", 3,
 ""))))
</f>
        <v>1</v>
      </c>
      <c r="S151" s="109">
        <f>IF('Planilha oficial participantes '!Q151="Nenhuma no último mês", 0,
 IF('Planilha oficial participantes '!Q151="Menos de 1 vez/ semana", 1,
 IF('Planilha oficial participantes '!Q151="1 ou 2 vezes/ semana", 2,
 IF('Planilha oficial participantes '!Q151="3 ou mais vezes/ semana", 3,
 ""))))
</f>
        <v>1</v>
      </c>
      <c r="T151" s="109">
        <f>IF('Planilha oficial participantes '!S151="Nenhuma no último mês", 0,
 IF('Planilha oficial participantes '!S151="Não se aplica", 0,
 IF('Planilha oficial participantes '!S151="Menos de 1 vez/ semana", 1,
 IF('Planilha oficial participantes '!S151="1 ou 2 vezes/ semana", 2,
 IF('Planilha oficial participantes '!S151="3 ou mais vezes/ semana", 3,
 ""))))
)</f>
        <v>0</v>
      </c>
      <c r="U151" s="109">
        <f>IF('Planilha oficial participantes '!U151="Nenhuma no último mês", 0,
 IF('Planilha oficial participantes '!U151="Menos de 1 vez/ semana", 1,
 IF('Planilha oficial participantes '!U151="1 ou 2 vezes/ semana", 2,
 IF('Planilha oficial participantes '!U151="3 ou mais vezes/ semana", 3,
 ""))))
</f>
        <v>3</v>
      </c>
      <c r="V151" s="109">
        <f t="shared" si="4"/>
        <v>2</v>
      </c>
      <c r="W151" s="109">
        <f>IF('Planilha oficial participantes '!V151="Nenhuma no último mês", 0,
 IF('Planilha oficial participantes '!V151="Menos de 1 vez/ semana", 1,
 IF('Planilha oficial participantes '!V151="1 ou 2 vezes/ semana", 2,
 IF('Planilha oficial participantes '!V151="3 ou mais vezes/ semana", 3,
 ""))))
</f>
        <v>1</v>
      </c>
      <c r="X151" s="109">
        <f>IF('Planilha oficial participantes '!W151="Nenhuma dificuldade", 0,
 IF('Planilha oficial participantes '!W151="Um problema leve", 1,
 IF('Planilha oficial participantes '!W151="Um problema razoável", 2,
 IF('Planilha oficial participantes '!W151="Um grande problema", 3,
 ""))))
</f>
        <v>2</v>
      </c>
      <c r="Y151" s="114">
        <f t="shared" si="5"/>
        <v>8</v>
      </c>
    </row>
    <row r="152">
      <c r="A152" s="108" t="s">
        <v>1335</v>
      </c>
      <c r="B152" s="109">
        <f>IF('Planilha oficial participantes '!T152="Muito boa", 0, IF('Planilha oficial participantes '!T152="Boa", 1, IF('Planilha oficial participantes '!T152="Ruim", 2, IF('Planilha oficial participantes '!T152="Muito ruim", 3, ""))))</f>
        <v>2</v>
      </c>
      <c r="C152" s="109">
        <f>IF(VALUE(MID('Planilha oficial participantes '!F152,1,SEARCH(" ",'Planilha oficial participantes '!F152)-1))&lt;=15, 0,
 IF(VALUE(MID('Planilha oficial participantes '!F152,1,SEARCH(" ",'Planilha oficial participantes '!F152)-1))&lt;=30, 1,
 IF(VALUE(MID('Planilha oficial participantes '!F152,1,SEARCH(" ",'Planilha oficial participantes '!F152)-1))&lt;=60, 2,
 3)))</f>
        <v>1</v>
      </c>
      <c r="D152" s="109">
        <f>IF('Planilha oficial participantes '!I152="Nenhuma no último mês", 0,
 IF('Planilha oficial participantes '!I152="Menos de 1 vez/ semana", 1,
 IF('Planilha oficial participantes '!I152="1 ou 2 vezes/ semana", 2,
 IF('Planilha oficial participantes '!I152="3 ou mais vezes/ semana", 3,
 ""))))
</f>
        <v>1</v>
      </c>
      <c r="E152" s="110">
        <f t="shared" si="1"/>
        <v>1</v>
      </c>
      <c r="F152" s="109">
        <f>IF(VALUE(MID('Planilha oficial participantes '!H152,1,SEARCH(" ",'Planilha oficial participantes '!H152)-1))&gt;=7, 0,
 IF(VALUE(MID('Planilha oficial participantes '!H152,1,SEARCH(" ",'Planilha oficial participantes '!H152)-1))&gt;=6, 1,
 IF(VALUE(MID('Planilha oficial participantes '!H152,1,SEARCH(" ",'Planilha oficial participantes '!H152)-1))&gt;=5, 2,
 3)))
</f>
        <v>1</v>
      </c>
      <c r="G152" s="109">
        <f>IF(
  (((VALUE(MID('Planilha oficial participantes '!H152,1,SEARCH(" ",'Planilha oficial participantes '!H152)-1))) / (TIMEVALUE(MOD('Planilha oficial participantes '!G152 - 'Planilha oficial participantes '!E152, 1))*24))*100) &gt; 85, 0,
IF(
  (((VALUE(MID('Planilha oficial participantes '!H152,1,SEARCH(" ",'Planilha oficial participantes '!H152)-1))) / (TIMEVALUE(MOD('Planilha oficial participantes '!G152 - 'Planilha oficial participantes '!E152, 1))*24))*100) &gt;= 75, 1,
IF(
  (((VALUE(MID('Planilha oficial participantes '!H152,1,SEARCH(" ",'Planilha oficial participantes '!H152)-1))) / (TIMEVALUE(MOD('Planilha oficial participantes '!G152 - 'Planilha oficial participantes '!E152, 1))*24))*100) &gt;= 65, 2,
3)))
</f>
        <v>0</v>
      </c>
      <c r="H152" s="111">
        <f>((VALUE(MID('Planilha oficial participantes '!H152,1,SEARCH(" ",'Planilha oficial participantes '!H152)-1))) / (TIMEVALUE(MOD('Planilha oficial participantes '!G152 - 'Planilha oficial participantes '!E152, 1))*24))*100</f>
        <v>97.2972973</v>
      </c>
      <c r="I152" s="112">
        <f>MOD('Planilha oficial participantes '!G152 - 'Planilha oficial participantes '!E152, 1)</f>
        <v>0.2569444444</v>
      </c>
      <c r="J152" s="113">
        <f t="shared" si="2"/>
        <v>6.166666667</v>
      </c>
      <c r="K152" s="109">
        <f t="shared" si="3"/>
        <v>1</v>
      </c>
      <c r="L152" s="109">
        <f>IF('Planilha oficial participantes '!J152="Nenhuma no último mês", 0,
 IF('Planilha oficial participantes '!J152="Menos de 1 vez/ semana", 1,
 IF('Planilha oficial participantes '!J152="1 ou 2 vezes/ semana", 2,
 IF('Planilha oficial participantes '!J152="3 ou mais vezes/ semana", 3,
 ""))))
</f>
        <v>0</v>
      </c>
      <c r="M152" s="109">
        <f>IF('Planilha oficial participantes '!K152="Nenhuma no último mês", 0,
 IF('Planilha oficial participantes '!K152="Menos de 1 vez/ semana", 1,
 IF('Planilha oficial participantes '!K152="1 ou 2 vezes/ semana", 2,
 IF('Planilha oficial participantes '!K152="3 ou mais vezes/ semana", 3,
 ""))))
</f>
        <v>1</v>
      </c>
      <c r="N152" s="109">
        <f>IF('Planilha oficial participantes '!L152="Nenhuma no último mês", 0,
 IF('Planilha oficial participantes '!L152="Menos de 1 vez/ semana", 1,
 IF('Planilha oficial participantes '!L152="1 ou 2 vezes/ semana", 2,
 IF('Planilha oficial participantes '!L152="3 ou mais vezes/ semana", 3,
 ""))))
</f>
        <v>0</v>
      </c>
      <c r="O152" s="109">
        <f>IF('Planilha oficial participantes '!M152="Nenhuma no último mês", 0,
 IF('Planilha oficial participantes '!M152="Menos de 1 vez/ semana", 1,
 IF('Planilha oficial participantes '!M152="1 ou 2 vezes/ semana", 2,
 IF('Planilha oficial participantes '!M152="3 ou mais vezes/ semana", 3,
 ""))))
</f>
        <v>1</v>
      </c>
      <c r="P152" s="109">
        <f>IF('Planilha oficial participantes '!N152="Nenhuma no último mês", 0,
 IF('Planilha oficial participantes '!N152="Menos de 1 vez/ semana", 1,
 IF('Planilha oficial participantes '!N152="1 ou 2 vezes/ semana", 2,
 IF('Planilha oficial participantes '!N152="3 ou mais vezes/ semana", 3,
 ""))))
</f>
        <v>1</v>
      </c>
      <c r="Q152" s="109">
        <f>IF('Planilha oficial participantes '!O152="Nenhuma no último mês", 0,
 IF('Planilha oficial participantes '!O152="Menos de 1 vez/ semana", 1,
 IF('Planilha oficial participantes '!O152="1 ou 2 vezes/ semana", 2,
 IF('Planilha oficial participantes '!O152="3 ou mais vezes/ semana", 3,
 ""))))
</f>
        <v>1</v>
      </c>
      <c r="R152" s="109">
        <f>IF('Planilha oficial participantes '!P152="Nenhuma no último mês", 0,
 IF('Planilha oficial participantes '!P152="Menos de 1 vez/ semana", 1,
 IF('Planilha oficial participantes '!P152="1 ou 2 vezes/ semana", 2,
 IF('Planilha oficial participantes '!P152="3 ou mais vezes/ semana", 3,
 ""))))
</f>
        <v>3</v>
      </c>
      <c r="S152" s="109">
        <f>IF('Planilha oficial participantes '!Q152="Nenhuma no último mês", 0,
 IF('Planilha oficial participantes '!Q152="Menos de 1 vez/ semana", 1,
 IF('Planilha oficial participantes '!Q152="1 ou 2 vezes/ semana", 2,
 IF('Planilha oficial participantes '!Q152="3 ou mais vezes/ semana", 3,
 ""))))
</f>
        <v>0</v>
      </c>
      <c r="T152" s="109">
        <f>IF('Planilha oficial participantes '!S152="Nenhuma no último mês", 0,
 IF('Planilha oficial participantes '!S152="Não se aplica", 0,
 IF('Planilha oficial participantes '!S152="Menos de 1 vez/ semana", 1,
 IF('Planilha oficial participantes '!S152="1 ou 2 vezes/ semana", 2,
 IF('Planilha oficial participantes '!S152="3 ou mais vezes/ semana", 3,
 ""))))
)</f>
        <v>0</v>
      </c>
      <c r="U152" s="109">
        <f>IF('Planilha oficial participantes '!U152="Nenhuma no último mês", 0,
 IF('Planilha oficial participantes '!U152="Menos de 1 vez/ semana", 1,
 IF('Planilha oficial participantes '!U152="1 ou 2 vezes/ semana", 2,
 IF('Planilha oficial participantes '!U152="3 ou mais vezes/ semana", 3,
 ""))))
</f>
        <v>3</v>
      </c>
      <c r="V152" s="109">
        <f t="shared" si="4"/>
        <v>1</v>
      </c>
      <c r="W152" s="109">
        <f>IF('Planilha oficial participantes '!V152="Nenhuma no último mês", 0,
 IF('Planilha oficial participantes '!V152="Menos de 1 vez/ semana", 1,
 IF('Planilha oficial participantes '!V152="1 ou 2 vezes/ semana", 2,
 IF('Planilha oficial participantes '!V152="3 ou mais vezes/ semana", 3,
 ""))))
</f>
        <v>0</v>
      </c>
      <c r="X152" s="109">
        <f>IF('Planilha oficial participantes '!W152="Nenhuma dificuldade", 0,
 IF('Planilha oficial participantes '!W152="Um problema leve", 1,
 IF('Planilha oficial participantes '!W152="Um problema razoável", 2,
 IF('Planilha oficial participantes '!W152="Um grande problema", 3,
 ""))))
</f>
        <v>1</v>
      </c>
      <c r="Y152" s="114">
        <f t="shared" si="5"/>
        <v>9</v>
      </c>
    </row>
    <row r="153">
      <c r="A153" s="108" t="s">
        <v>1336</v>
      </c>
      <c r="B153" s="109">
        <f>IF('Planilha oficial participantes '!T153="Muito boa", 0, IF('Planilha oficial participantes '!T153="Boa", 1, IF('Planilha oficial participantes '!T153="Ruim", 2, IF('Planilha oficial participantes '!T153="Muito ruim", 3, ""))))</f>
        <v>2</v>
      </c>
      <c r="C153" s="109">
        <f>IF(VALUE(MID('Planilha oficial participantes '!F153,1,SEARCH(" ",'Planilha oficial participantes '!F153)-1))&lt;=15, 0,
 IF(VALUE(MID('Planilha oficial participantes '!F153,1,SEARCH(" ",'Planilha oficial participantes '!F153)-1))&lt;=30, 1,
 IF(VALUE(MID('Planilha oficial participantes '!F153,1,SEARCH(" ",'Planilha oficial participantes '!F153)-1))&lt;=60, 2,
 3)))</f>
        <v>2</v>
      </c>
      <c r="D153" s="109">
        <f>IF('Planilha oficial participantes '!I153="Nenhuma no último mês", 0,
 IF('Planilha oficial participantes '!I153="Menos de 1 vez/ semana", 1,
 IF('Planilha oficial participantes '!I153="1 ou 2 vezes/ semana", 2,
 IF('Planilha oficial participantes '!I153="3 ou mais vezes/ semana", 3,
 ""))))
</f>
        <v>3</v>
      </c>
      <c r="E153" s="110">
        <f t="shared" si="1"/>
        <v>3</v>
      </c>
      <c r="F153" s="109">
        <f>IF(VALUE(MID('Planilha oficial participantes '!H153,1,SEARCH(" ",'Planilha oficial participantes '!H153)-1))&gt;=7, 0,
 IF(VALUE(MID('Planilha oficial participantes '!H153,1,SEARCH(" ",'Planilha oficial participantes '!H153)-1))&gt;=6, 1,
 IF(VALUE(MID('Planilha oficial participantes '!H153,1,SEARCH(" ",'Planilha oficial participantes '!H153)-1))&gt;=5, 2,
 3)))
</f>
        <v>1</v>
      </c>
      <c r="G153" s="109">
        <f>IF(
  (((VALUE(MID('Planilha oficial participantes '!H153,1,SEARCH(" ",'Planilha oficial participantes '!H153)-1))) / (TIMEVALUE(MOD('Planilha oficial participantes '!G153 - 'Planilha oficial participantes '!E153, 1))*24))*100) &gt; 85, 0,
IF(
  (((VALUE(MID('Planilha oficial participantes '!H153,1,SEARCH(" ",'Planilha oficial participantes '!H153)-1))) / (TIMEVALUE(MOD('Planilha oficial participantes '!G153 - 'Planilha oficial participantes '!E153, 1))*24))*100) &gt;= 75, 1,
IF(
  (((VALUE(MID('Planilha oficial participantes '!H153,1,SEARCH(" ",'Planilha oficial participantes '!H153)-1))) / (TIMEVALUE(MOD('Planilha oficial participantes '!G153 - 'Planilha oficial participantes '!E153, 1))*24))*100) &gt;= 65, 2,
3)))
</f>
        <v>0</v>
      </c>
      <c r="H153" s="111">
        <f>((VALUE(MID('Planilha oficial participantes '!H153,1,SEARCH(" ",'Planilha oficial participantes '!H153)-1))) / (TIMEVALUE(MOD('Planilha oficial participantes '!G153 - 'Planilha oficial participantes '!E153, 1))*24))*100</f>
        <v>85.71428571</v>
      </c>
      <c r="I153" s="112">
        <f>MOD('Planilha oficial participantes '!G153 - 'Planilha oficial participantes '!E153, 1)</f>
        <v>0.2916666667</v>
      </c>
      <c r="J153" s="113">
        <f t="shared" si="2"/>
        <v>7</v>
      </c>
      <c r="K153" s="109">
        <f t="shared" si="3"/>
        <v>1</v>
      </c>
      <c r="L153" s="109">
        <f>IF('Planilha oficial participantes '!J153="Nenhuma no último mês", 0,
 IF('Planilha oficial participantes '!J153="Menos de 1 vez/ semana", 1,
 IF('Planilha oficial participantes '!J153="1 ou 2 vezes/ semana", 2,
 IF('Planilha oficial participantes '!J153="3 ou mais vezes/ semana", 3,
 ""))))
</f>
        <v>2</v>
      </c>
      <c r="M153" s="109">
        <f>IF('Planilha oficial participantes '!K153="Nenhuma no último mês", 0,
 IF('Planilha oficial participantes '!K153="Menos de 1 vez/ semana", 1,
 IF('Planilha oficial participantes '!K153="1 ou 2 vezes/ semana", 2,
 IF('Planilha oficial participantes '!K153="3 ou mais vezes/ semana", 3,
 ""))))
</f>
        <v>0</v>
      </c>
      <c r="N153" s="109">
        <f>IF('Planilha oficial participantes '!L153="Nenhuma no último mês", 0,
 IF('Planilha oficial participantes '!L153="Menos de 1 vez/ semana", 1,
 IF('Planilha oficial participantes '!L153="1 ou 2 vezes/ semana", 2,
 IF('Planilha oficial participantes '!L153="3 ou mais vezes/ semana", 3,
 ""))))
</f>
        <v>0</v>
      </c>
      <c r="O153" s="109">
        <f>IF('Planilha oficial participantes '!M153="Nenhuma no último mês", 0,
 IF('Planilha oficial participantes '!M153="Menos de 1 vez/ semana", 1,
 IF('Planilha oficial participantes '!M153="1 ou 2 vezes/ semana", 2,
 IF('Planilha oficial participantes '!M153="3 ou mais vezes/ semana", 3,
 ""))))
</f>
        <v>0</v>
      </c>
      <c r="P153" s="109">
        <f>IF('Planilha oficial participantes '!N153="Nenhuma no último mês", 0,
 IF('Planilha oficial participantes '!N153="Menos de 1 vez/ semana", 1,
 IF('Planilha oficial participantes '!N153="1 ou 2 vezes/ semana", 2,
 IF('Planilha oficial participantes '!N153="3 ou mais vezes/ semana", 3,
 ""))))
</f>
        <v>0</v>
      </c>
      <c r="Q153" s="109">
        <f>IF('Planilha oficial participantes '!O153="Nenhuma no último mês", 0,
 IF('Planilha oficial participantes '!O153="Menos de 1 vez/ semana", 1,
 IF('Planilha oficial participantes '!O153="1 ou 2 vezes/ semana", 2,
 IF('Planilha oficial participantes '!O153="3 ou mais vezes/ semana", 3,
 ""))))
</f>
        <v>0</v>
      </c>
      <c r="R153" s="109">
        <f>IF('Planilha oficial participantes '!P153="Nenhuma no último mês", 0,
 IF('Planilha oficial participantes '!P153="Menos de 1 vez/ semana", 1,
 IF('Planilha oficial participantes '!P153="1 ou 2 vezes/ semana", 2,
 IF('Planilha oficial participantes '!P153="3 ou mais vezes/ semana", 3,
 ""))))
</f>
        <v>0</v>
      </c>
      <c r="S153" s="109">
        <f>IF('Planilha oficial participantes '!Q153="Nenhuma no último mês", 0,
 IF('Planilha oficial participantes '!Q153="Menos de 1 vez/ semana", 1,
 IF('Planilha oficial participantes '!Q153="1 ou 2 vezes/ semana", 2,
 IF('Planilha oficial participantes '!Q153="3 ou mais vezes/ semana", 3,
 ""))))
</f>
        <v>2</v>
      </c>
      <c r="T153" s="109">
        <f>IF('Planilha oficial participantes '!S153="Nenhuma no último mês", 0,
 IF('Planilha oficial participantes '!S153="Não se aplica", 0,
 IF('Planilha oficial participantes '!S153="Menos de 1 vez/ semana", 1,
 IF('Planilha oficial participantes '!S153="1 ou 2 vezes/ semana", 2,
 IF('Planilha oficial participantes '!S153="3 ou mais vezes/ semana", 3,
 ""))))
)</f>
        <v>0</v>
      </c>
      <c r="U153" s="109">
        <f>IF('Planilha oficial participantes '!U153="Nenhuma no último mês", 0,
 IF('Planilha oficial participantes '!U153="Menos de 1 vez/ semana", 1,
 IF('Planilha oficial participantes '!U153="1 ou 2 vezes/ semana", 2,
 IF('Planilha oficial participantes '!U153="3 ou mais vezes/ semana", 3,
 ""))))
</f>
        <v>3</v>
      </c>
      <c r="V153" s="109">
        <f t="shared" si="4"/>
        <v>3</v>
      </c>
      <c r="W153" s="109">
        <f>IF('Planilha oficial participantes '!V153="Nenhuma no último mês", 0,
 IF('Planilha oficial participantes '!V153="Menos de 1 vez/ semana", 1,
 IF('Planilha oficial participantes '!V153="1 ou 2 vezes/ semana", 2,
 IF('Planilha oficial participantes '!V153="3 ou mais vezes/ semana", 3,
 ""))))
</f>
        <v>2</v>
      </c>
      <c r="X153" s="109">
        <f>IF('Planilha oficial participantes '!W153="Nenhuma dificuldade", 0,
 IF('Planilha oficial participantes '!W153="Um problema leve", 1,
 IF('Planilha oficial participantes '!W153="Um problema razoável", 2,
 IF('Planilha oficial participantes '!W153="Um grande problema", 3,
 ""))))
</f>
        <v>3</v>
      </c>
      <c r="Y153" s="114">
        <f t="shared" si="5"/>
        <v>13</v>
      </c>
    </row>
    <row r="154">
      <c r="A154" s="108" t="s">
        <v>1338</v>
      </c>
      <c r="B154" s="109">
        <f>IF('Planilha oficial participantes '!T154="Muito boa", 0, IF('Planilha oficial participantes '!T154="Boa", 1, IF('Planilha oficial participantes '!T154="Ruim", 2, IF('Planilha oficial participantes '!T154="Muito ruim", 3, ""))))</f>
        <v>1</v>
      </c>
      <c r="C154" s="109">
        <f>IF(VALUE(MID('Planilha oficial participantes '!F154,1,SEARCH(" ",'Planilha oficial participantes '!F154)-1))&lt;=15, 0,
 IF(VALUE(MID('Planilha oficial participantes '!F154,1,SEARCH(" ",'Planilha oficial participantes '!F154)-1))&lt;=30, 1,
 IF(VALUE(MID('Planilha oficial participantes '!F154,1,SEARCH(" ",'Planilha oficial participantes '!F154)-1))&lt;=60, 2,
 3)))</f>
        <v>0</v>
      </c>
      <c r="D154" s="109">
        <f>IF('Planilha oficial participantes '!I154="Nenhuma no último mês", 0,
 IF('Planilha oficial participantes '!I154="Menos de 1 vez/ semana", 1,
 IF('Planilha oficial participantes '!I154="1 ou 2 vezes/ semana", 2,
 IF('Planilha oficial participantes '!I154="3 ou mais vezes/ semana", 3,
 ""))))
</f>
        <v>1</v>
      </c>
      <c r="E154" s="110">
        <f t="shared" si="1"/>
        <v>1</v>
      </c>
      <c r="F154" s="109">
        <f>IF(VALUE(MID('Planilha oficial participantes '!H154,1,SEARCH(" ",'Planilha oficial participantes '!H154)-1))&gt;=7, 0,
 IF(VALUE(MID('Planilha oficial participantes '!H154,1,SEARCH(" ",'Planilha oficial participantes '!H154)-1))&gt;=6, 1,
 IF(VALUE(MID('Planilha oficial participantes '!H154,1,SEARCH(" ",'Planilha oficial participantes '!H154)-1))&gt;=5, 2,
 3)))
</f>
        <v>0</v>
      </c>
      <c r="G154" s="109">
        <f>IF(
  (((VALUE(MID('Planilha oficial participantes '!H154,1,SEARCH(" ",'Planilha oficial participantes '!H154)-1))) / (TIMEVALUE(MOD('Planilha oficial participantes '!G154 - 'Planilha oficial participantes '!E154, 1))*24))*100) &gt; 85, 0,
IF(
  (((VALUE(MID('Planilha oficial participantes '!H154,1,SEARCH(" ",'Planilha oficial participantes '!H154)-1))) / (TIMEVALUE(MOD('Planilha oficial participantes '!G154 - 'Planilha oficial participantes '!E154, 1))*24))*100) &gt;= 75, 1,
IF(
  (((VALUE(MID('Planilha oficial participantes '!H154,1,SEARCH(" ",'Planilha oficial participantes '!H154)-1))) / (TIMEVALUE(MOD('Planilha oficial participantes '!G154 - 'Planilha oficial participantes '!E154, 1))*24))*100) &gt;= 65, 2,
3)))
</f>
        <v>0</v>
      </c>
      <c r="H154" s="111">
        <f>((VALUE(MID('Planilha oficial participantes '!H154,1,SEARCH(" ",'Planilha oficial participantes '!H154)-1))) / (TIMEVALUE(MOD('Planilha oficial participantes '!G154 - 'Planilha oficial participantes '!E154, 1))*24))*100</f>
        <v>100</v>
      </c>
      <c r="I154" s="112">
        <f>MOD('Planilha oficial participantes '!G154 - 'Planilha oficial participantes '!E154, 1)</f>
        <v>0.2916666667</v>
      </c>
      <c r="J154" s="113">
        <f t="shared" si="2"/>
        <v>7</v>
      </c>
      <c r="K154" s="109">
        <f t="shared" si="3"/>
        <v>1</v>
      </c>
      <c r="L154" s="109">
        <f>IF('Planilha oficial participantes '!J154="Nenhuma no último mês", 0,
 IF('Planilha oficial participantes '!J154="Menos de 1 vez/ semana", 1,
 IF('Planilha oficial participantes '!J154="1 ou 2 vezes/ semana", 2,
 IF('Planilha oficial participantes '!J154="3 ou mais vezes/ semana", 3,
 ""))))
</f>
        <v>1</v>
      </c>
      <c r="M154" s="109">
        <f>IF('Planilha oficial participantes '!K154="Nenhuma no último mês", 0,
 IF('Planilha oficial participantes '!K154="Menos de 1 vez/ semana", 1,
 IF('Planilha oficial participantes '!K154="1 ou 2 vezes/ semana", 2,
 IF('Planilha oficial participantes '!K154="3 ou mais vezes/ semana", 3,
 ""))))
</f>
        <v>0</v>
      </c>
      <c r="N154" s="109">
        <f>IF('Planilha oficial participantes '!L154="Nenhuma no último mês", 0,
 IF('Planilha oficial participantes '!L154="Menos de 1 vez/ semana", 1,
 IF('Planilha oficial participantes '!L154="1 ou 2 vezes/ semana", 2,
 IF('Planilha oficial participantes '!L154="3 ou mais vezes/ semana", 3,
 ""))))
</f>
        <v>0</v>
      </c>
      <c r="O154" s="109">
        <f>IF('Planilha oficial participantes '!M154="Nenhuma no último mês", 0,
 IF('Planilha oficial participantes '!M154="Menos de 1 vez/ semana", 1,
 IF('Planilha oficial participantes '!M154="1 ou 2 vezes/ semana", 2,
 IF('Planilha oficial participantes '!M154="3 ou mais vezes/ semana", 3,
 ""))))
</f>
        <v>0</v>
      </c>
      <c r="P154" s="109">
        <f>IF('Planilha oficial participantes '!N154="Nenhuma no último mês", 0,
 IF('Planilha oficial participantes '!N154="Menos de 1 vez/ semana", 1,
 IF('Planilha oficial participantes '!N154="1 ou 2 vezes/ semana", 2,
 IF('Planilha oficial participantes '!N154="3 ou mais vezes/ semana", 3,
 ""))))
</f>
        <v>0</v>
      </c>
      <c r="Q154" s="109">
        <f>IF('Planilha oficial participantes '!O154="Nenhuma no último mês", 0,
 IF('Planilha oficial participantes '!O154="Menos de 1 vez/ semana", 1,
 IF('Planilha oficial participantes '!O154="1 ou 2 vezes/ semana", 2,
 IF('Planilha oficial participantes '!O154="3 ou mais vezes/ semana", 3,
 ""))))
</f>
        <v>2</v>
      </c>
      <c r="R154" s="109">
        <f>IF('Planilha oficial participantes '!P154="Nenhuma no último mês", 0,
 IF('Planilha oficial participantes '!P154="Menos de 1 vez/ semana", 1,
 IF('Planilha oficial participantes '!P154="1 ou 2 vezes/ semana", 2,
 IF('Planilha oficial participantes '!P154="3 ou mais vezes/ semana", 3,
 ""))))
</f>
        <v>0</v>
      </c>
      <c r="S154" s="109">
        <f>IF('Planilha oficial participantes '!Q154="Nenhuma no último mês", 0,
 IF('Planilha oficial participantes '!Q154="Menos de 1 vez/ semana", 1,
 IF('Planilha oficial participantes '!Q154="1 ou 2 vezes/ semana", 2,
 IF('Planilha oficial participantes '!Q154="3 ou mais vezes/ semana", 3,
 ""))))
</f>
        <v>0</v>
      </c>
      <c r="T154" s="109">
        <f>IF('Planilha oficial participantes '!S154="Nenhuma no último mês", 0,
 IF('Planilha oficial participantes '!S154="Não se aplica", 0,
 IF('Planilha oficial participantes '!S154="Menos de 1 vez/ semana", 1,
 IF('Planilha oficial participantes '!S154="1 ou 2 vezes/ semana", 2,
 IF('Planilha oficial participantes '!S154="3 ou mais vezes/ semana", 3,
 ""))))
)</f>
        <v>0</v>
      </c>
      <c r="U154" s="109">
        <f>IF('Planilha oficial participantes '!U154="Nenhuma no último mês", 0,
 IF('Planilha oficial participantes '!U154="Menos de 1 vez/ semana", 1,
 IF('Planilha oficial participantes '!U154="1 ou 2 vezes/ semana", 2,
 IF('Planilha oficial participantes '!U154="3 ou mais vezes/ semana", 3,
 ""))))
</f>
        <v>1</v>
      </c>
      <c r="V154" s="109">
        <f t="shared" si="4"/>
        <v>2</v>
      </c>
      <c r="W154" s="109">
        <f>IF('Planilha oficial participantes '!V154="Nenhuma no último mês", 0,
 IF('Planilha oficial participantes '!V154="Menos de 1 vez/ semana", 1,
 IF('Planilha oficial participantes '!V154="1 ou 2 vezes/ semana", 2,
 IF('Planilha oficial participantes '!V154="3 ou mais vezes/ semana", 3,
 ""))))
</f>
        <v>1</v>
      </c>
      <c r="X154" s="109">
        <f>IF('Planilha oficial participantes '!W154="Nenhuma dificuldade", 0,
 IF('Planilha oficial participantes '!W154="Um problema leve", 1,
 IF('Planilha oficial participantes '!W154="Um problema razoável", 2,
 IF('Planilha oficial participantes '!W154="Um grande problema", 3,
 ""))))
</f>
        <v>3</v>
      </c>
      <c r="Y154" s="114">
        <f t="shared" si="5"/>
        <v>6</v>
      </c>
    </row>
    <row r="155">
      <c r="A155" s="108" t="s">
        <v>1340</v>
      </c>
      <c r="B155" s="109">
        <f>IF('Planilha oficial participantes '!T155="Muito boa", 0, IF('Planilha oficial participantes '!T155="Boa", 1, IF('Planilha oficial participantes '!T155="Ruim", 2, IF('Planilha oficial participantes '!T155="Muito ruim", 3, ""))))</f>
        <v>1</v>
      </c>
      <c r="C155" s="109">
        <f>IF(VALUE(MID('Planilha oficial participantes '!F155,1,SEARCH(" ",'Planilha oficial participantes '!F155)-1))&lt;=15, 0,
 IF(VALUE(MID('Planilha oficial participantes '!F155,1,SEARCH(" ",'Planilha oficial participantes '!F155)-1))&lt;=30, 1,
 IF(VALUE(MID('Planilha oficial participantes '!F155,1,SEARCH(" ",'Planilha oficial participantes '!F155)-1))&lt;=60, 2,
 3)))</f>
        <v>1</v>
      </c>
      <c r="D155" s="109">
        <f>IF('Planilha oficial participantes '!I155="Nenhuma no último mês", 0,
 IF('Planilha oficial participantes '!I155="Menos de 1 vez/ semana", 1,
 IF('Planilha oficial participantes '!I155="1 ou 2 vezes/ semana", 2,
 IF('Planilha oficial participantes '!I155="3 ou mais vezes/ semana", 3,
 ""))))
</f>
        <v>1</v>
      </c>
      <c r="E155" s="110">
        <f t="shared" si="1"/>
        <v>1</v>
      </c>
      <c r="F155" s="109">
        <f>IF(VALUE(MID('Planilha oficial participantes '!H155,1,SEARCH(" ",'Planilha oficial participantes '!H155)-1))&gt;=7, 0,
 IF(VALUE(MID('Planilha oficial participantes '!H155,1,SEARCH(" ",'Planilha oficial participantes '!H155)-1))&gt;=6, 1,
 IF(VALUE(MID('Planilha oficial participantes '!H155,1,SEARCH(" ",'Planilha oficial participantes '!H155)-1))&gt;=5, 2,
 3)))
</f>
        <v>1</v>
      </c>
      <c r="G155" s="109">
        <f>IF(
  (((VALUE(MID('Planilha oficial participantes '!H155,1,SEARCH(" ",'Planilha oficial participantes '!H155)-1))) / (TIMEVALUE(MOD('Planilha oficial participantes '!G155 - 'Planilha oficial participantes '!E155, 1))*24))*100) &gt; 85, 0,
IF(
  (((VALUE(MID('Planilha oficial participantes '!H155,1,SEARCH(" ",'Planilha oficial participantes '!H155)-1))) / (TIMEVALUE(MOD('Planilha oficial participantes '!G155 - 'Planilha oficial participantes '!E155, 1))*24))*100) &gt;= 75, 1,
IF(
  (((VALUE(MID('Planilha oficial participantes '!H155,1,SEARCH(" ",'Planilha oficial participantes '!H155)-1))) / (TIMEVALUE(MOD('Planilha oficial participantes '!G155 - 'Planilha oficial participantes '!E155, 1))*24))*100) &gt;= 65, 2,
3)))
</f>
        <v>1</v>
      </c>
      <c r="H155" s="111">
        <f>((VALUE(MID('Planilha oficial participantes '!H155,1,SEARCH(" ",'Planilha oficial participantes '!H155)-1))) / (TIMEVALUE(MOD('Planilha oficial participantes '!G155 - 'Planilha oficial participantes '!E155, 1))*24))*100</f>
        <v>75</v>
      </c>
      <c r="I155" s="112">
        <f>MOD('Planilha oficial participantes '!G155 - 'Planilha oficial participantes '!E155, 1)</f>
        <v>0.3333333333</v>
      </c>
      <c r="J155" s="113">
        <f t="shared" si="2"/>
        <v>8</v>
      </c>
      <c r="K155" s="109">
        <f t="shared" si="3"/>
        <v>0</v>
      </c>
      <c r="L155" s="109">
        <f>IF('Planilha oficial participantes '!J155="Nenhuma no último mês", 0,
 IF('Planilha oficial participantes '!J155="Menos de 1 vez/ semana", 1,
 IF('Planilha oficial participantes '!J155="1 ou 2 vezes/ semana", 2,
 IF('Planilha oficial participantes '!J155="3 ou mais vezes/ semana", 3,
 ""))))
</f>
        <v>0</v>
      </c>
      <c r="M155" s="109">
        <f>IF('Planilha oficial participantes '!K155="Nenhuma no último mês", 0,
 IF('Planilha oficial participantes '!K155="Menos de 1 vez/ semana", 1,
 IF('Planilha oficial participantes '!K155="1 ou 2 vezes/ semana", 2,
 IF('Planilha oficial participantes '!K155="3 ou mais vezes/ semana", 3,
 ""))))
</f>
        <v>0</v>
      </c>
      <c r="N155" s="109">
        <f>IF('Planilha oficial participantes '!L155="Nenhuma no último mês", 0,
 IF('Planilha oficial participantes '!L155="Menos de 1 vez/ semana", 1,
 IF('Planilha oficial participantes '!L155="1 ou 2 vezes/ semana", 2,
 IF('Planilha oficial participantes '!L155="3 ou mais vezes/ semana", 3,
 ""))))
</f>
        <v>0</v>
      </c>
      <c r="O155" s="109">
        <f>IF('Planilha oficial participantes '!M155="Nenhuma no último mês", 0,
 IF('Planilha oficial participantes '!M155="Menos de 1 vez/ semana", 1,
 IF('Planilha oficial participantes '!M155="1 ou 2 vezes/ semana", 2,
 IF('Planilha oficial participantes '!M155="3 ou mais vezes/ semana", 3,
 ""))))
</f>
        <v>0</v>
      </c>
      <c r="P155" s="109">
        <f>IF('Planilha oficial participantes '!N155="Nenhuma no último mês", 0,
 IF('Planilha oficial participantes '!N155="Menos de 1 vez/ semana", 1,
 IF('Planilha oficial participantes '!N155="1 ou 2 vezes/ semana", 2,
 IF('Planilha oficial participantes '!N155="3 ou mais vezes/ semana", 3,
 ""))))
</f>
        <v>0</v>
      </c>
      <c r="Q155" s="109">
        <f>IF('Planilha oficial participantes '!O155="Nenhuma no último mês", 0,
 IF('Planilha oficial participantes '!O155="Menos de 1 vez/ semana", 1,
 IF('Planilha oficial participantes '!O155="1 ou 2 vezes/ semana", 2,
 IF('Planilha oficial participantes '!O155="3 ou mais vezes/ semana", 3,
 ""))))
</f>
        <v>0</v>
      </c>
      <c r="R155" s="109">
        <f>IF('Planilha oficial participantes '!P155="Nenhuma no último mês", 0,
 IF('Planilha oficial participantes '!P155="Menos de 1 vez/ semana", 1,
 IF('Planilha oficial participantes '!P155="1 ou 2 vezes/ semana", 2,
 IF('Planilha oficial participantes '!P155="3 ou mais vezes/ semana", 3,
 ""))))
</f>
        <v>0</v>
      </c>
      <c r="S155" s="109">
        <f>IF('Planilha oficial participantes '!Q155="Nenhuma no último mês", 0,
 IF('Planilha oficial participantes '!Q155="Menos de 1 vez/ semana", 1,
 IF('Planilha oficial participantes '!Q155="1 ou 2 vezes/ semana", 2,
 IF('Planilha oficial participantes '!Q155="3 ou mais vezes/ semana", 3,
 ""))))
</f>
        <v>0</v>
      </c>
      <c r="T155" s="109">
        <f>IF('Planilha oficial participantes '!S155="Nenhuma no último mês", 0,
 IF('Planilha oficial participantes '!S155="Não se aplica", 0,
 IF('Planilha oficial participantes '!S155="Menos de 1 vez/ semana", 1,
 IF('Planilha oficial participantes '!S155="1 ou 2 vezes/ semana", 2,
 IF('Planilha oficial participantes '!S155="3 ou mais vezes/ semana", 3,
 ""))))
)</f>
        <v>0</v>
      </c>
      <c r="U155" s="109">
        <f>IF('Planilha oficial participantes '!U155="Nenhuma no último mês", 0,
 IF('Planilha oficial participantes '!U155="Menos de 1 vez/ semana", 1,
 IF('Planilha oficial participantes '!U155="1 ou 2 vezes/ semana", 2,
 IF('Planilha oficial participantes '!U155="3 ou mais vezes/ semana", 3,
 ""))))
</f>
        <v>3</v>
      </c>
      <c r="V155" s="109">
        <f t="shared" si="4"/>
        <v>1</v>
      </c>
      <c r="W155" s="109">
        <f>IF('Planilha oficial participantes '!V155="Nenhuma no último mês", 0,
 IF('Planilha oficial participantes '!V155="Menos de 1 vez/ semana", 1,
 IF('Planilha oficial participantes '!V155="1 ou 2 vezes/ semana", 2,
 IF('Planilha oficial participantes '!V155="3 ou mais vezes/ semana", 3,
 ""))))
</f>
        <v>0</v>
      </c>
      <c r="X155" s="109">
        <f>IF('Planilha oficial participantes '!W155="Nenhuma dificuldade", 0,
 IF('Planilha oficial participantes '!W155="Um problema leve", 1,
 IF('Planilha oficial participantes '!W155="Um problema razoável", 2,
 IF('Planilha oficial participantes '!W155="Um grande problema", 3,
 ""))))
</f>
        <v>1</v>
      </c>
      <c r="Y155" s="114">
        <f t="shared" si="5"/>
        <v>8</v>
      </c>
    </row>
    <row r="156">
      <c r="A156" s="108" t="s">
        <v>1341</v>
      </c>
      <c r="B156" s="109">
        <f>IF('Planilha oficial participantes '!T156="Muito boa", 0, IF('Planilha oficial participantes '!T156="Boa", 1, IF('Planilha oficial participantes '!T156="Ruim", 2, IF('Planilha oficial participantes '!T156="Muito ruim", 3, ""))))</f>
        <v>0</v>
      </c>
      <c r="C156" s="109">
        <f>IF(VALUE(MID('Planilha oficial participantes '!F156,1,SEARCH(" ",'Planilha oficial participantes '!F156)-1))&lt;=15, 0,
 IF(VALUE(MID('Planilha oficial participantes '!F156,1,SEARCH(" ",'Planilha oficial participantes '!F156)-1))&lt;=30, 1,
 IF(VALUE(MID('Planilha oficial participantes '!F156,1,SEARCH(" ",'Planilha oficial participantes '!F156)-1))&lt;=60, 2,
 3)))</f>
        <v>0</v>
      </c>
      <c r="D156" s="109">
        <f>IF('Planilha oficial participantes '!I156="Nenhuma no último mês", 0,
 IF('Planilha oficial participantes '!I156="Menos de 1 vez/ semana", 1,
 IF('Planilha oficial participantes '!I156="1 ou 2 vezes/ semana", 2,
 IF('Planilha oficial participantes '!I156="3 ou mais vezes/ semana", 3,
 ""))))
</f>
        <v>1</v>
      </c>
      <c r="E156" s="110">
        <f t="shared" si="1"/>
        <v>1</v>
      </c>
      <c r="F156" s="109">
        <f>IF(VALUE(MID('Planilha oficial participantes '!H156,1,SEARCH(" ",'Planilha oficial participantes '!H156)-1))&gt;=7, 0,
 IF(VALUE(MID('Planilha oficial participantes '!H156,1,SEARCH(" ",'Planilha oficial participantes '!H156)-1))&gt;=6, 1,
 IF(VALUE(MID('Planilha oficial participantes '!H156,1,SEARCH(" ",'Planilha oficial participantes '!H156)-1))&gt;=5, 2,
 3)))
</f>
        <v>0</v>
      </c>
      <c r="G156" s="109">
        <f>IF(
  (((VALUE(MID('Planilha oficial participantes '!H156,1,SEARCH(" ",'Planilha oficial participantes '!H156)-1))) / (TIMEVALUE(MOD('Planilha oficial participantes '!G156 - 'Planilha oficial participantes '!E156, 1))*24))*100) &gt; 85, 0,
IF(
  (((VALUE(MID('Planilha oficial participantes '!H156,1,SEARCH(" ",'Planilha oficial participantes '!H156)-1))) / (TIMEVALUE(MOD('Planilha oficial participantes '!G156 - 'Planilha oficial participantes '!E156, 1))*24))*100) &gt;= 75, 1,
IF(
  (((VALUE(MID('Planilha oficial participantes '!H156,1,SEARCH(" ",'Planilha oficial participantes '!H156)-1))) / (TIMEVALUE(MOD('Planilha oficial participantes '!G156 - 'Planilha oficial participantes '!E156, 1))*24))*100) &gt;= 65, 2,
3)))
</f>
        <v>0</v>
      </c>
      <c r="H156" s="111">
        <f>((VALUE(MID('Planilha oficial participantes '!H156,1,SEARCH(" ",'Planilha oficial participantes '!H156)-1))) / (TIMEVALUE(MOD('Planilha oficial participantes '!G156 - 'Planilha oficial participantes '!E156, 1))*24))*100</f>
        <v>93.33333333</v>
      </c>
      <c r="I156" s="112">
        <f>MOD('Planilha oficial participantes '!G156 - 'Planilha oficial participantes '!E156, 1)</f>
        <v>0.3125</v>
      </c>
      <c r="J156" s="113">
        <f t="shared" si="2"/>
        <v>7.5</v>
      </c>
      <c r="K156" s="109">
        <f t="shared" si="3"/>
        <v>1</v>
      </c>
      <c r="L156" s="109">
        <f>IF('Planilha oficial participantes '!J156="Nenhuma no último mês", 0,
 IF('Planilha oficial participantes '!J156="Menos de 1 vez/ semana", 1,
 IF('Planilha oficial participantes '!J156="1 ou 2 vezes/ semana", 2,
 IF('Planilha oficial participantes '!J156="3 ou mais vezes/ semana", 3,
 ""))))
</f>
        <v>1</v>
      </c>
      <c r="M156" s="109">
        <f>IF('Planilha oficial participantes '!K156="Nenhuma no último mês", 0,
 IF('Planilha oficial participantes '!K156="Menos de 1 vez/ semana", 1,
 IF('Planilha oficial participantes '!K156="1 ou 2 vezes/ semana", 2,
 IF('Planilha oficial participantes '!K156="3 ou mais vezes/ semana", 3,
 ""))))
</f>
        <v>3</v>
      </c>
      <c r="N156" s="109">
        <f>IF('Planilha oficial participantes '!L156="Nenhuma no último mês", 0,
 IF('Planilha oficial participantes '!L156="Menos de 1 vez/ semana", 1,
 IF('Planilha oficial participantes '!L156="1 ou 2 vezes/ semana", 2,
 IF('Planilha oficial participantes '!L156="3 ou mais vezes/ semana", 3,
 ""))))
</f>
        <v>0</v>
      </c>
      <c r="O156" s="109">
        <f>IF('Planilha oficial participantes '!M156="Nenhuma no último mês", 0,
 IF('Planilha oficial participantes '!M156="Menos de 1 vez/ semana", 1,
 IF('Planilha oficial participantes '!M156="1 ou 2 vezes/ semana", 2,
 IF('Planilha oficial participantes '!M156="3 ou mais vezes/ semana", 3,
 ""))))
</f>
        <v>0</v>
      </c>
      <c r="P156" s="109">
        <f>IF('Planilha oficial participantes '!N156="Nenhuma no último mês", 0,
 IF('Planilha oficial participantes '!N156="Menos de 1 vez/ semana", 1,
 IF('Planilha oficial participantes '!N156="1 ou 2 vezes/ semana", 2,
 IF('Planilha oficial participantes '!N156="3 ou mais vezes/ semana", 3,
 ""))))
</f>
        <v>0</v>
      </c>
      <c r="Q156" s="109">
        <f>IF('Planilha oficial participantes '!O156="Nenhuma no último mês", 0,
 IF('Planilha oficial participantes '!O156="Menos de 1 vez/ semana", 1,
 IF('Planilha oficial participantes '!O156="1 ou 2 vezes/ semana", 2,
 IF('Planilha oficial participantes '!O156="3 ou mais vezes/ semana", 3,
 ""))))
</f>
        <v>0</v>
      </c>
      <c r="R156" s="109">
        <f>IF('Planilha oficial participantes '!P156="Nenhuma no último mês", 0,
 IF('Planilha oficial participantes '!P156="Menos de 1 vez/ semana", 1,
 IF('Planilha oficial participantes '!P156="1 ou 2 vezes/ semana", 2,
 IF('Planilha oficial participantes '!P156="3 ou mais vezes/ semana", 3,
 ""))))
</f>
        <v>0</v>
      </c>
      <c r="S156" s="109">
        <f>IF('Planilha oficial participantes '!Q156="Nenhuma no último mês", 0,
 IF('Planilha oficial participantes '!Q156="Menos de 1 vez/ semana", 1,
 IF('Planilha oficial participantes '!Q156="1 ou 2 vezes/ semana", 2,
 IF('Planilha oficial participantes '!Q156="3 ou mais vezes/ semana", 3,
 ""))))
</f>
        <v>0</v>
      </c>
      <c r="T156" s="109">
        <f>IF('Planilha oficial participantes '!S156="Nenhuma no último mês", 0,
 IF('Planilha oficial participantes '!S156="Não se aplica", 0,
 IF('Planilha oficial participantes '!S156="Menos de 1 vez/ semana", 1,
 IF('Planilha oficial participantes '!S156="1 ou 2 vezes/ semana", 2,
 IF('Planilha oficial participantes '!S156="3 ou mais vezes/ semana", 3,
 ""))))
)</f>
        <v>0</v>
      </c>
      <c r="U156" s="109">
        <f>IF('Planilha oficial participantes '!U156="Nenhuma no último mês", 0,
 IF('Planilha oficial participantes '!U156="Menos de 1 vez/ semana", 1,
 IF('Planilha oficial participantes '!U156="1 ou 2 vezes/ semana", 2,
 IF('Planilha oficial participantes '!U156="3 ou mais vezes/ semana", 3,
 ""))))
</f>
        <v>0</v>
      </c>
      <c r="V156" s="109">
        <f t="shared" si="4"/>
        <v>1</v>
      </c>
      <c r="W156" s="109">
        <f>IF('Planilha oficial participantes '!V156="Nenhuma no último mês", 0,
 IF('Planilha oficial participantes '!V156="Menos de 1 vez/ semana", 1,
 IF('Planilha oficial participantes '!V156="1 ou 2 vezes/ semana", 2,
 IF('Planilha oficial participantes '!V156="3 ou mais vezes/ semana", 3,
 ""))))
</f>
        <v>0</v>
      </c>
      <c r="X156" s="109">
        <f>IF('Planilha oficial participantes '!W156="Nenhuma dificuldade", 0,
 IF('Planilha oficial participantes '!W156="Um problema leve", 1,
 IF('Planilha oficial participantes '!W156="Um problema razoável", 2,
 IF('Planilha oficial participantes '!W156="Um grande problema", 3,
 ""))))
</f>
        <v>1</v>
      </c>
      <c r="Y156" s="114">
        <f t="shared" si="5"/>
        <v>3</v>
      </c>
    </row>
    <row r="157">
      <c r="A157" s="108" t="s">
        <v>1342</v>
      </c>
      <c r="B157" s="109">
        <f>IF('Planilha oficial participantes '!T157="Muito boa", 0, IF('Planilha oficial participantes '!T157="Boa", 1, IF('Planilha oficial participantes '!T157="Ruim", 2, IF('Planilha oficial participantes '!T157="Muito ruim", 3, ""))))</f>
        <v>2</v>
      </c>
      <c r="C157" s="109">
        <f>IF(VALUE(MID('Planilha oficial participantes '!F157,1,SEARCH(" ",'Planilha oficial participantes '!F157)-1))&lt;=15, 0,
 IF(VALUE(MID('Planilha oficial participantes '!F157,1,SEARCH(" ",'Planilha oficial participantes '!F157)-1))&lt;=30, 1,
 IF(VALUE(MID('Planilha oficial participantes '!F157,1,SEARCH(" ",'Planilha oficial participantes '!F157)-1))&lt;=60, 2,
 3)))</f>
        <v>0</v>
      </c>
      <c r="D157" s="109">
        <f>IF('Planilha oficial participantes '!I157="Nenhuma no último mês", 0,
 IF('Planilha oficial participantes '!I157="Menos de 1 vez/ semana", 1,
 IF('Planilha oficial participantes '!I157="1 ou 2 vezes/ semana", 2,
 IF('Planilha oficial participantes '!I157="3 ou mais vezes/ semana", 3,
 ""))))
</f>
        <v>1</v>
      </c>
      <c r="E157" s="110">
        <f t="shared" si="1"/>
        <v>1</v>
      </c>
      <c r="F157" s="109">
        <f>IF(VALUE(MID('Planilha oficial participantes '!H157,1,SEARCH(" ",'Planilha oficial participantes '!H157)-1))&gt;=7, 0,
 IF(VALUE(MID('Planilha oficial participantes '!H157,1,SEARCH(" ",'Planilha oficial participantes '!H157)-1))&gt;=6, 1,
 IF(VALUE(MID('Planilha oficial participantes '!H157,1,SEARCH(" ",'Planilha oficial participantes '!H157)-1))&gt;=5, 2,
 3)))
</f>
        <v>2</v>
      </c>
      <c r="G157" s="109">
        <f>IF(
  (((VALUE(MID('Planilha oficial participantes '!H157,1,SEARCH(" ",'Planilha oficial participantes '!H157)-1))) / (TIMEVALUE(MOD('Planilha oficial participantes '!G157 - 'Planilha oficial participantes '!E157, 1))*24))*100) &gt; 85, 0,
IF(
  (((VALUE(MID('Planilha oficial participantes '!H157,1,SEARCH(" ",'Planilha oficial participantes '!H157)-1))) / (TIMEVALUE(MOD('Planilha oficial participantes '!G157 - 'Planilha oficial participantes '!E157, 1))*24))*100) &gt;= 75, 1,
IF(
  (((VALUE(MID('Planilha oficial participantes '!H157,1,SEARCH(" ",'Planilha oficial participantes '!H157)-1))) / (TIMEVALUE(MOD('Planilha oficial participantes '!G157 - 'Planilha oficial participantes '!E157, 1))*24))*100) &gt;= 65, 2,
3)))
</f>
        <v>1</v>
      </c>
      <c r="H157" s="111">
        <f>((VALUE(MID('Planilha oficial participantes '!H157,1,SEARCH(" ",'Planilha oficial participantes '!H157)-1))) / (TIMEVALUE(MOD('Planilha oficial participantes '!G157 - 'Planilha oficial participantes '!E157, 1))*24))*100</f>
        <v>76.92307692</v>
      </c>
      <c r="I157" s="112">
        <f>MOD('Planilha oficial participantes '!G157 - 'Planilha oficial participantes '!E157, 1)</f>
        <v>0.2708333333</v>
      </c>
      <c r="J157" s="113">
        <f t="shared" si="2"/>
        <v>6.5</v>
      </c>
      <c r="K157" s="109">
        <f t="shared" si="3"/>
        <v>1</v>
      </c>
      <c r="L157" s="109">
        <f>IF('Planilha oficial participantes '!J157="Nenhuma no último mês", 0,
 IF('Planilha oficial participantes '!J157="Menos de 1 vez/ semana", 1,
 IF('Planilha oficial participantes '!J157="1 ou 2 vezes/ semana", 2,
 IF('Planilha oficial participantes '!J157="3 ou mais vezes/ semana", 3,
 ""))))
</f>
        <v>0</v>
      </c>
      <c r="M157" s="109">
        <f>IF('Planilha oficial participantes '!K157="Nenhuma no último mês", 0,
 IF('Planilha oficial participantes '!K157="Menos de 1 vez/ semana", 1,
 IF('Planilha oficial participantes '!K157="1 ou 2 vezes/ semana", 2,
 IF('Planilha oficial participantes '!K157="3 ou mais vezes/ semana", 3,
 ""))))
</f>
        <v>0</v>
      </c>
      <c r="N157" s="109">
        <f>IF('Planilha oficial participantes '!L157="Nenhuma no último mês", 0,
 IF('Planilha oficial participantes '!L157="Menos de 1 vez/ semana", 1,
 IF('Planilha oficial participantes '!L157="1 ou 2 vezes/ semana", 2,
 IF('Planilha oficial participantes '!L157="3 ou mais vezes/ semana", 3,
 ""))))
</f>
        <v>0</v>
      </c>
      <c r="O157" s="109">
        <f>IF('Planilha oficial participantes '!M157="Nenhuma no último mês", 0,
 IF('Planilha oficial participantes '!M157="Menos de 1 vez/ semana", 1,
 IF('Planilha oficial participantes '!M157="1 ou 2 vezes/ semana", 2,
 IF('Planilha oficial participantes '!M157="3 ou mais vezes/ semana", 3,
 ""))))
</f>
        <v>0</v>
      </c>
      <c r="P157" s="109">
        <f>IF('Planilha oficial participantes '!N157="Nenhuma no último mês", 0,
 IF('Planilha oficial participantes '!N157="Menos de 1 vez/ semana", 1,
 IF('Planilha oficial participantes '!N157="1 ou 2 vezes/ semana", 2,
 IF('Planilha oficial participantes '!N157="3 ou mais vezes/ semana", 3,
 ""))))
</f>
        <v>1</v>
      </c>
      <c r="Q157" s="109">
        <f>IF('Planilha oficial participantes '!O157="Nenhuma no último mês", 0,
 IF('Planilha oficial participantes '!O157="Menos de 1 vez/ semana", 1,
 IF('Planilha oficial participantes '!O157="1 ou 2 vezes/ semana", 2,
 IF('Planilha oficial participantes '!O157="3 ou mais vezes/ semana", 3,
 ""))))
</f>
        <v>0</v>
      </c>
      <c r="R157" s="109">
        <f>IF('Planilha oficial participantes '!P157="Nenhuma no último mês", 0,
 IF('Planilha oficial participantes '!P157="Menos de 1 vez/ semana", 1,
 IF('Planilha oficial participantes '!P157="1 ou 2 vezes/ semana", 2,
 IF('Planilha oficial participantes '!P157="3 ou mais vezes/ semana", 3,
 ""))))
</f>
        <v>0</v>
      </c>
      <c r="S157" s="109">
        <f>IF('Planilha oficial participantes '!Q157="Nenhuma no último mês", 0,
 IF('Planilha oficial participantes '!Q157="Menos de 1 vez/ semana", 1,
 IF('Planilha oficial participantes '!Q157="1 ou 2 vezes/ semana", 2,
 IF('Planilha oficial participantes '!Q157="3 ou mais vezes/ semana", 3,
 ""))))
</f>
        <v>0</v>
      </c>
      <c r="T157" s="109">
        <f>IF('Planilha oficial participantes '!S157="Nenhuma no último mês", 0,
 IF('Planilha oficial participantes '!S157="Não se aplica", 0,
 IF('Planilha oficial participantes '!S157="Menos de 1 vez/ semana", 1,
 IF('Planilha oficial participantes '!S157="1 ou 2 vezes/ semana", 2,
 IF('Planilha oficial participantes '!S157="3 ou mais vezes/ semana", 3,
 ""))))
)</f>
        <v>0</v>
      </c>
      <c r="U157" s="109">
        <f>IF('Planilha oficial participantes '!U157="Nenhuma no último mês", 0,
 IF('Planilha oficial participantes '!U157="Menos de 1 vez/ semana", 1,
 IF('Planilha oficial participantes '!U157="1 ou 2 vezes/ semana", 2,
 IF('Planilha oficial participantes '!U157="3 ou mais vezes/ semana", 3,
 ""))))
</f>
        <v>0</v>
      </c>
      <c r="V157" s="109">
        <f t="shared" si="4"/>
        <v>2</v>
      </c>
      <c r="W157" s="109">
        <f>IF('Planilha oficial participantes '!V157="Nenhuma no último mês", 0,
 IF('Planilha oficial participantes '!V157="Menos de 1 vez/ semana", 1,
 IF('Planilha oficial participantes '!V157="1 ou 2 vezes/ semana", 2,
 IF('Planilha oficial participantes '!V157="3 ou mais vezes/ semana", 3,
 ""))))
</f>
        <v>2</v>
      </c>
      <c r="X157" s="109">
        <f>IF('Planilha oficial participantes '!W157="Nenhuma dificuldade", 0,
 IF('Planilha oficial participantes '!W157="Um problema leve", 1,
 IF('Planilha oficial participantes '!W157="Um problema razoável", 2,
 IF('Planilha oficial participantes '!W157="Um grande problema", 3,
 ""))))
</f>
        <v>1</v>
      </c>
      <c r="Y157" s="114">
        <f t="shared" si="5"/>
        <v>9</v>
      </c>
    </row>
    <row r="158">
      <c r="A158" s="108" t="s">
        <v>1343</v>
      </c>
      <c r="B158" s="109">
        <f>IF('Planilha oficial participantes '!T158="Muito boa", 0, IF('Planilha oficial participantes '!T158="Boa", 1, IF('Planilha oficial participantes '!T158="Ruim", 2, IF('Planilha oficial participantes '!T158="Muito ruim", 3, ""))))</f>
        <v>2</v>
      </c>
      <c r="C158" s="109">
        <f>IF(VALUE(MID('Planilha oficial participantes '!F158,1,SEARCH(" ",'Planilha oficial participantes '!F158)-1))&lt;=15, 0,
 IF(VALUE(MID('Planilha oficial participantes '!F158,1,SEARCH(" ",'Planilha oficial participantes '!F158)-1))&lt;=30, 1,
 IF(VALUE(MID('Planilha oficial participantes '!F158,1,SEARCH(" ",'Planilha oficial participantes '!F158)-1))&lt;=60, 2,
 3)))</f>
        <v>1</v>
      </c>
      <c r="D158" s="109">
        <f>IF('Planilha oficial participantes '!I158="Nenhuma no último mês", 0,
 IF('Planilha oficial participantes '!I158="Menos de 1 vez/ semana", 1,
 IF('Planilha oficial participantes '!I158="1 ou 2 vezes/ semana", 2,
 IF('Planilha oficial participantes '!I158="3 ou mais vezes/ semana", 3,
 ""))))
</f>
        <v>2</v>
      </c>
      <c r="E158" s="110">
        <f t="shared" si="1"/>
        <v>2</v>
      </c>
      <c r="F158" s="109">
        <f>IF(VALUE(MID('Planilha oficial participantes '!H158,1,SEARCH(" ",'Planilha oficial participantes '!H158)-1))&gt;=7, 0,
 IF(VALUE(MID('Planilha oficial participantes '!H158,1,SEARCH(" ",'Planilha oficial participantes '!H158)-1))&gt;=6, 1,
 IF(VALUE(MID('Planilha oficial participantes '!H158,1,SEARCH(" ",'Planilha oficial participantes '!H158)-1))&gt;=5, 2,
 3)))
</f>
        <v>3</v>
      </c>
      <c r="G158" s="109">
        <f>IF(
  (((VALUE(MID('Planilha oficial participantes '!H158,1,SEARCH(" ",'Planilha oficial participantes '!H158)-1))) / (TIMEVALUE(MOD('Planilha oficial participantes '!G158 - 'Planilha oficial participantes '!E158, 1))*24))*100) &gt; 85, 0,
IF(
  (((VALUE(MID('Planilha oficial participantes '!H158,1,SEARCH(" ",'Planilha oficial participantes '!H158)-1))) / (TIMEVALUE(MOD('Planilha oficial participantes '!G158 - 'Planilha oficial participantes '!E158, 1))*24))*100) &gt;= 75, 1,
IF(
  (((VALUE(MID('Planilha oficial participantes '!H158,1,SEARCH(" ",'Planilha oficial participantes '!H158)-1))) / (TIMEVALUE(MOD('Planilha oficial participantes '!G158 - 'Planilha oficial participantes '!E158, 1))*24))*100) &gt;= 65, 2,
3)))
</f>
        <v>1</v>
      </c>
      <c r="H158" s="111">
        <f>((VALUE(MID('Planilha oficial participantes '!H158,1,SEARCH(" ",'Planilha oficial participantes '!H158)-1))) / (TIMEVALUE(MOD('Planilha oficial participantes '!G158 - 'Planilha oficial participantes '!E158, 1))*24))*100</f>
        <v>81.81818182</v>
      </c>
      <c r="I158" s="112">
        <f>MOD('Planilha oficial participantes '!G158 - 'Planilha oficial participantes '!E158, 1)</f>
        <v>0.2291666667</v>
      </c>
      <c r="J158" s="113">
        <f t="shared" si="2"/>
        <v>5.5</v>
      </c>
      <c r="K158" s="109">
        <f t="shared" si="3"/>
        <v>1</v>
      </c>
      <c r="L158" s="109">
        <f>IF('Planilha oficial participantes '!J158="Nenhuma no último mês", 0,
 IF('Planilha oficial participantes '!J158="Menos de 1 vez/ semana", 1,
 IF('Planilha oficial participantes '!J158="1 ou 2 vezes/ semana", 2,
 IF('Planilha oficial participantes '!J158="3 ou mais vezes/ semana", 3,
 ""))))
</f>
        <v>0</v>
      </c>
      <c r="M158" s="109">
        <f>IF('Planilha oficial participantes '!K158="Nenhuma no último mês", 0,
 IF('Planilha oficial participantes '!K158="Menos de 1 vez/ semana", 1,
 IF('Planilha oficial participantes '!K158="1 ou 2 vezes/ semana", 2,
 IF('Planilha oficial participantes '!K158="3 ou mais vezes/ semana", 3,
 ""))))
</f>
        <v>0</v>
      </c>
      <c r="N158" s="109">
        <f>IF('Planilha oficial participantes '!L158="Nenhuma no último mês", 0,
 IF('Planilha oficial participantes '!L158="Menos de 1 vez/ semana", 1,
 IF('Planilha oficial participantes '!L158="1 ou 2 vezes/ semana", 2,
 IF('Planilha oficial participantes '!L158="3 ou mais vezes/ semana", 3,
 ""))))
</f>
        <v>1</v>
      </c>
      <c r="O158" s="109">
        <f>IF('Planilha oficial participantes '!M158="Nenhuma no último mês", 0,
 IF('Planilha oficial participantes '!M158="Menos de 1 vez/ semana", 1,
 IF('Planilha oficial participantes '!M158="1 ou 2 vezes/ semana", 2,
 IF('Planilha oficial participantes '!M158="3 ou mais vezes/ semana", 3,
 ""))))
</f>
        <v>0</v>
      </c>
      <c r="P158" s="109">
        <f>IF('Planilha oficial participantes '!N158="Nenhuma no último mês", 0,
 IF('Planilha oficial participantes '!N158="Menos de 1 vez/ semana", 1,
 IF('Planilha oficial participantes '!N158="1 ou 2 vezes/ semana", 2,
 IF('Planilha oficial participantes '!N158="3 ou mais vezes/ semana", 3,
 ""))))
</f>
        <v>0</v>
      </c>
      <c r="Q158" s="109">
        <f>IF('Planilha oficial participantes '!O158="Nenhuma no último mês", 0,
 IF('Planilha oficial participantes '!O158="Menos de 1 vez/ semana", 1,
 IF('Planilha oficial participantes '!O158="1 ou 2 vezes/ semana", 2,
 IF('Planilha oficial participantes '!O158="3 ou mais vezes/ semana", 3,
 ""))))
</f>
        <v>0</v>
      </c>
      <c r="R158" s="109">
        <f>IF('Planilha oficial participantes '!P158="Nenhuma no último mês", 0,
 IF('Planilha oficial participantes '!P158="Menos de 1 vez/ semana", 1,
 IF('Planilha oficial participantes '!P158="1 ou 2 vezes/ semana", 2,
 IF('Planilha oficial participantes '!P158="3 ou mais vezes/ semana", 3,
 ""))))
</f>
        <v>2</v>
      </c>
      <c r="S158" s="109">
        <f>IF('Planilha oficial participantes '!Q158="Nenhuma no último mês", 0,
 IF('Planilha oficial participantes '!Q158="Menos de 1 vez/ semana", 1,
 IF('Planilha oficial participantes '!Q158="1 ou 2 vezes/ semana", 2,
 IF('Planilha oficial participantes '!Q158="3 ou mais vezes/ semana", 3,
 ""))))
</f>
        <v>1</v>
      </c>
      <c r="T158" s="109">
        <f>IF('Planilha oficial participantes '!S158="Nenhuma no último mês", 0,
 IF('Planilha oficial participantes '!S158="Não se aplica", 0,
 IF('Planilha oficial participantes '!S158="Menos de 1 vez/ semana", 1,
 IF('Planilha oficial participantes '!S158="1 ou 2 vezes/ semana", 2,
 IF('Planilha oficial participantes '!S158="3 ou mais vezes/ semana", 3,
 ""))))
)</f>
        <v>0</v>
      </c>
      <c r="U158" s="109">
        <f>IF('Planilha oficial participantes '!U158="Nenhuma no último mês", 0,
 IF('Planilha oficial participantes '!U158="Menos de 1 vez/ semana", 1,
 IF('Planilha oficial participantes '!U158="1 ou 2 vezes/ semana", 2,
 IF('Planilha oficial participantes '!U158="3 ou mais vezes/ semana", 3,
 ""))))
</f>
        <v>0</v>
      </c>
      <c r="V158" s="109">
        <f t="shared" si="4"/>
        <v>3</v>
      </c>
      <c r="W158" s="109">
        <f>IF('Planilha oficial participantes '!V158="Nenhuma no último mês", 0,
 IF('Planilha oficial participantes '!V158="Menos de 1 vez/ semana", 1,
 IF('Planilha oficial participantes '!V158="1 ou 2 vezes/ semana", 2,
 IF('Planilha oficial participantes '!V158="3 ou mais vezes/ semana", 3,
 ""))))
</f>
        <v>3</v>
      </c>
      <c r="X158" s="109">
        <f>IF('Planilha oficial participantes '!W158="Nenhuma dificuldade", 0,
 IF('Planilha oficial participantes '!W158="Um problema leve", 1,
 IF('Planilha oficial participantes '!W158="Um problema razoável", 2,
 IF('Planilha oficial participantes '!W158="Um grande problema", 3,
 ""))))
</f>
        <v>2</v>
      </c>
      <c r="Y158" s="114">
        <f t="shared" si="5"/>
        <v>12</v>
      </c>
    </row>
    <row r="159">
      <c r="A159" s="108" t="s">
        <v>1344</v>
      </c>
      <c r="B159" s="109">
        <f>IF('Planilha oficial participantes '!T159="Muito boa", 0, IF('Planilha oficial participantes '!T159="Boa", 1, IF('Planilha oficial participantes '!T159="Ruim", 2, IF('Planilha oficial participantes '!T159="Muito ruim", 3, ""))))</f>
        <v>1</v>
      </c>
      <c r="C159" s="109">
        <f>IF(VALUE(MID('Planilha oficial participantes '!F159,1,SEARCH(" ",'Planilha oficial participantes '!F159)-1))&lt;=15, 0,
 IF(VALUE(MID('Planilha oficial participantes '!F159,1,SEARCH(" ",'Planilha oficial participantes '!F159)-1))&lt;=30, 1,
 IF(VALUE(MID('Planilha oficial participantes '!F159,1,SEARCH(" ",'Planilha oficial participantes '!F159)-1))&lt;=60, 2,
 3)))</f>
        <v>1</v>
      </c>
      <c r="D159" s="109">
        <f>IF('Planilha oficial participantes '!I159="Nenhuma no último mês", 0,
 IF('Planilha oficial participantes '!I159="Menos de 1 vez/ semana", 1,
 IF('Planilha oficial participantes '!I159="1 ou 2 vezes/ semana", 2,
 IF('Planilha oficial participantes '!I159="3 ou mais vezes/ semana", 3,
 ""))))
</f>
        <v>2</v>
      </c>
      <c r="E159" s="110">
        <f t="shared" si="1"/>
        <v>2</v>
      </c>
      <c r="F159" s="109">
        <f>IF(VALUE(MID('Planilha oficial participantes '!H159,1,SEARCH(" ",'Planilha oficial participantes '!H159)-1))&gt;=7, 0,
 IF(VALUE(MID('Planilha oficial participantes '!H159,1,SEARCH(" ",'Planilha oficial participantes '!H159)-1))&gt;=6, 1,
 IF(VALUE(MID('Planilha oficial participantes '!H159,1,SEARCH(" ",'Planilha oficial participantes '!H159)-1))&gt;=5, 2,
 3)))
</f>
        <v>1</v>
      </c>
      <c r="G159" s="109">
        <f>IF(
  (((VALUE(MID('Planilha oficial participantes '!H159,1,SEARCH(" ",'Planilha oficial participantes '!H159)-1))) / (TIMEVALUE(MOD('Planilha oficial participantes '!G159 - 'Planilha oficial participantes '!E159, 1))*24))*100) &gt; 85, 0,
IF(
  (((VALUE(MID('Planilha oficial participantes '!H159,1,SEARCH(" ",'Planilha oficial participantes '!H159)-1))) / (TIMEVALUE(MOD('Planilha oficial participantes '!G159 - 'Planilha oficial participantes '!E159, 1))*24))*100) &gt;= 75, 1,
IF(
  (((VALUE(MID('Planilha oficial participantes '!H159,1,SEARCH(" ",'Planilha oficial participantes '!H159)-1))) / (TIMEVALUE(MOD('Planilha oficial participantes '!G159 - 'Planilha oficial participantes '!E159, 1))*24))*100) &gt;= 65, 2,
3)))
</f>
        <v>0</v>
      </c>
      <c r="H159" s="111">
        <f>((VALUE(MID('Planilha oficial participantes '!H159,1,SEARCH(" ",'Planilha oficial participantes '!H159)-1))) / (TIMEVALUE(MOD('Planilha oficial participantes '!G159 - 'Planilha oficial participantes '!E159, 1))*24))*100</f>
        <v>109.0909091</v>
      </c>
      <c r="I159" s="112">
        <f>MOD('Planilha oficial participantes '!G159 - 'Planilha oficial participantes '!E159, 1)</f>
        <v>0.2291666667</v>
      </c>
      <c r="J159" s="113">
        <f t="shared" si="2"/>
        <v>5.5</v>
      </c>
      <c r="K159" s="109">
        <f t="shared" si="3"/>
        <v>1</v>
      </c>
      <c r="L159" s="109">
        <f>IF('Planilha oficial participantes '!J159="Nenhuma no último mês", 0,
 IF('Planilha oficial participantes '!J159="Menos de 1 vez/ semana", 1,
 IF('Planilha oficial participantes '!J159="1 ou 2 vezes/ semana", 2,
 IF('Planilha oficial participantes '!J159="3 ou mais vezes/ semana", 3,
 ""))))
</f>
        <v>0</v>
      </c>
      <c r="M159" s="109">
        <f>IF('Planilha oficial participantes '!K159="Nenhuma no último mês", 0,
 IF('Planilha oficial participantes '!K159="Menos de 1 vez/ semana", 1,
 IF('Planilha oficial participantes '!K159="1 ou 2 vezes/ semana", 2,
 IF('Planilha oficial participantes '!K159="3 ou mais vezes/ semana", 3,
 ""))))
</f>
        <v>1</v>
      </c>
      <c r="N159" s="109">
        <f>IF('Planilha oficial participantes '!L159="Nenhuma no último mês", 0,
 IF('Planilha oficial participantes '!L159="Menos de 1 vez/ semana", 1,
 IF('Planilha oficial participantes '!L159="1 ou 2 vezes/ semana", 2,
 IF('Planilha oficial participantes '!L159="3 ou mais vezes/ semana", 3,
 ""))))
</f>
        <v>0</v>
      </c>
      <c r="O159" s="109">
        <f>IF('Planilha oficial participantes '!M159="Nenhuma no último mês", 0,
 IF('Planilha oficial participantes '!M159="Menos de 1 vez/ semana", 1,
 IF('Planilha oficial participantes '!M159="1 ou 2 vezes/ semana", 2,
 IF('Planilha oficial participantes '!M159="3 ou mais vezes/ semana", 3,
 ""))))
</f>
        <v>0</v>
      </c>
      <c r="P159" s="109">
        <f>IF('Planilha oficial participantes '!N159="Nenhuma no último mês", 0,
 IF('Planilha oficial participantes '!N159="Menos de 1 vez/ semana", 1,
 IF('Planilha oficial participantes '!N159="1 ou 2 vezes/ semana", 2,
 IF('Planilha oficial participantes '!N159="3 ou mais vezes/ semana", 3,
 ""))))
</f>
        <v>0</v>
      </c>
      <c r="Q159" s="109">
        <f>IF('Planilha oficial participantes '!O159="Nenhuma no último mês", 0,
 IF('Planilha oficial participantes '!O159="Menos de 1 vez/ semana", 1,
 IF('Planilha oficial participantes '!O159="1 ou 2 vezes/ semana", 2,
 IF('Planilha oficial participantes '!O159="3 ou mais vezes/ semana", 3,
 ""))))
</f>
        <v>1</v>
      </c>
      <c r="R159" s="109">
        <f>IF('Planilha oficial participantes '!P159="Nenhuma no último mês", 0,
 IF('Planilha oficial participantes '!P159="Menos de 1 vez/ semana", 1,
 IF('Planilha oficial participantes '!P159="1 ou 2 vezes/ semana", 2,
 IF('Planilha oficial participantes '!P159="3 ou mais vezes/ semana", 3,
 ""))))
</f>
        <v>1</v>
      </c>
      <c r="S159" s="109">
        <f>IF('Planilha oficial participantes '!Q159="Nenhuma no último mês", 0,
 IF('Planilha oficial participantes '!Q159="Menos de 1 vez/ semana", 1,
 IF('Planilha oficial participantes '!Q159="1 ou 2 vezes/ semana", 2,
 IF('Planilha oficial participantes '!Q159="3 ou mais vezes/ semana", 3,
 ""))))
</f>
        <v>0</v>
      </c>
      <c r="T159" s="109">
        <f>IF('Planilha oficial participantes '!S159="Nenhuma no último mês", 0,
 IF('Planilha oficial participantes '!S159="Não se aplica", 0,
 IF('Planilha oficial participantes '!S159="Menos de 1 vez/ semana", 1,
 IF('Planilha oficial participantes '!S159="1 ou 2 vezes/ semana", 2,
 IF('Planilha oficial participantes '!S159="3 ou mais vezes/ semana", 3,
 ""))))
)</f>
        <v>0</v>
      </c>
      <c r="U159" s="109">
        <f>IF('Planilha oficial participantes '!U159="Nenhuma no último mês", 0,
 IF('Planilha oficial participantes '!U159="Menos de 1 vez/ semana", 1,
 IF('Planilha oficial participantes '!U159="1 ou 2 vezes/ semana", 2,
 IF('Planilha oficial participantes '!U159="3 ou mais vezes/ semana", 3,
 ""))))
</f>
        <v>0</v>
      </c>
      <c r="V159" s="109">
        <f t="shared" si="4"/>
        <v>1</v>
      </c>
      <c r="W159" s="109">
        <f>IF('Planilha oficial participantes '!V159="Nenhuma no último mês", 0,
 IF('Planilha oficial participantes '!V159="Menos de 1 vez/ semana", 1,
 IF('Planilha oficial participantes '!V159="1 ou 2 vezes/ semana", 2,
 IF('Planilha oficial participantes '!V159="3 ou mais vezes/ semana", 3,
 ""))))
</f>
        <v>1</v>
      </c>
      <c r="X159" s="109">
        <f>IF('Planilha oficial participantes '!W159="Nenhuma dificuldade", 0,
 IF('Planilha oficial participantes '!W159="Um problema leve", 1,
 IF('Planilha oficial participantes '!W159="Um problema razoável", 2,
 IF('Planilha oficial participantes '!W159="Um grande problema", 3,
 ""))))
</f>
        <v>0</v>
      </c>
      <c r="Y159" s="114">
        <f t="shared" si="5"/>
        <v>6</v>
      </c>
    </row>
    <row r="160">
      <c r="A160" s="108" t="s">
        <v>1345</v>
      </c>
      <c r="B160" s="109">
        <f>IF('Planilha oficial participantes '!T160="Muito boa", 0, IF('Planilha oficial participantes '!T160="Boa", 1, IF('Planilha oficial participantes '!T160="Ruim", 2, IF('Planilha oficial participantes '!T160="Muito ruim", 3, ""))))</f>
        <v>1</v>
      </c>
      <c r="C160" s="109">
        <f>IF(VALUE(MID('Planilha oficial participantes '!F160,1,SEARCH(" ",'Planilha oficial participantes '!F160)-1))&lt;=15, 0,
 IF(VALUE(MID('Planilha oficial participantes '!F160,1,SEARCH(" ",'Planilha oficial participantes '!F160)-1))&lt;=30, 1,
 IF(VALUE(MID('Planilha oficial participantes '!F160,1,SEARCH(" ",'Planilha oficial participantes '!F160)-1))&lt;=60, 2,
 3)))</f>
        <v>1</v>
      </c>
      <c r="D160" s="109">
        <f>IF('Planilha oficial participantes '!I160="Nenhuma no último mês", 0,
 IF('Planilha oficial participantes '!I160="Menos de 1 vez/ semana", 1,
 IF('Planilha oficial participantes '!I160="1 ou 2 vezes/ semana", 2,
 IF('Planilha oficial participantes '!I160="3 ou mais vezes/ semana", 3,
 ""))))
</f>
        <v>2</v>
      </c>
      <c r="E160" s="110">
        <f t="shared" si="1"/>
        <v>2</v>
      </c>
      <c r="F160" s="109">
        <f>IF(VALUE(MID('Planilha oficial participantes '!H160,1,SEARCH(" ",'Planilha oficial participantes '!H160)-1))&gt;=7, 0,
 IF(VALUE(MID('Planilha oficial participantes '!H160,1,SEARCH(" ",'Planilha oficial participantes '!H160)-1))&gt;=6, 1,
 IF(VALUE(MID('Planilha oficial participantes '!H160,1,SEARCH(" ",'Planilha oficial participantes '!H160)-1))&gt;=5, 2,
 3)))
</f>
        <v>1</v>
      </c>
      <c r="G160" s="109">
        <f>IF(
  (((VALUE(MID('Planilha oficial participantes '!H160,1,SEARCH(" ",'Planilha oficial participantes '!H160)-1))) / (TIMEVALUE(MOD('Planilha oficial participantes '!G160 - 'Planilha oficial participantes '!E160, 1))*24))*100) &gt; 85, 0,
IF(
  (((VALUE(MID('Planilha oficial participantes '!H160,1,SEARCH(" ",'Planilha oficial participantes '!H160)-1))) / (TIMEVALUE(MOD('Planilha oficial participantes '!G160 - 'Planilha oficial participantes '!E160, 1))*24))*100) &gt;= 75, 1,
IF(
  (((VALUE(MID('Planilha oficial participantes '!H160,1,SEARCH(" ",'Planilha oficial participantes '!H160)-1))) / (TIMEVALUE(MOD('Planilha oficial participantes '!G160 - 'Planilha oficial participantes '!E160, 1))*24))*100) &gt;= 65, 2,
3)))
</f>
        <v>0</v>
      </c>
      <c r="H160" s="111">
        <f>((VALUE(MID('Planilha oficial participantes '!H160,1,SEARCH(" ",'Planilha oficial participantes '!H160)-1))) / (TIMEVALUE(MOD('Planilha oficial participantes '!G160 - 'Planilha oficial participantes '!E160, 1))*24))*100</f>
        <v>85.71428571</v>
      </c>
      <c r="I160" s="112">
        <f>MOD('Planilha oficial participantes '!G160 - 'Planilha oficial participantes '!E160, 1)</f>
        <v>0.2916666667</v>
      </c>
      <c r="J160" s="113">
        <f t="shared" si="2"/>
        <v>7</v>
      </c>
      <c r="K160" s="109">
        <f t="shared" si="3"/>
        <v>1</v>
      </c>
      <c r="L160" s="109">
        <f>IF('Planilha oficial participantes '!J160="Nenhuma no último mês", 0,
 IF('Planilha oficial participantes '!J160="Menos de 1 vez/ semana", 1,
 IF('Planilha oficial participantes '!J160="1 ou 2 vezes/ semana", 2,
 IF('Planilha oficial participantes '!J160="3 ou mais vezes/ semana", 3,
 ""))))
</f>
        <v>2</v>
      </c>
      <c r="M160" s="109">
        <f>IF('Planilha oficial participantes '!K160="Nenhuma no último mês", 0,
 IF('Planilha oficial participantes '!K160="Menos de 1 vez/ semana", 1,
 IF('Planilha oficial participantes '!K160="1 ou 2 vezes/ semana", 2,
 IF('Planilha oficial participantes '!K160="3 ou mais vezes/ semana", 3,
 ""))))
</f>
        <v>2</v>
      </c>
      <c r="N160" s="109">
        <f>IF('Planilha oficial participantes '!L160="Nenhuma no último mês", 0,
 IF('Planilha oficial participantes '!L160="Menos de 1 vez/ semana", 1,
 IF('Planilha oficial participantes '!L160="1 ou 2 vezes/ semana", 2,
 IF('Planilha oficial participantes '!L160="3 ou mais vezes/ semana", 3,
 ""))))
</f>
        <v>0</v>
      </c>
      <c r="O160" s="109">
        <f>IF('Planilha oficial participantes '!M160="Nenhuma no último mês", 0,
 IF('Planilha oficial participantes '!M160="Menos de 1 vez/ semana", 1,
 IF('Planilha oficial participantes '!M160="1 ou 2 vezes/ semana", 2,
 IF('Planilha oficial participantes '!M160="3 ou mais vezes/ semana", 3,
 ""))))
</f>
        <v>0</v>
      </c>
      <c r="P160" s="109">
        <f>IF('Planilha oficial participantes '!N160="Nenhuma no último mês", 0,
 IF('Planilha oficial participantes '!N160="Menos de 1 vez/ semana", 1,
 IF('Planilha oficial participantes '!N160="1 ou 2 vezes/ semana", 2,
 IF('Planilha oficial participantes '!N160="3 ou mais vezes/ semana", 3,
 ""))))
</f>
        <v>0</v>
      </c>
      <c r="Q160" s="109">
        <f>IF('Planilha oficial participantes '!O160="Nenhuma no último mês", 0,
 IF('Planilha oficial participantes '!O160="Menos de 1 vez/ semana", 1,
 IF('Planilha oficial participantes '!O160="1 ou 2 vezes/ semana", 2,
 IF('Planilha oficial participantes '!O160="3 ou mais vezes/ semana", 3,
 ""))))
</f>
        <v>0</v>
      </c>
      <c r="R160" s="109">
        <f>IF('Planilha oficial participantes '!P160="Nenhuma no último mês", 0,
 IF('Planilha oficial participantes '!P160="Menos de 1 vez/ semana", 1,
 IF('Planilha oficial participantes '!P160="1 ou 2 vezes/ semana", 2,
 IF('Planilha oficial participantes '!P160="3 ou mais vezes/ semana", 3,
 ""))))
</f>
        <v>1</v>
      </c>
      <c r="S160" s="109">
        <f>IF('Planilha oficial participantes '!Q160="Nenhuma no último mês", 0,
 IF('Planilha oficial participantes '!Q160="Menos de 1 vez/ semana", 1,
 IF('Planilha oficial participantes '!Q160="1 ou 2 vezes/ semana", 2,
 IF('Planilha oficial participantes '!Q160="3 ou mais vezes/ semana", 3,
 ""))))
</f>
        <v>1</v>
      </c>
      <c r="T160" s="109">
        <f>IF('Planilha oficial participantes '!S160="Nenhuma no último mês", 0,
 IF('Planilha oficial participantes '!S160="Não se aplica", 0,
 IF('Planilha oficial participantes '!S160="Menos de 1 vez/ semana", 1,
 IF('Planilha oficial participantes '!S160="1 ou 2 vezes/ semana", 2,
 IF('Planilha oficial participantes '!S160="3 ou mais vezes/ semana", 3,
 ""))))
)</f>
        <v>2</v>
      </c>
      <c r="U160" s="109">
        <f>IF('Planilha oficial participantes '!U160="Nenhuma no último mês", 0,
 IF('Planilha oficial participantes '!U160="Menos de 1 vez/ semana", 1,
 IF('Planilha oficial participantes '!U160="1 ou 2 vezes/ semana", 2,
 IF('Planilha oficial participantes '!U160="3 ou mais vezes/ semana", 3,
 ""))))
</f>
        <v>1</v>
      </c>
      <c r="V160" s="109">
        <f t="shared" si="4"/>
        <v>2</v>
      </c>
      <c r="W160" s="109">
        <f>IF('Planilha oficial participantes '!V160="Nenhuma no último mês", 0,
 IF('Planilha oficial participantes '!V160="Menos de 1 vez/ semana", 1,
 IF('Planilha oficial participantes '!V160="1 ou 2 vezes/ semana", 2,
 IF('Planilha oficial participantes '!V160="3 ou mais vezes/ semana", 3,
 ""))))
</f>
        <v>2</v>
      </c>
      <c r="X160" s="109">
        <f>IF('Planilha oficial participantes '!W160="Nenhuma dificuldade", 0,
 IF('Planilha oficial participantes '!W160="Um problema leve", 1,
 IF('Planilha oficial participantes '!W160="Um problema razoável", 2,
 IF('Planilha oficial participantes '!W160="Um grande problema", 3,
 ""))))
</f>
        <v>2</v>
      </c>
      <c r="Y160" s="114">
        <f t="shared" si="5"/>
        <v>8</v>
      </c>
    </row>
    <row r="161">
      <c r="A161" s="108" t="s">
        <v>1346</v>
      </c>
      <c r="B161" s="109">
        <f>IF('Planilha oficial participantes '!T161="Muito boa", 0, IF('Planilha oficial participantes '!T161="Boa", 1, IF('Planilha oficial participantes '!T161="Ruim", 2, IF('Planilha oficial participantes '!T161="Muito ruim", 3, ""))))</f>
        <v>2</v>
      </c>
      <c r="C161" s="109">
        <f>IF(VALUE(MID('Planilha oficial participantes '!F161,1,SEARCH(" ",'Planilha oficial participantes '!F161)-1))&lt;=15, 0,
 IF(VALUE(MID('Planilha oficial participantes '!F161,1,SEARCH(" ",'Planilha oficial participantes '!F161)-1))&lt;=30, 1,
 IF(VALUE(MID('Planilha oficial participantes '!F161,1,SEARCH(" ",'Planilha oficial participantes '!F161)-1))&lt;=60, 2,
 3)))</f>
        <v>1</v>
      </c>
      <c r="D161" s="109">
        <f>IF('Planilha oficial participantes '!I161="Nenhuma no último mês", 0,
 IF('Planilha oficial participantes '!I161="Menos de 1 vez/ semana", 1,
 IF('Planilha oficial participantes '!I161="1 ou 2 vezes/ semana", 2,
 IF('Planilha oficial participantes '!I161="3 ou mais vezes/ semana", 3,
 ""))))
</f>
        <v>2</v>
      </c>
      <c r="E161" s="110">
        <f t="shared" si="1"/>
        <v>2</v>
      </c>
      <c r="F161" s="109">
        <f>IF(VALUE(MID('Planilha oficial participantes '!H161,1,SEARCH(" ",'Planilha oficial participantes '!H161)-1))&gt;=7, 0,
 IF(VALUE(MID('Planilha oficial participantes '!H161,1,SEARCH(" ",'Planilha oficial participantes '!H161)-1))&gt;=6, 1,
 IF(VALUE(MID('Planilha oficial participantes '!H161,1,SEARCH(" ",'Planilha oficial participantes '!H161)-1))&gt;=5, 2,
 3)))
</f>
        <v>1</v>
      </c>
      <c r="G161" s="109">
        <f>IF(
  (((VALUE(MID('Planilha oficial participantes '!H161,1,SEARCH(" ",'Planilha oficial participantes '!H161)-1))) / (TIMEVALUE(MOD('Planilha oficial participantes '!G161 - 'Planilha oficial participantes '!E161, 1))*24))*100) &gt; 85, 0,
IF(
  (((VALUE(MID('Planilha oficial participantes '!H161,1,SEARCH(" ",'Planilha oficial participantes '!H161)-1))) / (TIMEVALUE(MOD('Planilha oficial participantes '!G161 - 'Planilha oficial participantes '!E161, 1))*24))*100) &gt;= 75, 1,
IF(
  (((VALUE(MID('Planilha oficial participantes '!H161,1,SEARCH(" ",'Planilha oficial participantes '!H161)-1))) / (TIMEVALUE(MOD('Planilha oficial participantes '!G161 - 'Planilha oficial participantes '!E161, 1))*24))*100) &gt;= 65, 2,
3)))
</f>
        <v>0</v>
      </c>
      <c r="H161" s="111">
        <f>((VALUE(MID('Planilha oficial participantes '!H161,1,SEARCH(" ",'Planilha oficial participantes '!H161)-1))) / (TIMEVALUE(MOD('Planilha oficial participantes '!G161 - 'Planilha oficial participantes '!E161, 1))*24))*100</f>
        <v>85.71428571</v>
      </c>
      <c r="I161" s="112">
        <f>MOD('Planilha oficial participantes '!G161 - 'Planilha oficial participantes '!E161, 1)</f>
        <v>0.2916666667</v>
      </c>
      <c r="J161" s="113">
        <f t="shared" si="2"/>
        <v>7</v>
      </c>
      <c r="K161" s="109">
        <f t="shared" si="3"/>
        <v>2</v>
      </c>
      <c r="L161" s="109">
        <f>IF('Planilha oficial participantes '!J161="Nenhuma no último mês", 0,
 IF('Planilha oficial participantes '!J161="Menos de 1 vez/ semana", 1,
 IF('Planilha oficial participantes '!J161="1 ou 2 vezes/ semana", 2,
 IF('Planilha oficial participantes '!J161="3 ou mais vezes/ semana", 3,
 ""))))
</f>
        <v>3</v>
      </c>
      <c r="M161" s="109">
        <f>IF('Planilha oficial participantes '!K161="Nenhuma no último mês", 0,
 IF('Planilha oficial participantes '!K161="Menos de 1 vez/ semana", 1,
 IF('Planilha oficial participantes '!K161="1 ou 2 vezes/ semana", 2,
 IF('Planilha oficial participantes '!K161="3 ou mais vezes/ semana", 3,
 ""))))
</f>
        <v>0</v>
      </c>
      <c r="N161" s="109">
        <f>IF('Planilha oficial participantes '!L161="Nenhuma no último mês", 0,
 IF('Planilha oficial participantes '!L161="Menos de 1 vez/ semana", 1,
 IF('Planilha oficial participantes '!L161="1 ou 2 vezes/ semana", 2,
 IF('Planilha oficial participantes '!L161="3 ou mais vezes/ semana", 3,
 ""))))
</f>
        <v>0</v>
      </c>
      <c r="O161" s="109">
        <f>IF('Planilha oficial participantes '!M161="Nenhuma no último mês", 0,
 IF('Planilha oficial participantes '!M161="Menos de 1 vez/ semana", 1,
 IF('Planilha oficial participantes '!M161="1 ou 2 vezes/ semana", 2,
 IF('Planilha oficial participantes '!M161="3 ou mais vezes/ semana", 3,
 ""))))
</f>
        <v>0</v>
      </c>
      <c r="P161" s="109">
        <f>IF('Planilha oficial participantes '!N161="Nenhuma no último mês", 0,
 IF('Planilha oficial participantes '!N161="Menos de 1 vez/ semana", 1,
 IF('Planilha oficial participantes '!N161="1 ou 2 vezes/ semana", 2,
 IF('Planilha oficial participantes '!N161="3 ou mais vezes/ semana", 3,
 ""))))
</f>
        <v>1</v>
      </c>
      <c r="Q161" s="109">
        <f>IF('Planilha oficial participantes '!O161="Nenhuma no último mês", 0,
 IF('Planilha oficial participantes '!O161="Menos de 1 vez/ semana", 1,
 IF('Planilha oficial participantes '!O161="1 ou 2 vezes/ semana", 2,
 IF('Planilha oficial participantes '!O161="3 ou mais vezes/ semana", 3,
 ""))))
</f>
        <v>0</v>
      </c>
      <c r="R161" s="109">
        <f>IF('Planilha oficial participantes '!P161="Nenhuma no último mês", 0,
 IF('Planilha oficial participantes '!P161="Menos de 1 vez/ semana", 1,
 IF('Planilha oficial participantes '!P161="1 ou 2 vezes/ semana", 2,
 IF('Planilha oficial participantes '!P161="3 ou mais vezes/ semana", 3,
 ""))))
</f>
        <v>3</v>
      </c>
      <c r="S161" s="109">
        <f>IF('Planilha oficial participantes '!Q161="Nenhuma no último mês", 0,
 IF('Planilha oficial participantes '!Q161="Menos de 1 vez/ semana", 1,
 IF('Planilha oficial participantes '!Q161="1 ou 2 vezes/ semana", 2,
 IF('Planilha oficial participantes '!Q161="3 ou mais vezes/ semana", 3,
 ""))))
</f>
        <v>0</v>
      </c>
      <c r="T161" s="109">
        <f>IF('Planilha oficial participantes '!S161="Nenhuma no último mês", 0,
 IF('Planilha oficial participantes '!S161="Não se aplica", 0,
 IF('Planilha oficial participantes '!S161="Menos de 1 vez/ semana", 1,
 IF('Planilha oficial participantes '!S161="1 ou 2 vezes/ semana", 2,
 IF('Planilha oficial participantes '!S161="3 ou mais vezes/ semana", 3,
 ""))))
)</f>
        <v>3</v>
      </c>
      <c r="U161" s="109">
        <f>IF('Planilha oficial participantes '!U161="Nenhuma no último mês", 0,
 IF('Planilha oficial participantes '!U161="Menos de 1 vez/ semana", 1,
 IF('Planilha oficial participantes '!U161="1 ou 2 vezes/ semana", 2,
 IF('Planilha oficial participantes '!U161="3 ou mais vezes/ semana", 3,
 ""))))
</f>
        <v>0</v>
      </c>
      <c r="V161" s="109">
        <f t="shared" si="4"/>
        <v>2</v>
      </c>
      <c r="W161" s="109">
        <f>IF('Planilha oficial participantes '!V161="Nenhuma no último mês", 0,
 IF('Planilha oficial participantes '!V161="Menos de 1 vez/ semana", 1,
 IF('Planilha oficial participantes '!V161="1 ou 2 vezes/ semana", 2,
 IF('Planilha oficial participantes '!V161="3 ou mais vezes/ semana", 3,
 ""))))
</f>
        <v>2</v>
      </c>
      <c r="X161" s="109">
        <f>IF('Planilha oficial participantes '!W161="Nenhuma dificuldade", 0,
 IF('Planilha oficial participantes '!W161="Um problema leve", 1,
 IF('Planilha oficial participantes '!W161="Um problema razoável", 2,
 IF('Planilha oficial participantes '!W161="Um grande problema", 3,
 ""))))
</f>
        <v>1</v>
      </c>
      <c r="Y161" s="114">
        <f t="shared" si="5"/>
        <v>9</v>
      </c>
    </row>
    <row r="162">
      <c r="A162" s="108" t="s">
        <v>1347</v>
      </c>
      <c r="B162" s="109">
        <f>IF('Planilha oficial participantes '!T162="Muito boa", 0, IF('Planilha oficial participantes '!T162="Boa", 1, IF('Planilha oficial participantes '!T162="Ruim", 2, IF('Planilha oficial participantes '!T162="Muito ruim", 3, ""))))</f>
        <v>2</v>
      </c>
      <c r="C162" s="109">
        <f>IF(VALUE(MID('Planilha oficial participantes '!F162,1,SEARCH(" ",'Planilha oficial participantes '!F162)-1))&lt;=15, 0,
 IF(VALUE(MID('Planilha oficial participantes '!F162,1,SEARCH(" ",'Planilha oficial participantes '!F162)-1))&lt;=30, 1,
 IF(VALUE(MID('Planilha oficial participantes '!F162,1,SEARCH(" ",'Planilha oficial participantes '!F162)-1))&lt;=60, 2,
 3)))</f>
        <v>1</v>
      </c>
      <c r="D162" s="109">
        <f>IF('Planilha oficial participantes '!I162="Nenhuma no último mês", 0,
 IF('Planilha oficial participantes '!I162="Menos de 1 vez/ semana", 1,
 IF('Planilha oficial participantes '!I162="1 ou 2 vezes/ semana", 2,
 IF('Planilha oficial participantes '!I162="3 ou mais vezes/ semana", 3,
 ""))))
</f>
        <v>0</v>
      </c>
      <c r="E162" s="110">
        <f t="shared" si="1"/>
        <v>1</v>
      </c>
      <c r="F162" s="109">
        <f>IF(VALUE(MID('Planilha oficial participantes '!H162,1,SEARCH(" ",'Planilha oficial participantes '!H162)-1))&gt;=7, 0,
 IF(VALUE(MID('Planilha oficial participantes '!H162,1,SEARCH(" ",'Planilha oficial participantes '!H162)-1))&gt;=6, 1,
 IF(VALUE(MID('Planilha oficial participantes '!H162,1,SEARCH(" ",'Planilha oficial participantes '!H162)-1))&gt;=5, 2,
 3)))
</f>
        <v>0</v>
      </c>
      <c r="G162" s="109">
        <f>IF(
  (((VALUE(MID('Planilha oficial participantes '!H162,1,SEARCH(" ",'Planilha oficial participantes '!H162)-1))) / (TIMEVALUE(MOD('Planilha oficial participantes '!G162 - 'Planilha oficial participantes '!E162, 1))*24))*100) &gt; 85, 0,
IF(
  (((VALUE(MID('Planilha oficial participantes '!H162,1,SEARCH(" ",'Planilha oficial participantes '!H162)-1))) / (TIMEVALUE(MOD('Planilha oficial participantes '!G162 - 'Planilha oficial participantes '!E162, 1))*24))*100) &gt;= 75, 1,
IF(
  (((VALUE(MID('Planilha oficial participantes '!H162,1,SEARCH(" ",'Planilha oficial participantes '!H162)-1))) / (TIMEVALUE(MOD('Planilha oficial participantes '!G162 - 'Planilha oficial participantes '!E162, 1))*24))*100) &gt;= 65, 2,
3)))
</f>
        <v>0</v>
      </c>
      <c r="H162" s="111">
        <f>((VALUE(MID('Planilha oficial participantes '!H162,1,SEARCH(" ",'Planilha oficial participantes '!H162)-1))) / (TIMEVALUE(MOD('Planilha oficial participantes '!G162 - 'Planilha oficial participantes '!E162, 1))*24))*100</f>
        <v>107.6923077</v>
      </c>
      <c r="I162" s="112">
        <f>MOD('Planilha oficial participantes '!G162 - 'Planilha oficial participantes '!E162, 1)</f>
        <v>0.2708333333</v>
      </c>
      <c r="J162" s="113">
        <f t="shared" si="2"/>
        <v>6.5</v>
      </c>
      <c r="K162" s="109">
        <f t="shared" si="3"/>
        <v>1</v>
      </c>
      <c r="L162" s="109">
        <f>IF('Planilha oficial participantes '!J162="Nenhuma no último mês", 0,
 IF('Planilha oficial participantes '!J162="Menos de 1 vez/ semana", 1,
 IF('Planilha oficial participantes '!J162="1 ou 2 vezes/ semana", 2,
 IF('Planilha oficial participantes '!J162="3 ou mais vezes/ semana", 3,
 ""))))
</f>
        <v>2</v>
      </c>
      <c r="M162" s="109">
        <f>IF('Planilha oficial participantes '!K162="Nenhuma no último mês", 0,
 IF('Planilha oficial participantes '!K162="Menos de 1 vez/ semana", 1,
 IF('Planilha oficial participantes '!K162="1 ou 2 vezes/ semana", 2,
 IF('Planilha oficial participantes '!K162="3 ou mais vezes/ semana", 3,
 ""))))
</f>
        <v>2</v>
      </c>
      <c r="N162" s="109">
        <f>IF('Planilha oficial participantes '!L162="Nenhuma no último mês", 0,
 IF('Planilha oficial participantes '!L162="Menos de 1 vez/ semana", 1,
 IF('Planilha oficial participantes '!L162="1 ou 2 vezes/ semana", 2,
 IF('Planilha oficial participantes '!L162="3 ou mais vezes/ semana", 3,
 ""))))
</f>
        <v>0</v>
      </c>
      <c r="O162" s="109">
        <f>IF('Planilha oficial participantes '!M162="Nenhuma no último mês", 0,
 IF('Planilha oficial participantes '!M162="Menos de 1 vez/ semana", 1,
 IF('Planilha oficial participantes '!M162="1 ou 2 vezes/ semana", 2,
 IF('Planilha oficial participantes '!M162="3 ou mais vezes/ semana", 3,
 ""))))
</f>
        <v>0</v>
      </c>
      <c r="P162" s="109">
        <f>IF('Planilha oficial participantes '!N162="Nenhuma no último mês", 0,
 IF('Planilha oficial participantes '!N162="Menos de 1 vez/ semana", 1,
 IF('Planilha oficial participantes '!N162="1 ou 2 vezes/ semana", 2,
 IF('Planilha oficial participantes '!N162="3 ou mais vezes/ semana", 3,
 ""))))
</f>
        <v>0</v>
      </c>
      <c r="Q162" s="109">
        <f>IF('Planilha oficial participantes '!O162="Nenhuma no último mês", 0,
 IF('Planilha oficial participantes '!O162="Menos de 1 vez/ semana", 1,
 IF('Planilha oficial participantes '!O162="1 ou 2 vezes/ semana", 2,
 IF('Planilha oficial participantes '!O162="3 ou mais vezes/ semana", 3,
 ""))))
</f>
        <v>0</v>
      </c>
      <c r="R162" s="109">
        <f>IF('Planilha oficial participantes '!P162="Nenhuma no último mês", 0,
 IF('Planilha oficial participantes '!P162="Menos de 1 vez/ semana", 1,
 IF('Planilha oficial participantes '!P162="1 ou 2 vezes/ semana", 2,
 IF('Planilha oficial participantes '!P162="3 ou mais vezes/ semana", 3,
 ""))))
</f>
        <v>0</v>
      </c>
      <c r="S162" s="109">
        <f>IF('Planilha oficial participantes '!Q162="Nenhuma no último mês", 0,
 IF('Planilha oficial participantes '!Q162="Menos de 1 vez/ semana", 1,
 IF('Planilha oficial participantes '!Q162="1 ou 2 vezes/ semana", 2,
 IF('Planilha oficial participantes '!Q162="3 ou mais vezes/ semana", 3,
 ""))))
</f>
        <v>0</v>
      </c>
      <c r="T162" s="109">
        <f>IF('Planilha oficial participantes '!S162="Nenhuma no último mês", 0,
 IF('Planilha oficial participantes '!S162="Não se aplica", 0,
 IF('Planilha oficial participantes '!S162="Menos de 1 vez/ semana", 1,
 IF('Planilha oficial participantes '!S162="1 ou 2 vezes/ semana", 2,
 IF('Planilha oficial participantes '!S162="3 ou mais vezes/ semana", 3,
 ""))))
)</f>
        <v>0</v>
      </c>
      <c r="U162" s="109">
        <f>IF('Planilha oficial participantes '!U162="Nenhuma no último mês", 0,
 IF('Planilha oficial participantes '!U162="Menos de 1 vez/ semana", 1,
 IF('Planilha oficial participantes '!U162="1 ou 2 vezes/ semana", 2,
 IF('Planilha oficial participantes '!U162="3 ou mais vezes/ semana", 3,
 ""))))
</f>
        <v>0</v>
      </c>
      <c r="V162" s="109">
        <f t="shared" si="4"/>
        <v>1</v>
      </c>
      <c r="W162" s="109">
        <f>IF('Planilha oficial participantes '!V162="Nenhuma no último mês", 0,
 IF('Planilha oficial participantes '!V162="Menos de 1 vez/ semana", 1,
 IF('Planilha oficial participantes '!V162="1 ou 2 vezes/ semana", 2,
 IF('Planilha oficial participantes '!V162="3 ou mais vezes/ semana", 3,
 ""))))
</f>
        <v>0</v>
      </c>
      <c r="X162" s="109">
        <f>IF('Planilha oficial participantes '!W162="Nenhuma dificuldade", 0,
 IF('Planilha oficial participantes '!W162="Um problema leve", 1,
 IF('Planilha oficial participantes '!W162="Um problema razoável", 2,
 IF('Planilha oficial participantes '!W162="Um grande problema", 3,
 ""))))
</f>
        <v>1</v>
      </c>
      <c r="Y162" s="114">
        <f t="shared" si="5"/>
        <v>5</v>
      </c>
    </row>
    <row r="163">
      <c r="A163" s="108" t="s">
        <v>1349</v>
      </c>
      <c r="B163" s="109">
        <f>IF('Planilha oficial participantes '!T163="Muito boa", 0, IF('Planilha oficial participantes '!T163="Boa", 1, IF('Planilha oficial participantes '!T163="Ruim", 2, IF('Planilha oficial participantes '!T163="Muito ruim", 3, ""))))</f>
        <v>1</v>
      </c>
      <c r="C163" s="109">
        <f>IF(VALUE(MID('Planilha oficial participantes '!F163,1,SEARCH(" ",'Planilha oficial participantes '!F163)-1))&lt;=15, 0,
 IF(VALUE(MID('Planilha oficial participantes '!F163,1,SEARCH(" ",'Planilha oficial participantes '!F163)-1))&lt;=30, 1,
 IF(VALUE(MID('Planilha oficial participantes '!F163,1,SEARCH(" ",'Planilha oficial participantes '!F163)-1))&lt;=60, 2,
 3)))</f>
        <v>1</v>
      </c>
      <c r="D163" s="109">
        <f>IF('Planilha oficial participantes '!I163="Nenhuma no último mês", 0,
 IF('Planilha oficial participantes '!I163="Menos de 1 vez/ semana", 1,
 IF('Planilha oficial participantes '!I163="1 ou 2 vezes/ semana", 2,
 IF('Planilha oficial participantes '!I163="3 ou mais vezes/ semana", 3,
 ""))))
</f>
        <v>1</v>
      </c>
      <c r="E163" s="110">
        <f t="shared" si="1"/>
        <v>1</v>
      </c>
      <c r="F163" s="109">
        <f>IF(VALUE(MID('Planilha oficial participantes '!H163,1,SEARCH(" ",'Planilha oficial participantes '!H163)-1))&gt;=7, 0,
 IF(VALUE(MID('Planilha oficial participantes '!H163,1,SEARCH(" ",'Planilha oficial participantes '!H163)-1))&gt;=6, 1,
 IF(VALUE(MID('Planilha oficial participantes '!H163,1,SEARCH(" ",'Planilha oficial participantes '!H163)-1))&gt;=5, 2,
 3)))
</f>
        <v>1</v>
      </c>
      <c r="G163" s="109">
        <f>IF(
  (((VALUE(MID('Planilha oficial participantes '!H163,1,SEARCH(" ",'Planilha oficial participantes '!H163)-1))) / (TIMEVALUE(MOD('Planilha oficial participantes '!G163 - 'Planilha oficial participantes '!E163, 1))*24))*100) &gt; 85, 0,
IF(
  (((VALUE(MID('Planilha oficial participantes '!H163,1,SEARCH(" ",'Planilha oficial participantes '!H163)-1))) / (TIMEVALUE(MOD('Planilha oficial participantes '!G163 - 'Planilha oficial participantes '!E163, 1))*24))*100) &gt;= 75, 1,
IF(
  (((VALUE(MID('Planilha oficial participantes '!H163,1,SEARCH(" ",'Planilha oficial participantes '!H163)-1))) / (TIMEVALUE(MOD('Planilha oficial participantes '!G163 - 'Planilha oficial participantes '!E163, 1))*24))*100) &gt;= 65, 2,
3)))
</f>
        <v>0</v>
      </c>
      <c r="H163" s="111">
        <f>((VALUE(MID('Planilha oficial participantes '!H163,1,SEARCH(" ",'Planilha oficial participantes '!H163)-1))) / (TIMEVALUE(MOD('Planilha oficial participantes '!G163 - 'Planilha oficial participantes '!E163, 1))*24))*100</f>
        <v>85.71428571</v>
      </c>
      <c r="I163" s="112">
        <f>MOD('Planilha oficial participantes '!G163 - 'Planilha oficial participantes '!E163, 1)</f>
        <v>0.2916666667</v>
      </c>
      <c r="J163" s="113">
        <f t="shared" si="2"/>
        <v>7</v>
      </c>
      <c r="K163" s="109">
        <f t="shared" si="3"/>
        <v>1</v>
      </c>
      <c r="L163" s="109">
        <f>IF('Planilha oficial participantes '!J163="Nenhuma no último mês", 0,
 IF('Planilha oficial participantes '!J163="Menos de 1 vez/ semana", 1,
 IF('Planilha oficial participantes '!J163="1 ou 2 vezes/ semana", 2,
 IF('Planilha oficial participantes '!J163="3 ou mais vezes/ semana", 3,
 ""))))
</f>
        <v>2</v>
      </c>
      <c r="M163" s="109">
        <f>IF('Planilha oficial participantes '!K163="Nenhuma no último mês", 0,
 IF('Planilha oficial participantes '!K163="Menos de 1 vez/ semana", 1,
 IF('Planilha oficial participantes '!K163="1 ou 2 vezes/ semana", 2,
 IF('Planilha oficial participantes '!K163="3 ou mais vezes/ semana", 3,
 ""))))
</f>
        <v>0</v>
      </c>
      <c r="N163" s="109">
        <f>IF('Planilha oficial participantes '!L163="Nenhuma no último mês", 0,
 IF('Planilha oficial participantes '!L163="Menos de 1 vez/ semana", 1,
 IF('Planilha oficial participantes '!L163="1 ou 2 vezes/ semana", 2,
 IF('Planilha oficial participantes '!L163="3 ou mais vezes/ semana", 3,
 ""))))
</f>
        <v>0</v>
      </c>
      <c r="O163" s="109">
        <f>IF('Planilha oficial participantes '!M163="Nenhuma no último mês", 0,
 IF('Planilha oficial participantes '!M163="Menos de 1 vez/ semana", 1,
 IF('Planilha oficial participantes '!M163="1 ou 2 vezes/ semana", 2,
 IF('Planilha oficial participantes '!M163="3 ou mais vezes/ semana", 3,
 ""))))
</f>
        <v>0</v>
      </c>
      <c r="P163" s="109">
        <f>IF('Planilha oficial participantes '!N163="Nenhuma no último mês", 0,
 IF('Planilha oficial participantes '!N163="Menos de 1 vez/ semana", 1,
 IF('Planilha oficial participantes '!N163="1 ou 2 vezes/ semana", 2,
 IF('Planilha oficial participantes '!N163="3 ou mais vezes/ semana", 3,
 ""))))
</f>
        <v>0</v>
      </c>
      <c r="Q163" s="109">
        <f>IF('Planilha oficial participantes '!O163="Nenhuma no último mês", 0,
 IF('Planilha oficial participantes '!O163="Menos de 1 vez/ semana", 1,
 IF('Planilha oficial participantes '!O163="1 ou 2 vezes/ semana", 2,
 IF('Planilha oficial participantes '!O163="3 ou mais vezes/ semana", 3,
 ""))))
</f>
        <v>1</v>
      </c>
      <c r="R163" s="109">
        <f>IF('Planilha oficial participantes '!P163="Nenhuma no último mês", 0,
 IF('Planilha oficial participantes '!P163="Menos de 1 vez/ semana", 1,
 IF('Planilha oficial participantes '!P163="1 ou 2 vezes/ semana", 2,
 IF('Planilha oficial participantes '!P163="3 ou mais vezes/ semana", 3,
 ""))))
</f>
        <v>0</v>
      </c>
      <c r="S163" s="109">
        <f>IF('Planilha oficial participantes '!Q163="Nenhuma no último mês", 0,
 IF('Planilha oficial participantes '!Q163="Menos de 1 vez/ semana", 1,
 IF('Planilha oficial participantes '!Q163="1 ou 2 vezes/ semana", 2,
 IF('Planilha oficial participantes '!Q163="3 ou mais vezes/ semana", 3,
 ""))))
</f>
        <v>1</v>
      </c>
      <c r="T163" s="109">
        <f>IF('Planilha oficial participantes '!S163="Nenhuma no último mês", 0,
 IF('Planilha oficial participantes '!S163="Não se aplica", 0,
 IF('Planilha oficial participantes '!S163="Menos de 1 vez/ semana", 1,
 IF('Planilha oficial participantes '!S163="1 ou 2 vezes/ semana", 2,
 IF('Planilha oficial participantes '!S163="3 ou mais vezes/ semana", 3,
 ""))))
)</f>
        <v>0</v>
      </c>
      <c r="U163" s="109">
        <f>IF('Planilha oficial participantes '!U163="Nenhuma no último mês", 0,
 IF('Planilha oficial participantes '!U163="Menos de 1 vez/ semana", 1,
 IF('Planilha oficial participantes '!U163="1 ou 2 vezes/ semana", 2,
 IF('Planilha oficial participantes '!U163="3 ou mais vezes/ semana", 3,
 ""))))
</f>
        <v>0</v>
      </c>
      <c r="V163" s="109">
        <f t="shared" si="4"/>
        <v>2</v>
      </c>
      <c r="W163" s="109">
        <f>IF('Planilha oficial participantes '!V163="Nenhuma no último mês", 0,
 IF('Planilha oficial participantes '!V163="Menos de 1 vez/ semana", 1,
 IF('Planilha oficial participantes '!V163="1 ou 2 vezes/ semana", 2,
 IF('Planilha oficial participantes '!V163="3 ou mais vezes/ semana", 3,
 ""))))
</f>
        <v>1</v>
      </c>
      <c r="X163" s="109">
        <f>IF('Planilha oficial participantes '!W163="Nenhuma dificuldade", 0,
 IF('Planilha oficial participantes '!W163="Um problema leve", 1,
 IF('Planilha oficial participantes '!W163="Um problema razoável", 2,
 IF('Planilha oficial participantes '!W163="Um grande problema", 3,
 ""))))
</f>
        <v>2</v>
      </c>
      <c r="Y163" s="114">
        <f t="shared" si="5"/>
        <v>6</v>
      </c>
    </row>
    <row r="164">
      <c r="A164" s="108" t="s">
        <v>1350</v>
      </c>
      <c r="B164" s="109">
        <f>IF('Planilha oficial participantes '!T164="Muito boa", 0, IF('Planilha oficial participantes '!T164="Boa", 1, IF('Planilha oficial participantes '!T164="Ruim", 2, IF('Planilha oficial participantes '!T164="Muito ruim", 3, ""))))</f>
        <v>1</v>
      </c>
      <c r="C164" s="109">
        <f>IF(VALUE(MID('Planilha oficial participantes '!F164,1,SEARCH(" ",'Planilha oficial participantes '!F164)-1))&lt;=15, 0,
 IF(VALUE(MID('Planilha oficial participantes '!F164,1,SEARCH(" ",'Planilha oficial participantes '!F164)-1))&lt;=30, 1,
 IF(VALUE(MID('Planilha oficial participantes '!F164,1,SEARCH(" ",'Planilha oficial participantes '!F164)-1))&lt;=60, 2,
 3)))</f>
        <v>0</v>
      </c>
      <c r="D164" s="109">
        <f>IF('Planilha oficial participantes '!I164="Nenhuma no último mês", 0,
 IF('Planilha oficial participantes '!I164="Menos de 1 vez/ semana", 1,
 IF('Planilha oficial participantes '!I164="1 ou 2 vezes/ semana", 2,
 IF('Planilha oficial participantes '!I164="3 ou mais vezes/ semana", 3,
 ""))))
</f>
        <v>0</v>
      </c>
      <c r="E164" s="110">
        <f t="shared" si="1"/>
        <v>0</v>
      </c>
      <c r="F164" s="109">
        <f>IF(VALUE(MID('Planilha oficial participantes '!H164,1,SEARCH(" ",'Planilha oficial participantes '!H164)-1))&gt;=7, 0,
 IF(VALUE(MID('Planilha oficial participantes '!H164,1,SEARCH(" ",'Planilha oficial participantes '!H164)-1))&gt;=6, 1,
 IF(VALUE(MID('Planilha oficial participantes '!H164,1,SEARCH(" ",'Planilha oficial participantes '!H164)-1))&gt;=5, 2,
 3)))
</f>
        <v>1</v>
      </c>
      <c r="G164" s="109">
        <f>IF(
  (((VALUE(MID('Planilha oficial participantes '!H164,1,SEARCH(" ",'Planilha oficial participantes '!H164)-1))) / (TIMEVALUE(MOD('Planilha oficial participantes '!G164 - 'Planilha oficial participantes '!E164, 1))*24))*100) &gt; 85, 0,
IF(
  (((VALUE(MID('Planilha oficial participantes '!H164,1,SEARCH(" ",'Planilha oficial participantes '!H164)-1))) / (TIMEVALUE(MOD('Planilha oficial participantes '!G164 - 'Planilha oficial participantes '!E164, 1))*24))*100) &gt;= 75, 1,
IF(
  (((VALUE(MID('Planilha oficial participantes '!H164,1,SEARCH(" ",'Planilha oficial participantes '!H164)-1))) / (TIMEVALUE(MOD('Planilha oficial participantes '!G164 - 'Planilha oficial participantes '!E164, 1))*24))*100) &gt;= 65, 2,
3)))
</f>
        <v>0</v>
      </c>
      <c r="H164" s="111">
        <f>((VALUE(MID('Planilha oficial participantes '!H164,1,SEARCH(" ",'Planilha oficial participantes '!H164)-1))) / (TIMEVALUE(MOD('Planilha oficial participantes '!G164 - 'Planilha oficial participantes '!E164, 1))*24))*100</f>
        <v>120</v>
      </c>
      <c r="I164" s="112">
        <f>MOD('Planilha oficial participantes '!G164 - 'Planilha oficial participantes '!E164, 1)</f>
        <v>0.2083333333</v>
      </c>
      <c r="J164" s="113">
        <f t="shared" si="2"/>
        <v>5</v>
      </c>
      <c r="K164" s="109">
        <f t="shared" si="3"/>
        <v>1</v>
      </c>
      <c r="L164" s="109">
        <f>IF('Planilha oficial participantes '!J164="Nenhuma no último mês", 0,
 IF('Planilha oficial participantes '!J164="Menos de 1 vez/ semana", 1,
 IF('Planilha oficial participantes '!J164="1 ou 2 vezes/ semana", 2,
 IF('Planilha oficial participantes '!J164="3 ou mais vezes/ semana", 3,
 ""))))
</f>
        <v>1</v>
      </c>
      <c r="M164" s="109">
        <f>IF('Planilha oficial participantes '!K164="Nenhuma no último mês", 0,
 IF('Planilha oficial participantes '!K164="Menos de 1 vez/ semana", 1,
 IF('Planilha oficial participantes '!K164="1 ou 2 vezes/ semana", 2,
 IF('Planilha oficial participantes '!K164="3 ou mais vezes/ semana", 3,
 ""))))
</f>
        <v>0</v>
      </c>
      <c r="N164" s="109">
        <f>IF('Planilha oficial participantes '!L164="Nenhuma no último mês", 0,
 IF('Planilha oficial participantes '!L164="Menos de 1 vez/ semana", 1,
 IF('Planilha oficial participantes '!L164="1 ou 2 vezes/ semana", 2,
 IF('Planilha oficial participantes '!L164="3 ou mais vezes/ semana", 3,
 ""))))
</f>
        <v>0</v>
      </c>
      <c r="O164" s="109">
        <f>IF('Planilha oficial participantes '!M164="Nenhuma no último mês", 0,
 IF('Planilha oficial participantes '!M164="Menos de 1 vez/ semana", 1,
 IF('Planilha oficial participantes '!M164="1 ou 2 vezes/ semana", 2,
 IF('Planilha oficial participantes '!M164="3 ou mais vezes/ semana", 3,
 ""))))
</f>
        <v>0</v>
      </c>
      <c r="P164" s="109">
        <f>IF('Planilha oficial participantes '!N164="Nenhuma no último mês", 0,
 IF('Planilha oficial participantes '!N164="Menos de 1 vez/ semana", 1,
 IF('Planilha oficial participantes '!N164="1 ou 2 vezes/ semana", 2,
 IF('Planilha oficial participantes '!N164="3 ou mais vezes/ semana", 3,
 ""))))
</f>
        <v>0</v>
      </c>
      <c r="Q164" s="109">
        <f>IF('Planilha oficial participantes '!O164="Nenhuma no último mês", 0,
 IF('Planilha oficial participantes '!O164="Menos de 1 vez/ semana", 1,
 IF('Planilha oficial participantes '!O164="1 ou 2 vezes/ semana", 2,
 IF('Planilha oficial participantes '!O164="3 ou mais vezes/ semana", 3,
 ""))))
</f>
        <v>0</v>
      </c>
      <c r="R164" s="109">
        <f>IF('Planilha oficial participantes '!P164="Nenhuma no último mês", 0,
 IF('Planilha oficial participantes '!P164="Menos de 1 vez/ semana", 1,
 IF('Planilha oficial participantes '!P164="1 ou 2 vezes/ semana", 2,
 IF('Planilha oficial participantes '!P164="3 ou mais vezes/ semana", 3,
 ""))))
</f>
        <v>1</v>
      </c>
      <c r="S164" s="109">
        <f>IF('Planilha oficial participantes '!Q164="Nenhuma no último mês", 0,
 IF('Planilha oficial participantes '!Q164="Menos de 1 vez/ semana", 1,
 IF('Planilha oficial participantes '!Q164="1 ou 2 vezes/ semana", 2,
 IF('Planilha oficial participantes '!Q164="3 ou mais vezes/ semana", 3,
 ""))))
</f>
        <v>0</v>
      </c>
      <c r="T164" s="109">
        <f>IF('Planilha oficial participantes '!S164="Nenhuma no último mês", 0,
 IF('Planilha oficial participantes '!S164="Não se aplica", 0,
 IF('Planilha oficial participantes '!S164="Menos de 1 vez/ semana", 1,
 IF('Planilha oficial participantes '!S164="1 ou 2 vezes/ semana", 2,
 IF('Planilha oficial participantes '!S164="3 ou mais vezes/ semana", 3,
 ""))))
)</f>
        <v>0</v>
      </c>
      <c r="U164" s="109">
        <f>IF('Planilha oficial participantes '!U164="Nenhuma no último mês", 0,
 IF('Planilha oficial participantes '!U164="Menos de 1 vez/ semana", 1,
 IF('Planilha oficial participantes '!U164="1 ou 2 vezes/ semana", 2,
 IF('Planilha oficial participantes '!U164="3 ou mais vezes/ semana", 3,
 ""))))
</f>
        <v>0</v>
      </c>
      <c r="V164" s="109">
        <f t="shared" si="4"/>
        <v>1</v>
      </c>
      <c r="W164" s="109">
        <f>IF('Planilha oficial participantes '!V164="Nenhuma no último mês", 0,
 IF('Planilha oficial participantes '!V164="Menos de 1 vez/ semana", 1,
 IF('Planilha oficial participantes '!V164="1 ou 2 vezes/ semana", 2,
 IF('Planilha oficial participantes '!V164="3 ou mais vezes/ semana", 3,
 ""))))
</f>
        <v>0</v>
      </c>
      <c r="X164" s="109">
        <f>IF('Planilha oficial participantes '!W164="Nenhuma dificuldade", 0,
 IF('Planilha oficial participantes '!W164="Um problema leve", 1,
 IF('Planilha oficial participantes '!W164="Um problema razoável", 2,
 IF('Planilha oficial participantes '!W164="Um grande problema", 3,
 ""))))
</f>
        <v>1</v>
      </c>
      <c r="Y164" s="114">
        <f t="shared" si="5"/>
        <v>4</v>
      </c>
    </row>
    <row r="165">
      <c r="A165" s="108" t="s">
        <v>1351</v>
      </c>
      <c r="B165" s="109">
        <f>IF('Planilha oficial participantes '!T165="Muito boa", 0, IF('Planilha oficial participantes '!T165="Boa", 1, IF('Planilha oficial participantes '!T165="Ruim", 2, IF('Planilha oficial participantes '!T165="Muito ruim", 3, ""))))</f>
        <v>1</v>
      </c>
      <c r="C165" s="109">
        <f>IF(VALUE(MID('Planilha oficial participantes '!F165,1,SEARCH(" ",'Planilha oficial participantes '!F165)-1))&lt;=15, 0,
 IF(VALUE(MID('Planilha oficial participantes '!F165,1,SEARCH(" ",'Planilha oficial participantes '!F165)-1))&lt;=30, 1,
 IF(VALUE(MID('Planilha oficial participantes '!F165,1,SEARCH(" ",'Planilha oficial participantes '!F165)-1))&lt;=60, 2,
 3)))</f>
        <v>2</v>
      </c>
      <c r="D165" s="109">
        <f>IF('Planilha oficial participantes '!I165="Nenhuma no último mês", 0,
 IF('Planilha oficial participantes '!I165="Menos de 1 vez/ semana", 1,
 IF('Planilha oficial participantes '!I165="1 ou 2 vezes/ semana", 2,
 IF('Planilha oficial participantes '!I165="3 ou mais vezes/ semana", 3,
 ""))))
</f>
        <v>1</v>
      </c>
      <c r="E165" s="110">
        <f t="shared" si="1"/>
        <v>2</v>
      </c>
      <c r="F165" s="109">
        <f>IF(VALUE(MID('Planilha oficial participantes '!H165,1,SEARCH(" ",'Planilha oficial participantes '!H165)-1))&gt;=7, 0,
 IF(VALUE(MID('Planilha oficial participantes '!H165,1,SEARCH(" ",'Planilha oficial participantes '!H165)-1))&gt;=6, 1,
 IF(VALUE(MID('Planilha oficial participantes '!H165,1,SEARCH(" ",'Planilha oficial participantes '!H165)-1))&gt;=5, 2,
 3)))
</f>
        <v>0</v>
      </c>
      <c r="G165" s="109">
        <f>IF(
  (((VALUE(MID('Planilha oficial participantes '!H165,1,SEARCH(" ",'Planilha oficial participantes '!H165)-1))) / (TIMEVALUE(MOD('Planilha oficial participantes '!G165 - 'Planilha oficial participantes '!E165, 1))*24))*100) &gt; 85, 0,
IF(
  (((VALUE(MID('Planilha oficial participantes '!H165,1,SEARCH(" ",'Planilha oficial participantes '!H165)-1))) / (TIMEVALUE(MOD('Planilha oficial participantes '!G165 - 'Planilha oficial participantes '!E165, 1))*24))*100) &gt;= 75, 1,
IF(
  (((VALUE(MID('Planilha oficial participantes '!H165,1,SEARCH(" ",'Planilha oficial participantes '!H165)-1))) / (TIMEVALUE(MOD('Planilha oficial participantes '!G165 - 'Planilha oficial participantes '!E165, 1))*24))*100) &gt;= 65, 2,
3)))
</f>
        <v>0</v>
      </c>
      <c r="H165" s="111">
        <f>((VALUE(MID('Planilha oficial participantes '!H165,1,SEARCH(" ",'Planilha oficial participantes '!H165)-1))) / (TIMEVALUE(MOD('Planilha oficial participantes '!G165 - 'Planilha oficial participantes '!E165, 1))*24))*100</f>
        <v>93.33333333</v>
      </c>
      <c r="I165" s="112">
        <f>MOD('Planilha oficial participantes '!G165 - 'Planilha oficial participantes '!E165, 1)</f>
        <v>0.3125</v>
      </c>
      <c r="J165" s="113">
        <f t="shared" si="2"/>
        <v>7.5</v>
      </c>
      <c r="K165" s="109">
        <f t="shared" si="3"/>
        <v>1</v>
      </c>
      <c r="L165" s="109">
        <f>IF('Planilha oficial participantes '!J165="Nenhuma no último mês", 0,
 IF('Planilha oficial participantes '!J165="Menos de 1 vez/ semana", 1,
 IF('Planilha oficial participantes '!J165="1 ou 2 vezes/ semana", 2,
 IF('Planilha oficial participantes '!J165="3 ou mais vezes/ semana", 3,
 ""))))
</f>
        <v>0</v>
      </c>
      <c r="M165" s="109">
        <f>IF('Planilha oficial participantes '!K165="Nenhuma no último mês", 0,
 IF('Planilha oficial participantes '!K165="Menos de 1 vez/ semana", 1,
 IF('Planilha oficial participantes '!K165="1 ou 2 vezes/ semana", 2,
 IF('Planilha oficial participantes '!K165="3 ou mais vezes/ semana", 3,
 ""))))
</f>
        <v>0</v>
      </c>
      <c r="N165" s="109">
        <f>IF('Planilha oficial participantes '!L165="Nenhuma no último mês", 0,
 IF('Planilha oficial participantes '!L165="Menos de 1 vez/ semana", 1,
 IF('Planilha oficial participantes '!L165="1 ou 2 vezes/ semana", 2,
 IF('Planilha oficial participantes '!L165="3 ou mais vezes/ semana", 3,
 ""))))
</f>
        <v>0</v>
      </c>
      <c r="O165" s="109">
        <f>IF('Planilha oficial participantes '!M165="Nenhuma no último mês", 0,
 IF('Planilha oficial participantes '!M165="Menos de 1 vez/ semana", 1,
 IF('Planilha oficial participantes '!M165="1 ou 2 vezes/ semana", 2,
 IF('Planilha oficial participantes '!M165="3 ou mais vezes/ semana", 3,
 ""))))
</f>
        <v>0</v>
      </c>
      <c r="P165" s="109">
        <f>IF('Planilha oficial participantes '!N165="Nenhuma no último mês", 0,
 IF('Planilha oficial participantes '!N165="Menos de 1 vez/ semana", 1,
 IF('Planilha oficial participantes '!N165="1 ou 2 vezes/ semana", 2,
 IF('Planilha oficial participantes '!N165="3 ou mais vezes/ semana", 3,
 ""))))
</f>
        <v>1</v>
      </c>
      <c r="Q165" s="109">
        <f>IF('Planilha oficial participantes '!O165="Nenhuma no último mês", 0,
 IF('Planilha oficial participantes '!O165="Menos de 1 vez/ semana", 1,
 IF('Planilha oficial participantes '!O165="1 ou 2 vezes/ semana", 2,
 IF('Planilha oficial participantes '!O165="3 ou mais vezes/ semana", 3,
 ""))))
</f>
        <v>0</v>
      </c>
      <c r="R165" s="109">
        <f>IF('Planilha oficial participantes '!P165="Nenhuma no último mês", 0,
 IF('Planilha oficial participantes '!P165="Menos de 1 vez/ semana", 1,
 IF('Planilha oficial participantes '!P165="1 ou 2 vezes/ semana", 2,
 IF('Planilha oficial participantes '!P165="3 ou mais vezes/ semana", 3,
 ""))))
</f>
        <v>0</v>
      </c>
      <c r="S165" s="109">
        <f>IF('Planilha oficial participantes '!Q165="Nenhuma no último mês", 0,
 IF('Planilha oficial participantes '!Q165="Menos de 1 vez/ semana", 1,
 IF('Planilha oficial participantes '!Q165="1 ou 2 vezes/ semana", 2,
 IF('Planilha oficial participantes '!Q165="3 ou mais vezes/ semana", 3,
 ""))))
</f>
        <v>0</v>
      </c>
      <c r="T165" s="109">
        <f>IF('Planilha oficial participantes '!S165="Nenhuma no último mês", 0,
 IF('Planilha oficial participantes '!S165="Não se aplica", 0,
 IF('Planilha oficial participantes '!S165="Menos de 1 vez/ semana", 1,
 IF('Planilha oficial participantes '!S165="1 ou 2 vezes/ semana", 2,
 IF('Planilha oficial participantes '!S165="3 ou mais vezes/ semana", 3,
 ""))))
)</f>
        <v>0</v>
      </c>
      <c r="U165" s="109">
        <f>IF('Planilha oficial participantes '!U165="Nenhuma no último mês", 0,
 IF('Planilha oficial participantes '!U165="Menos de 1 vez/ semana", 1,
 IF('Planilha oficial participantes '!U165="1 ou 2 vezes/ semana", 2,
 IF('Planilha oficial participantes '!U165="3 ou mais vezes/ semana", 3,
 ""))))
</f>
        <v>0</v>
      </c>
      <c r="V165" s="109">
        <f t="shared" si="4"/>
        <v>2</v>
      </c>
      <c r="W165" s="109">
        <f>IF('Planilha oficial participantes '!V165="Nenhuma no último mês", 0,
 IF('Planilha oficial participantes '!V165="Menos de 1 vez/ semana", 1,
 IF('Planilha oficial participantes '!V165="1 ou 2 vezes/ semana", 2,
 IF('Planilha oficial participantes '!V165="3 ou mais vezes/ semana", 3,
 ""))))
</f>
        <v>1</v>
      </c>
      <c r="X165" s="109">
        <f>IF('Planilha oficial participantes '!W165="Nenhuma dificuldade", 0,
 IF('Planilha oficial participantes '!W165="Um problema leve", 1,
 IF('Planilha oficial participantes '!W165="Um problema razoável", 2,
 IF('Planilha oficial participantes '!W165="Um grande problema", 3,
 ""))))
</f>
        <v>3</v>
      </c>
      <c r="Y165" s="114">
        <f t="shared" si="5"/>
        <v>6</v>
      </c>
    </row>
    <row r="166">
      <c r="A166" s="108" t="s">
        <v>1352</v>
      </c>
      <c r="B166" s="109">
        <f>IF('Planilha oficial participantes '!T166="Muito boa", 0, IF('Planilha oficial participantes '!T166="Boa", 1, IF('Planilha oficial participantes '!T166="Ruim", 2, IF('Planilha oficial participantes '!T166="Muito ruim", 3, ""))))</f>
        <v>1</v>
      </c>
      <c r="C166" s="109">
        <f>IF(VALUE(MID('Planilha oficial participantes '!F166,1,SEARCH(" ",'Planilha oficial participantes '!F166)-1))&lt;=15, 0,
 IF(VALUE(MID('Planilha oficial participantes '!F166,1,SEARCH(" ",'Planilha oficial participantes '!F166)-1))&lt;=30, 1,
 IF(VALUE(MID('Planilha oficial participantes '!F166,1,SEARCH(" ",'Planilha oficial participantes '!F166)-1))&lt;=60, 2,
 3)))</f>
        <v>0</v>
      </c>
      <c r="D166" s="109">
        <f>IF('Planilha oficial participantes '!I166="Nenhuma no último mês", 0,
 IF('Planilha oficial participantes '!I166="Menos de 1 vez/ semana", 1,
 IF('Planilha oficial participantes '!I166="1 ou 2 vezes/ semana", 2,
 IF('Planilha oficial participantes '!I166="3 ou mais vezes/ semana", 3,
 ""))))
</f>
        <v>0</v>
      </c>
      <c r="E166" s="110">
        <f t="shared" si="1"/>
        <v>0</v>
      </c>
      <c r="F166" s="109">
        <f>IF(VALUE(MID('Planilha oficial participantes '!H166,1,SEARCH(" ",'Planilha oficial participantes '!H166)-1))&gt;=7, 0,
 IF(VALUE(MID('Planilha oficial participantes '!H166,1,SEARCH(" ",'Planilha oficial participantes '!H166)-1))&gt;=6, 1,
 IF(VALUE(MID('Planilha oficial participantes '!H166,1,SEARCH(" ",'Planilha oficial participantes '!H166)-1))&gt;=5, 2,
 3)))
</f>
        <v>1</v>
      </c>
      <c r="G166" s="109">
        <f>IF(
  (((VALUE(MID('Planilha oficial participantes '!H166,1,SEARCH(" ",'Planilha oficial participantes '!H166)-1))) / (TIMEVALUE(MOD('Planilha oficial participantes '!G166 - 'Planilha oficial participantes '!E166, 1))*24))*100) &gt; 85, 0,
IF(
  (((VALUE(MID('Planilha oficial participantes '!H166,1,SEARCH(" ",'Planilha oficial participantes '!H166)-1))) / (TIMEVALUE(MOD('Planilha oficial participantes '!G166 - 'Planilha oficial participantes '!E166, 1))*24))*100) &gt;= 75, 1,
IF(
  (((VALUE(MID('Planilha oficial participantes '!H166,1,SEARCH(" ",'Planilha oficial participantes '!H166)-1))) / (TIMEVALUE(MOD('Planilha oficial participantes '!G166 - 'Planilha oficial participantes '!E166, 1))*24))*100) &gt;= 65, 2,
3)))
</f>
        <v>0</v>
      </c>
      <c r="H166" s="111">
        <f>((VALUE(MID('Planilha oficial participantes '!H166,1,SEARCH(" ",'Planilha oficial participantes '!H166)-1))) / (TIMEVALUE(MOD('Planilha oficial participantes '!G166 - 'Planilha oficial participantes '!E166, 1))*24))*100</f>
        <v>92.85714286</v>
      </c>
      <c r="I166" s="112">
        <f>MOD('Planilha oficial participantes '!G166 - 'Planilha oficial participantes '!E166, 1)</f>
        <v>0.2916666667</v>
      </c>
      <c r="J166" s="113">
        <f t="shared" si="2"/>
        <v>7</v>
      </c>
      <c r="K166" s="109">
        <f t="shared" si="3"/>
        <v>1</v>
      </c>
      <c r="L166" s="109">
        <f>IF('Planilha oficial participantes '!J166="Nenhuma no último mês", 0,
 IF('Planilha oficial participantes '!J166="Menos de 1 vez/ semana", 1,
 IF('Planilha oficial participantes '!J166="1 ou 2 vezes/ semana", 2,
 IF('Planilha oficial participantes '!J166="3 ou mais vezes/ semana", 3,
 ""))))
</f>
        <v>1</v>
      </c>
      <c r="M166" s="109">
        <f>IF('Planilha oficial participantes '!K166="Nenhuma no último mês", 0,
 IF('Planilha oficial participantes '!K166="Menos de 1 vez/ semana", 1,
 IF('Planilha oficial participantes '!K166="1 ou 2 vezes/ semana", 2,
 IF('Planilha oficial participantes '!K166="3 ou mais vezes/ semana", 3,
 ""))))
</f>
        <v>1</v>
      </c>
      <c r="N166" s="109">
        <f>IF('Planilha oficial participantes '!L166="Nenhuma no último mês", 0,
 IF('Planilha oficial participantes '!L166="Menos de 1 vez/ semana", 1,
 IF('Planilha oficial participantes '!L166="1 ou 2 vezes/ semana", 2,
 IF('Planilha oficial participantes '!L166="3 ou mais vezes/ semana", 3,
 ""))))
</f>
        <v>0</v>
      </c>
      <c r="O166" s="109">
        <f>IF('Planilha oficial participantes '!M166="Nenhuma no último mês", 0,
 IF('Planilha oficial participantes '!M166="Menos de 1 vez/ semana", 1,
 IF('Planilha oficial participantes '!M166="1 ou 2 vezes/ semana", 2,
 IF('Planilha oficial participantes '!M166="3 ou mais vezes/ semana", 3,
 ""))))
</f>
        <v>0</v>
      </c>
      <c r="P166" s="109">
        <f>IF('Planilha oficial participantes '!N166="Nenhuma no último mês", 0,
 IF('Planilha oficial participantes '!N166="Menos de 1 vez/ semana", 1,
 IF('Planilha oficial participantes '!N166="1 ou 2 vezes/ semana", 2,
 IF('Planilha oficial participantes '!N166="3 ou mais vezes/ semana", 3,
 ""))))
</f>
        <v>0</v>
      </c>
      <c r="Q166" s="109">
        <f>IF('Planilha oficial participantes '!O166="Nenhuma no último mês", 0,
 IF('Planilha oficial participantes '!O166="Menos de 1 vez/ semana", 1,
 IF('Planilha oficial participantes '!O166="1 ou 2 vezes/ semana", 2,
 IF('Planilha oficial participantes '!O166="3 ou mais vezes/ semana", 3,
 ""))))
</f>
        <v>0</v>
      </c>
      <c r="R166" s="109">
        <f>IF('Planilha oficial participantes '!P166="Nenhuma no último mês", 0,
 IF('Planilha oficial participantes '!P166="Menos de 1 vez/ semana", 1,
 IF('Planilha oficial participantes '!P166="1 ou 2 vezes/ semana", 2,
 IF('Planilha oficial participantes '!P166="3 ou mais vezes/ semana", 3,
 ""))))
</f>
        <v>0</v>
      </c>
      <c r="S166" s="109">
        <f>IF('Planilha oficial participantes '!Q166="Nenhuma no último mês", 0,
 IF('Planilha oficial participantes '!Q166="Menos de 1 vez/ semana", 1,
 IF('Planilha oficial participantes '!Q166="1 ou 2 vezes/ semana", 2,
 IF('Planilha oficial participantes '!Q166="3 ou mais vezes/ semana", 3,
 ""))))
</f>
        <v>0</v>
      </c>
      <c r="T166" s="109">
        <f>IF('Planilha oficial participantes '!S166="Nenhuma no último mês", 0,
 IF('Planilha oficial participantes '!S166="Não se aplica", 0,
 IF('Planilha oficial participantes '!S166="Menos de 1 vez/ semana", 1,
 IF('Planilha oficial participantes '!S166="1 ou 2 vezes/ semana", 2,
 IF('Planilha oficial participantes '!S166="3 ou mais vezes/ semana", 3,
 ""))))
)</f>
        <v>0</v>
      </c>
      <c r="U166" s="109">
        <f>IF('Planilha oficial participantes '!U166="Nenhuma no último mês", 0,
 IF('Planilha oficial participantes '!U166="Menos de 1 vez/ semana", 1,
 IF('Planilha oficial participantes '!U166="1 ou 2 vezes/ semana", 2,
 IF('Planilha oficial participantes '!U166="3 ou mais vezes/ semana", 3,
 ""))))
</f>
        <v>0</v>
      </c>
      <c r="V166" s="109">
        <f t="shared" si="4"/>
        <v>1</v>
      </c>
      <c r="W166" s="109">
        <f>IF('Planilha oficial participantes '!V166="Nenhuma no último mês", 0,
 IF('Planilha oficial participantes '!V166="Menos de 1 vez/ semana", 1,
 IF('Planilha oficial participantes '!V166="1 ou 2 vezes/ semana", 2,
 IF('Planilha oficial participantes '!V166="3 ou mais vezes/ semana", 3,
 ""))))
</f>
        <v>0</v>
      </c>
      <c r="X166" s="109">
        <f>IF('Planilha oficial participantes '!W166="Nenhuma dificuldade", 0,
 IF('Planilha oficial participantes '!W166="Um problema leve", 1,
 IF('Planilha oficial participantes '!W166="Um problema razoável", 2,
 IF('Planilha oficial participantes '!W166="Um grande problema", 3,
 ""))))
</f>
        <v>2</v>
      </c>
      <c r="Y166" s="114">
        <f t="shared" si="5"/>
        <v>4</v>
      </c>
    </row>
    <row r="167">
      <c r="A167" s="108" t="s">
        <v>1353</v>
      </c>
      <c r="B167" s="109">
        <f>IF('Planilha oficial participantes '!T167="Muito boa", 0, IF('Planilha oficial participantes '!T167="Boa", 1, IF('Planilha oficial participantes '!T167="Ruim", 2, IF('Planilha oficial participantes '!T167="Muito ruim", 3, ""))))</f>
        <v>1</v>
      </c>
      <c r="C167" s="109">
        <f>IF(VALUE(MID('Planilha oficial participantes '!F167,1,SEARCH(" ",'Planilha oficial participantes '!F167)-1))&lt;=15, 0,
 IF(VALUE(MID('Planilha oficial participantes '!F167,1,SEARCH(" ",'Planilha oficial participantes '!F167)-1))&lt;=30, 1,
 IF(VALUE(MID('Planilha oficial participantes '!F167,1,SEARCH(" ",'Planilha oficial participantes '!F167)-1))&lt;=60, 2,
 3)))</f>
        <v>1</v>
      </c>
      <c r="D167" s="109">
        <f>IF('Planilha oficial participantes '!I167="Nenhuma no último mês", 0,
 IF('Planilha oficial participantes '!I167="Menos de 1 vez/ semana", 1,
 IF('Planilha oficial participantes '!I167="1 ou 2 vezes/ semana", 2,
 IF('Planilha oficial participantes '!I167="3 ou mais vezes/ semana", 3,
 ""))))
</f>
        <v>3</v>
      </c>
      <c r="E167" s="110">
        <f t="shared" si="1"/>
        <v>2</v>
      </c>
      <c r="F167" s="109">
        <f>IF(VALUE(MID('Planilha oficial participantes '!H167,1,SEARCH(" ",'Planilha oficial participantes '!H167)-1))&gt;=7, 0,
 IF(VALUE(MID('Planilha oficial participantes '!H167,1,SEARCH(" ",'Planilha oficial participantes '!H167)-1))&gt;=6, 1,
 IF(VALUE(MID('Planilha oficial participantes '!H167,1,SEARCH(" ",'Planilha oficial participantes '!H167)-1))&gt;=5, 2,
 3)))
</f>
        <v>0</v>
      </c>
      <c r="G167" s="109">
        <f>IF(
  (((VALUE(MID('Planilha oficial participantes '!H167,1,SEARCH(" ",'Planilha oficial participantes '!H167)-1))) / (TIMEVALUE(MOD('Planilha oficial participantes '!G167 - 'Planilha oficial participantes '!E167, 1))*24))*100) &gt; 85, 0,
IF(
  (((VALUE(MID('Planilha oficial participantes '!H167,1,SEARCH(" ",'Planilha oficial participantes '!H167)-1))) / (TIMEVALUE(MOD('Planilha oficial participantes '!G167 - 'Planilha oficial participantes '!E167, 1))*24))*100) &gt;= 75, 1,
IF(
  (((VALUE(MID('Planilha oficial participantes '!H167,1,SEARCH(" ",'Planilha oficial participantes '!H167)-1))) / (TIMEVALUE(MOD('Planilha oficial participantes '!G167 - 'Planilha oficial participantes '!E167, 1))*24))*100) &gt;= 65, 2,
3)))
</f>
        <v>0</v>
      </c>
      <c r="H167" s="111">
        <f>((VALUE(MID('Planilha oficial participantes '!H167,1,SEARCH(" ",'Planilha oficial participantes '!H167)-1))) / (TIMEVALUE(MOD('Planilha oficial participantes '!G167 - 'Planilha oficial participantes '!E167, 1))*24))*100</f>
        <v>107.6923077</v>
      </c>
      <c r="I167" s="112">
        <f>MOD('Planilha oficial participantes '!G167 - 'Planilha oficial participantes '!E167, 1)</f>
        <v>0.2708333333</v>
      </c>
      <c r="J167" s="113">
        <f t="shared" si="2"/>
        <v>6.5</v>
      </c>
      <c r="K167" s="109">
        <f t="shared" si="3"/>
        <v>1</v>
      </c>
      <c r="L167" s="109">
        <f>IF('Planilha oficial participantes '!J167="Nenhuma no último mês", 0,
 IF('Planilha oficial participantes '!J167="Menos de 1 vez/ semana", 1,
 IF('Planilha oficial participantes '!J167="1 ou 2 vezes/ semana", 2,
 IF('Planilha oficial participantes '!J167="3 ou mais vezes/ semana", 3,
 ""))))
</f>
        <v>2</v>
      </c>
      <c r="M167" s="109">
        <f>IF('Planilha oficial participantes '!K167="Nenhuma no último mês", 0,
 IF('Planilha oficial participantes '!K167="Menos de 1 vez/ semana", 1,
 IF('Planilha oficial participantes '!K167="1 ou 2 vezes/ semana", 2,
 IF('Planilha oficial participantes '!K167="3 ou mais vezes/ semana", 3,
 ""))))
</f>
        <v>1</v>
      </c>
      <c r="N167" s="109">
        <f>IF('Planilha oficial participantes '!L167="Nenhuma no último mês", 0,
 IF('Planilha oficial participantes '!L167="Menos de 1 vez/ semana", 1,
 IF('Planilha oficial participantes '!L167="1 ou 2 vezes/ semana", 2,
 IF('Planilha oficial participantes '!L167="3 ou mais vezes/ semana", 3,
 ""))))
</f>
        <v>0</v>
      </c>
      <c r="O167" s="109">
        <f>IF('Planilha oficial participantes '!M167="Nenhuma no último mês", 0,
 IF('Planilha oficial participantes '!M167="Menos de 1 vez/ semana", 1,
 IF('Planilha oficial participantes '!M167="1 ou 2 vezes/ semana", 2,
 IF('Planilha oficial participantes '!M167="3 ou mais vezes/ semana", 3,
 ""))))
</f>
        <v>0</v>
      </c>
      <c r="P167" s="109">
        <f>IF('Planilha oficial participantes '!N167="Nenhuma no último mês", 0,
 IF('Planilha oficial participantes '!N167="Menos de 1 vez/ semana", 1,
 IF('Planilha oficial participantes '!N167="1 ou 2 vezes/ semana", 2,
 IF('Planilha oficial participantes '!N167="3 ou mais vezes/ semana", 3,
 ""))))
</f>
        <v>2</v>
      </c>
      <c r="Q167" s="109">
        <f>IF('Planilha oficial participantes '!O167="Nenhuma no último mês", 0,
 IF('Planilha oficial participantes '!O167="Menos de 1 vez/ semana", 1,
 IF('Planilha oficial participantes '!O167="1 ou 2 vezes/ semana", 2,
 IF('Planilha oficial participantes '!O167="3 ou mais vezes/ semana", 3,
 ""))))
</f>
        <v>2</v>
      </c>
      <c r="R167" s="109">
        <f>IF('Planilha oficial participantes '!P167="Nenhuma no último mês", 0,
 IF('Planilha oficial participantes '!P167="Menos de 1 vez/ semana", 1,
 IF('Planilha oficial participantes '!P167="1 ou 2 vezes/ semana", 2,
 IF('Planilha oficial participantes '!P167="3 ou mais vezes/ semana", 3,
 ""))))
</f>
        <v>2</v>
      </c>
      <c r="S167" s="109">
        <f>IF('Planilha oficial participantes '!Q167="Nenhuma no último mês", 0,
 IF('Planilha oficial participantes '!Q167="Menos de 1 vez/ semana", 1,
 IF('Planilha oficial participantes '!Q167="1 ou 2 vezes/ semana", 2,
 IF('Planilha oficial participantes '!Q167="3 ou mais vezes/ semana", 3,
 ""))))
</f>
        <v>0</v>
      </c>
      <c r="T167" s="109">
        <f>IF('Planilha oficial participantes '!S167="Nenhuma no último mês", 0,
 IF('Planilha oficial participantes '!S167="Não se aplica", 0,
 IF('Planilha oficial participantes '!S167="Menos de 1 vez/ semana", 1,
 IF('Planilha oficial participantes '!S167="1 ou 2 vezes/ semana", 2,
 IF('Planilha oficial participantes '!S167="3 ou mais vezes/ semana", 3,
 ""))))
)</f>
        <v>0</v>
      </c>
      <c r="U167" s="109">
        <f>IF('Planilha oficial participantes '!U167="Nenhuma no último mês", 0,
 IF('Planilha oficial participantes '!U167="Menos de 1 vez/ semana", 1,
 IF('Planilha oficial participantes '!U167="1 ou 2 vezes/ semana", 2,
 IF('Planilha oficial participantes '!U167="3 ou mais vezes/ semana", 3,
 ""))))
</f>
        <v>0</v>
      </c>
      <c r="V167" s="109">
        <f t="shared" si="4"/>
        <v>1</v>
      </c>
      <c r="W167" s="109">
        <f>IF('Planilha oficial participantes '!V167="Nenhuma no último mês", 0,
 IF('Planilha oficial participantes '!V167="Menos de 1 vez/ semana", 1,
 IF('Planilha oficial participantes '!V167="1 ou 2 vezes/ semana", 2,
 IF('Planilha oficial participantes '!V167="3 ou mais vezes/ semana", 3,
 ""))))
</f>
        <v>0</v>
      </c>
      <c r="X167" s="109">
        <f>IF('Planilha oficial participantes '!W167="Nenhuma dificuldade", 0,
 IF('Planilha oficial participantes '!W167="Um problema leve", 1,
 IF('Planilha oficial participantes '!W167="Um problema razoável", 2,
 IF('Planilha oficial participantes '!W167="Um grande problema", 3,
 ""))))
</f>
        <v>2</v>
      </c>
      <c r="Y167" s="114">
        <f t="shared" si="5"/>
        <v>5</v>
      </c>
    </row>
    <row r="168">
      <c r="A168" s="108" t="s">
        <v>1354</v>
      </c>
      <c r="B168" s="109">
        <f>IF('Planilha oficial participantes '!T168="Muito boa", 0, IF('Planilha oficial participantes '!T168="Boa", 1, IF('Planilha oficial participantes '!T168="Ruim", 2, IF('Planilha oficial participantes '!T168="Muito ruim", 3, ""))))</f>
        <v>1</v>
      </c>
      <c r="C168" s="109">
        <f>IF(VALUE(MID('Planilha oficial participantes '!F168,1,SEARCH(" ",'Planilha oficial participantes '!F168)-1))&lt;=15, 0,
 IF(VALUE(MID('Planilha oficial participantes '!F168,1,SEARCH(" ",'Planilha oficial participantes '!F168)-1))&lt;=30, 1,
 IF(VALUE(MID('Planilha oficial participantes '!F168,1,SEARCH(" ",'Planilha oficial participantes '!F168)-1))&lt;=60, 2,
 3)))</f>
        <v>1</v>
      </c>
      <c r="D168" s="109">
        <f>IF('Planilha oficial participantes '!I168="Nenhuma no último mês", 0,
 IF('Planilha oficial participantes '!I168="Menos de 1 vez/ semana", 1,
 IF('Planilha oficial participantes '!I168="1 ou 2 vezes/ semana", 2,
 IF('Planilha oficial participantes '!I168="3 ou mais vezes/ semana", 3,
 ""))))
</f>
        <v>1</v>
      </c>
      <c r="E168" s="110">
        <f t="shared" si="1"/>
        <v>1</v>
      </c>
      <c r="F168" s="109">
        <f>IF(VALUE(MID('Planilha oficial participantes '!H168,1,SEARCH(" ",'Planilha oficial participantes '!H168)-1))&gt;=7, 0,
 IF(VALUE(MID('Planilha oficial participantes '!H168,1,SEARCH(" ",'Planilha oficial participantes '!H168)-1))&gt;=6, 1,
 IF(VALUE(MID('Planilha oficial participantes '!H168,1,SEARCH(" ",'Planilha oficial participantes '!H168)-1))&gt;=5, 2,
 3)))
</f>
        <v>0</v>
      </c>
      <c r="G168" s="109">
        <f>IF(
  (((VALUE(MID('Planilha oficial participantes '!H168,1,SEARCH(" ",'Planilha oficial participantes '!H168)-1))) / (TIMEVALUE(MOD('Planilha oficial participantes '!G168 - 'Planilha oficial participantes '!E168, 1))*24))*100) &gt; 85, 0,
IF(
  (((VALUE(MID('Planilha oficial participantes '!H168,1,SEARCH(" ",'Planilha oficial participantes '!H168)-1))) / (TIMEVALUE(MOD('Planilha oficial participantes '!G168 - 'Planilha oficial participantes '!E168, 1))*24))*100) &gt;= 75, 1,
IF(
  (((VALUE(MID('Planilha oficial participantes '!H168,1,SEARCH(" ",'Planilha oficial participantes '!H168)-1))) / (TIMEVALUE(MOD('Planilha oficial participantes '!G168 - 'Planilha oficial participantes '!E168, 1))*24))*100) &gt;= 65, 2,
3)))
</f>
        <v>0</v>
      </c>
      <c r="H168" s="111">
        <f>((VALUE(MID('Planilha oficial participantes '!H168,1,SEARCH(" ",'Planilha oficial participantes '!H168)-1))) / (TIMEVALUE(MOD('Planilha oficial participantes '!G168 - 'Planilha oficial participantes '!E168, 1))*24))*100</f>
        <v>100</v>
      </c>
      <c r="I168" s="112">
        <f>MOD('Planilha oficial participantes '!G168 - 'Planilha oficial participantes '!E168, 1)</f>
        <v>0.3125</v>
      </c>
      <c r="J168" s="113">
        <f t="shared" si="2"/>
        <v>7.5</v>
      </c>
      <c r="K168" s="109">
        <f t="shared" si="3"/>
        <v>1</v>
      </c>
      <c r="L168" s="109">
        <f>IF('Planilha oficial participantes '!J168="Nenhuma no último mês", 0,
 IF('Planilha oficial participantes '!J168="Menos de 1 vez/ semana", 1,
 IF('Planilha oficial participantes '!J168="1 ou 2 vezes/ semana", 2,
 IF('Planilha oficial participantes '!J168="3 ou mais vezes/ semana", 3,
 ""))))
</f>
        <v>1</v>
      </c>
      <c r="M168" s="109">
        <f>IF('Planilha oficial participantes '!K168="Nenhuma no último mês", 0,
 IF('Planilha oficial participantes '!K168="Menos de 1 vez/ semana", 1,
 IF('Planilha oficial participantes '!K168="1 ou 2 vezes/ semana", 2,
 IF('Planilha oficial participantes '!K168="3 ou mais vezes/ semana", 3,
 ""))))
</f>
        <v>0</v>
      </c>
      <c r="N168" s="109">
        <f>IF('Planilha oficial participantes '!L168="Nenhuma no último mês", 0,
 IF('Planilha oficial participantes '!L168="Menos de 1 vez/ semana", 1,
 IF('Planilha oficial participantes '!L168="1 ou 2 vezes/ semana", 2,
 IF('Planilha oficial participantes '!L168="3 ou mais vezes/ semana", 3,
 ""))))
</f>
        <v>1</v>
      </c>
      <c r="O168" s="109">
        <f>IF('Planilha oficial participantes '!M168="Nenhuma no último mês", 0,
 IF('Planilha oficial participantes '!M168="Menos de 1 vez/ semana", 1,
 IF('Planilha oficial participantes '!M168="1 ou 2 vezes/ semana", 2,
 IF('Planilha oficial participantes '!M168="3 ou mais vezes/ semana", 3,
 ""))))
</f>
        <v>1</v>
      </c>
      <c r="P168" s="109">
        <f>IF('Planilha oficial participantes '!N168="Nenhuma no último mês", 0,
 IF('Planilha oficial participantes '!N168="Menos de 1 vez/ semana", 1,
 IF('Planilha oficial participantes '!N168="1 ou 2 vezes/ semana", 2,
 IF('Planilha oficial participantes '!N168="3 ou mais vezes/ semana", 3,
 ""))))
</f>
        <v>1</v>
      </c>
      <c r="Q168" s="109">
        <f>IF('Planilha oficial participantes '!O168="Nenhuma no último mês", 0,
 IF('Planilha oficial participantes '!O168="Menos de 1 vez/ semana", 1,
 IF('Planilha oficial participantes '!O168="1 ou 2 vezes/ semana", 2,
 IF('Planilha oficial participantes '!O168="3 ou mais vezes/ semana", 3,
 ""))))
</f>
        <v>0</v>
      </c>
      <c r="R168" s="109">
        <f>IF('Planilha oficial participantes '!P168="Nenhuma no último mês", 0,
 IF('Planilha oficial participantes '!P168="Menos de 1 vez/ semana", 1,
 IF('Planilha oficial participantes '!P168="1 ou 2 vezes/ semana", 2,
 IF('Planilha oficial participantes '!P168="3 ou mais vezes/ semana", 3,
 ""))))
</f>
        <v>0</v>
      </c>
      <c r="S168" s="109">
        <f>IF('Planilha oficial participantes '!Q168="Nenhuma no último mês", 0,
 IF('Planilha oficial participantes '!Q168="Menos de 1 vez/ semana", 1,
 IF('Planilha oficial participantes '!Q168="1 ou 2 vezes/ semana", 2,
 IF('Planilha oficial participantes '!Q168="3 ou mais vezes/ semana", 3,
 ""))))
</f>
        <v>0</v>
      </c>
      <c r="T168" s="109">
        <f>IF('Planilha oficial participantes '!S168="Nenhuma no último mês", 0,
 IF('Planilha oficial participantes '!S168="Não se aplica", 0,
 IF('Planilha oficial participantes '!S168="Menos de 1 vez/ semana", 1,
 IF('Planilha oficial participantes '!S168="1 ou 2 vezes/ semana", 2,
 IF('Planilha oficial participantes '!S168="3 ou mais vezes/ semana", 3,
 ""))))
)</f>
        <v>3</v>
      </c>
      <c r="U168" s="109">
        <f>IF('Planilha oficial participantes '!U168="Nenhuma no último mês", 0,
 IF('Planilha oficial participantes '!U168="Menos de 1 vez/ semana", 1,
 IF('Planilha oficial participantes '!U168="1 ou 2 vezes/ semana", 2,
 IF('Planilha oficial participantes '!U168="3 ou mais vezes/ semana", 3,
 ""))))
</f>
        <v>0</v>
      </c>
      <c r="V168" s="109">
        <f t="shared" si="4"/>
        <v>2</v>
      </c>
      <c r="W168" s="109">
        <f>IF('Planilha oficial participantes '!V168="Nenhuma no último mês", 0,
 IF('Planilha oficial participantes '!V168="Menos de 1 vez/ semana", 1,
 IF('Planilha oficial participantes '!V168="1 ou 2 vezes/ semana", 2,
 IF('Planilha oficial participantes '!V168="3 ou mais vezes/ semana", 3,
 ""))))
</f>
        <v>2</v>
      </c>
      <c r="X168" s="109">
        <f>IF('Planilha oficial participantes '!W168="Nenhuma dificuldade", 0,
 IF('Planilha oficial participantes '!W168="Um problema leve", 1,
 IF('Planilha oficial participantes '!W168="Um problema razoável", 2,
 IF('Planilha oficial participantes '!W168="Um grande problema", 3,
 ""))))
</f>
        <v>1</v>
      </c>
      <c r="Y168" s="114">
        <f t="shared" si="5"/>
        <v>5</v>
      </c>
    </row>
    <row r="169">
      <c r="A169" s="108" t="s">
        <v>1355</v>
      </c>
      <c r="B169" s="109">
        <f>IF('Planilha oficial participantes '!T169="Muito boa", 0, IF('Planilha oficial participantes '!T169="Boa", 1, IF('Planilha oficial participantes '!T169="Ruim", 2, IF('Planilha oficial participantes '!T169="Muito ruim", 3, ""))))</f>
        <v>2</v>
      </c>
      <c r="C169" s="109">
        <f>IF(VALUE(MID('Planilha oficial participantes '!F169,1,SEARCH(" ",'Planilha oficial participantes '!F169)-1))&lt;=15, 0,
 IF(VALUE(MID('Planilha oficial participantes '!F169,1,SEARCH(" ",'Planilha oficial participantes '!F169)-1))&lt;=30, 1,
 IF(VALUE(MID('Planilha oficial participantes '!F169,1,SEARCH(" ",'Planilha oficial participantes '!F169)-1))&lt;=60, 2,
 3)))</f>
        <v>1</v>
      </c>
      <c r="D169" s="109">
        <f>IF('Planilha oficial participantes '!I169="Nenhuma no último mês", 0,
 IF('Planilha oficial participantes '!I169="Menos de 1 vez/ semana", 1,
 IF('Planilha oficial participantes '!I169="1 ou 2 vezes/ semana", 2,
 IF('Planilha oficial participantes '!I169="3 ou mais vezes/ semana", 3,
 ""))))
</f>
        <v>2</v>
      </c>
      <c r="E169" s="110">
        <f t="shared" si="1"/>
        <v>2</v>
      </c>
      <c r="F169" s="109">
        <f>IF(VALUE(MID('Planilha oficial participantes '!H169,1,SEARCH(" ",'Planilha oficial participantes '!H169)-1))&gt;=7, 0,
 IF(VALUE(MID('Planilha oficial participantes '!H169,1,SEARCH(" ",'Planilha oficial participantes '!H169)-1))&gt;=6, 1,
 IF(VALUE(MID('Planilha oficial participantes '!H169,1,SEARCH(" ",'Planilha oficial participantes '!H169)-1))&gt;=5, 2,
 3)))
</f>
        <v>0</v>
      </c>
      <c r="G169" s="109">
        <f>IF(
  (((VALUE(MID('Planilha oficial participantes '!H169,1,SEARCH(" ",'Planilha oficial participantes '!H169)-1))) / (TIMEVALUE(MOD('Planilha oficial participantes '!G169 - 'Planilha oficial participantes '!E169, 1))*24))*100) &gt; 85, 0,
IF(
  (((VALUE(MID('Planilha oficial participantes '!H169,1,SEARCH(" ",'Planilha oficial participantes '!H169)-1))) / (TIMEVALUE(MOD('Planilha oficial participantes '!G169 - 'Planilha oficial participantes '!E169, 1))*24))*100) &gt;= 75, 1,
IF(
  (((VALUE(MID('Planilha oficial participantes '!H169,1,SEARCH(" ",'Planilha oficial participantes '!H169)-1))) / (TIMEVALUE(MOD('Planilha oficial participantes '!G169 - 'Planilha oficial participantes '!E169, 1))*24))*100) &gt;= 65, 2,
3)))
</f>
        <v>0</v>
      </c>
      <c r="H169" s="111">
        <f>((VALUE(MID('Planilha oficial participantes '!H169,1,SEARCH(" ",'Planilha oficial participantes '!H169)-1))) / (TIMEVALUE(MOD('Planilha oficial participantes '!G169 - 'Planilha oficial participantes '!E169, 1))*24))*100</f>
        <v>93.75</v>
      </c>
      <c r="I169" s="112">
        <f>MOD('Planilha oficial participantes '!G169 - 'Planilha oficial participantes '!E169, 1)</f>
        <v>0.3333333333</v>
      </c>
      <c r="J169" s="113">
        <f t="shared" si="2"/>
        <v>8</v>
      </c>
      <c r="K169" s="109">
        <f t="shared" si="3"/>
        <v>1</v>
      </c>
      <c r="L169" s="109">
        <f>IF('Planilha oficial participantes '!J169="Nenhuma no último mês", 0,
 IF('Planilha oficial participantes '!J169="Menos de 1 vez/ semana", 1,
 IF('Planilha oficial participantes '!J169="1 ou 2 vezes/ semana", 2,
 IF('Planilha oficial participantes '!J169="3 ou mais vezes/ semana", 3,
 ""))))
</f>
        <v>2</v>
      </c>
      <c r="M169" s="109">
        <f>IF('Planilha oficial participantes '!K169="Nenhuma no último mês", 0,
 IF('Planilha oficial participantes '!K169="Menos de 1 vez/ semana", 1,
 IF('Planilha oficial participantes '!K169="1 ou 2 vezes/ semana", 2,
 IF('Planilha oficial participantes '!K169="3 ou mais vezes/ semana", 3,
 ""))))
</f>
        <v>1</v>
      </c>
      <c r="N169" s="109">
        <f>IF('Planilha oficial participantes '!L169="Nenhuma no último mês", 0,
 IF('Planilha oficial participantes '!L169="Menos de 1 vez/ semana", 1,
 IF('Planilha oficial participantes '!L169="1 ou 2 vezes/ semana", 2,
 IF('Planilha oficial participantes '!L169="3 ou mais vezes/ semana", 3,
 ""))))
</f>
        <v>1</v>
      </c>
      <c r="O169" s="109">
        <f>IF('Planilha oficial participantes '!M169="Nenhuma no último mês", 0,
 IF('Planilha oficial participantes '!M169="Menos de 1 vez/ semana", 1,
 IF('Planilha oficial participantes '!M169="1 ou 2 vezes/ semana", 2,
 IF('Planilha oficial participantes '!M169="3 ou mais vezes/ semana", 3,
 ""))))
</f>
        <v>1</v>
      </c>
      <c r="P169" s="109">
        <f>IF('Planilha oficial participantes '!N169="Nenhuma no último mês", 0,
 IF('Planilha oficial participantes '!N169="Menos de 1 vez/ semana", 1,
 IF('Planilha oficial participantes '!N169="1 ou 2 vezes/ semana", 2,
 IF('Planilha oficial participantes '!N169="3 ou mais vezes/ semana", 3,
 ""))))
</f>
        <v>1</v>
      </c>
      <c r="Q169" s="109">
        <f>IF('Planilha oficial participantes '!O169="Nenhuma no último mês", 0,
 IF('Planilha oficial participantes '!O169="Menos de 1 vez/ semana", 1,
 IF('Planilha oficial participantes '!O169="1 ou 2 vezes/ semana", 2,
 IF('Planilha oficial participantes '!O169="3 ou mais vezes/ semana", 3,
 ""))))
</f>
        <v>0</v>
      </c>
      <c r="R169" s="109">
        <f>IF('Planilha oficial participantes '!P169="Nenhuma no último mês", 0,
 IF('Planilha oficial participantes '!P169="Menos de 1 vez/ semana", 1,
 IF('Planilha oficial participantes '!P169="1 ou 2 vezes/ semana", 2,
 IF('Planilha oficial participantes '!P169="3 ou mais vezes/ semana", 3,
 ""))))
</f>
        <v>0</v>
      </c>
      <c r="S169" s="109">
        <f>IF('Planilha oficial participantes '!Q169="Nenhuma no último mês", 0,
 IF('Planilha oficial participantes '!Q169="Menos de 1 vez/ semana", 1,
 IF('Planilha oficial participantes '!Q169="1 ou 2 vezes/ semana", 2,
 IF('Planilha oficial participantes '!Q169="3 ou mais vezes/ semana", 3,
 ""))))
</f>
        <v>0</v>
      </c>
      <c r="T169" s="109">
        <f>IF('Planilha oficial participantes '!S169="Nenhuma no último mês", 0,
 IF('Planilha oficial participantes '!S169="Não se aplica", 0,
 IF('Planilha oficial participantes '!S169="Menos de 1 vez/ semana", 1,
 IF('Planilha oficial participantes '!S169="1 ou 2 vezes/ semana", 2,
 IF('Planilha oficial participantes '!S169="3 ou mais vezes/ semana", 3,
 ""))))
)</f>
        <v>0</v>
      </c>
      <c r="U169" s="109">
        <f>IF('Planilha oficial participantes '!U169="Nenhuma no último mês", 0,
 IF('Planilha oficial participantes '!U169="Menos de 1 vez/ semana", 1,
 IF('Planilha oficial participantes '!U169="1 ou 2 vezes/ semana", 2,
 IF('Planilha oficial participantes '!U169="3 ou mais vezes/ semana", 3,
 ""))))
</f>
        <v>3</v>
      </c>
      <c r="V169" s="109">
        <f t="shared" si="4"/>
        <v>2</v>
      </c>
      <c r="W169" s="109">
        <f>IF('Planilha oficial participantes '!V169="Nenhuma no último mês", 0,
 IF('Planilha oficial participantes '!V169="Menos de 1 vez/ semana", 1,
 IF('Planilha oficial participantes '!V169="1 ou 2 vezes/ semana", 2,
 IF('Planilha oficial participantes '!V169="3 ou mais vezes/ semana", 3,
 ""))))
</f>
        <v>2</v>
      </c>
      <c r="X169" s="109">
        <f>IF('Planilha oficial participantes '!W169="Nenhuma dificuldade", 0,
 IF('Planilha oficial participantes '!W169="Um problema leve", 1,
 IF('Planilha oficial participantes '!W169="Um problema razoável", 2,
 IF('Planilha oficial participantes '!W169="Um grande problema", 3,
 ""))))
</f>
        <v>2</v>
      </c>
      <c r="Y169" s="114">
        <f t="shared" si="5"/>
        <v>10</v>
      </c>
    </row>
    <row r="170">
      <c r="A170" s="108" t="s">
        <v>1356</v>
      </c>
      <c r="B170" s="109">
        <f>IF('Planilha oficial participantes '!T170="Muito boa", 0, IF('Planilha oficial participantes '!T170="Boa", 1, IF('Planilha oficial participantes '!T170="Ruim", 2, IF('Planilha oficial participantes '!T170="Muito ruim", 3, ""))))</f>
        <v>1</v>
      </c>
      <c r="C170" s="109">
        <f>IF(VALUE(MID('Planilha oficial participantes '!F170,1,SEARCH(" ",'Planilha oficial participantes '!F170)-1))&lt;=15, 0,
 IF(VALUE(MID('Planilha oficial participantes '!F170,1,SEARCH(" ",'Planilha oficial participantes '!F170)-1))&lt;=30, 1,
 IF(VALUE(MID('Planilha oficial participantes '!F170,1,SEARCH(" ",'Planilha oficial participantes '!F170)-1))&lt;=60, 2,
 3)))</f>
        <v>0</v>
      </c>
      <c r="D170" s="109">
        <f>IF('Planilha oficial participantes '!I170="Nenhuma no último mês", 0,
 IF('Planilha oficial participantes '!I170="Menos de 1 vez/ semana", 1,
 IF('Planilha oficial participantes '!I170="1 ou 2 vezes/ semana", 2,
 IF('Planilha oficial participantes '!I170="3 ou mais vezes/ semana", 3,
 ""))))
</f>
        <v>0</v>
      </c>
      <c r="E170" s="110">
        <f t="shared" si="1"/>
        <v>0</v>
      </c>
      <c r="F170" s="109">
        <f>IF(VALUE(MID('Planilha oficial participantes '!H170,1,SEARCH(" ",'Planilha oficial participantes '!H170)-1))&gt;=7, 0,
 IF(VALUE(MID('Planilha oficial participantes '!H170,1,SEARCH(" ",'Planilha oficial participantes '!H170)-1))&gt;=6, 1,
 IF(VALUE(MID('Planilha oficial participantes '!H170,1,SEARCH(" ",'Planilha oficial participantes '!H170)-1))&gt;=5, 2,
 3)))
</f>
        <v>1</v>
      </c>
      <c r="G170" s="109">
        <f>IF(
  (((VALUE(MID('Planilha oficial participantes '!H170,1,SEARCH(" ",'Planilha oficial participantes '!H170)-1))) / (TIMEVALUE(MOD('Planilha oficial participantes '!G170 - 'Planilha oficial participantes '!E170, 1))*24))*100) &gt; 85, 0,
IF(
  (((VALUE(MID('Planilha oficial participantes '!H170,1,SEARCH(" ",'Planilha oficial participantes '!H170)-1))) / (TIMEVALUE(MOD('Planilha oficial participantes '!G170 - 'Planilha oficial participantes '!E170, 1))*24))*100) &gt;= 75, 1,
IF(
  (((VALUE(MID('Planilha oficial participantes '!H170,1,SEARCH(" ",'Planilha oficial participantes '!H170)-1))) / (TIMEVALUE(MOD('Planilha oficial participantes '!G170 - 'Planilha oficial participantes '!E170, 1))*24))*100) &gt;= 65, 2,
3)))
</f>
        <v>0</v>
      </c>
      <c r="H170" s="111">
        <f>((VALUE(MID('Planilha oficial participantes '!H170,1,SEARCH(" ",'Planilha oficial participantes '!H170)-1))) / (TIMEVALUE(MOD('Planilha oficial participantes '!G170 - 'Planilha oficial participantes '!E170, 1))*24))*100</f>
        <v>86.74698795</v>
      </c>
      <c r="I170" s="112">
        <f>MOD('Planilha oficial participantes '!G170 - 'Planilha oficial participantes '!E170, 1)</f>
        <v>0.2881944444</v>
      </c>
      <c r="J170" s="113">
        <f t="shared" si="2"/>
        <v>6.916666667</v>
      </c>
      <c r="K170" s="109">
        <f t="shared" si="3"/>
        <v>1</v>
      </c>
      <c r="L170" s="109">
        <f>IF('Planilha oficial participantes '!J170="Nenhuma no último mês", 0,
 IF('Planilha oficial participantes '!J170="Menos de 1 vez/ semana", 1,
 IF('Planilha oficial participantes '!J170="1 ou 2 vezes/ semana", 2,
 IF('Planilha oficial participantes '!J170="3 ou mais vezes/ semana", 3,
 ""))))
</f>
        <v>2</v>
      </c>
      <c r="M170" s="109">
        <f>IF('Planilha oficial participantes '!K170="Nenhuma no último mês", 0,
 IF('Planilha oficial participantes '!K170="Menos de 1 vez/ semana", 1,
 IF('Planilha oficial participantes '!K170="1 ou 2 vezes/ semana", 2,
 IF('Planilha oficial participantes '!K170="3 ou mais vezes/ semana", 3,
 ""))))
</f>
        <v>0</v>
      </c>
      <c r="N170" s="109">
        <f>IF('Planilha oficial participantes '!L170="Nenhuma no último mês", 0,
 IF('Planilha oficial participantes '!L170="Menos de 1 vez/ semana", 1,
 IF('Planilha oficial participantes '!L170="1 ou 2 vezes/ semana", 2,
 IF('Planilha oficial participantes '!L170="3 ou mais vezes/ semana", 3,
 ""))))
</f>
        <v>0</v>
      </c>
      <c r="O170" s="109">
        <f>IF('Planilha oficial participantes '!M170="Nenhuma no último mês", 0,
 IF('Planilha oficial participantes '!M170="Menos de 1 vez/ semana", 1,
 IF('Planilha oficial participantes '!M170="1 ou 2 vezes/ semana", 2,
 IF('Planilha oficial participantes '!M170="3 ou mais vezes/ semana", 3,
 ""))))
</f>
        <v>1</v>
      </c>
      <c r="P170" s="109">
        <f>IF('Planilha oficial participantes '!N170="Nenhuma no último mês", 0,
 IF('Planilha oficial participantes '!N170="Menos de 1 vez/ semana", 1,
 IF('Planilha oficial participantes '!N170="1 ou 2 vezes/ semana", 2,
 IF('Planilha oficial participantes '!N170="3 ou mais vezes/ semana", 3,
 ""))))
</f>
        <v>0</v>
      </c>
      <c r="Q170" s="109">
        <f>IF('Planilha oficial participantes '!O170="Nenhuma no último mês", 0,
 IF('Planilha oficial participantes '!O170="Menos de 1 vez/ semana", 1,
 IF('Planilha oficial participantes '!O170="1 ou 2 vezes/ semana", 2,
 IF('Planilha oficial participantes '!O170="3 ou mais vezes/ semana", 3,
 ""))))
</f>
        <v>1</v>
      </c>
      <c r="R170" s="109">
        <f>IF('Planilha oficial participantes '!P170="Nenhuma no último mês", 0,
 IF('Planilha oficial participantes '!P170="Menos de 1 vez/ semana", 1,
 IF('Planilha oficial participantes '!P170="1 ou 2 vezes/ semana", 2,
 IF('Planilha oficial participantes '!P170="3 ou mais vezes/ semana", 3,
 ""))))
</f>
        <v>3</v>
      </c>
      <c r="S170" s="109">
        <f>IF('Planilha oficial participantes '!Q170="Nenhuma no último mês", 0,
 IF('Planilha oficial participantes '!Q170="Menos de 1 vez/ semana", 1,
 IF('Planilha oficial participantes '!Q170="1 ou 2 vezes/ semana", 2,
 IF('Planilha oficial participantes '!Q170="3 ou mais vezes/ semana", 3,
 ""))))
</f>
        <v>1</v>
      </c>
      <c r="T170" s="109">
        <f>IF('Planilha oficial participantes '!S170="Nenhuma no último mês", 0,
 IF('Planilha oficial participantes '!S170="Não se aplica", 0,
 IF('Planilha oficial participantes '!S170="Menos de 1 vez/ semana", 1,
 IF('Planilha oficial participantes '!S170="1 ou 2 vezes/ semana", 2,
 IF('Planilha oficial participantes '!S170="3 ou mais vezes/ semana", 3,
 ""))))
)</f>
        <v>0</v>
      </c>
      <c r="U170" s="109">
        <f>IF('Planilha oficial participantes '!U170="Nenhuma no último mês", 0,
 IF('Planilha oficial participantes '!U170="Menos de 1 vez/ semana", 1,
 IF('Planilha oficial participantes '!U170="1 ou 2 vezes/ semana", 2,
 IF('Planilha oficial participantes '!U170="3 ou mais vezes/ semana", 3,
 ""))))
</f>
        <v>0</v>
      </c>
      <c r="V170" s="109">
        <f t="shared" si="4"/>
        <v>1</v>
      </c>
      <c r="W170" s="109">
        <f>IF('Planilha oficial participantes '!V170="Nenhuma no último mês", 0,
 IF('Planilha oficial participantes '!V170="Menos de 1 vez/ semana", 1,
 IF('Planilha oficial participantes '!V170="1 ou 2 vezes/ semana", 2,
 IF('Planilha oficial participantes '!V170="3 ou mais vezes/ semana", 3,
 ""))))
</f>
        <v>0</v>
      </c>
      <c r="X170" s="109">
        <f>IF('Planilha oficial participantes '!W170="Nenhuma dificuldade", 0,
 IF('Planilha oficial participantes '!W170="Um problema leve", 1,
 IF('Planilha oficial participantes '!W170="Um problema razoável", 2,
 IF('Planilha oficial participantes '!W170="Um grande problema", 3,
 ""))))
</f>
        <v>1</v>
      </c>
      <c r="Y170" s="114">
        <f t="shared" si="5"/>
        <v>4</v>
      </c>
    </row>
    <row r="171">
      <c r="A171" s="108" t="s">
        <v>1357</v>
      </c>
      <c r="B171" s="109">
        <f>IF('Planilha oficial participantes '!T171="Muito boa", 0, IF('Planilha oficial participantes '!T171="Boa", 1, IF('Planilha oficial participantes '!T171="Ruim", 2, IF('Planilha oficial participantes '!T171="Muito ruim", 3, ""))))</f>
        <v>2</v>
      </c>
      <c r="C171" s="109">
        <f>IF(VALUE(MID('Planilha oficial participantes '!F171,1,SEARCH(" ",'Planilha oficial participantes '!F171)-1))&lt;=15, 0,
 IF(VALUE(MID('Planilha oficial participantes '!F171,1,SEARCH(" ",'Planilha oficial participantes '!F171)-1))&lt;=30, 1,
 IF(VALUE(MID('Planilha oficial participantes '!F171,1,SEARCH(" ",'Planilha oficial participantes '!F171)-1))&lt;=60, 2,
 3)))</f>
        <v>2</v>
      </c>
      <c r="D171" s="109">
        <f>IF('Planilha oficial participantes '!I171="Nenhuma no último mês", 0,
 IF('Planilha oficial participantes '!I171="Menos de 1 vez/ semana", 1,
 IF('Planilha oficial participantes '!I171="1 ou 2 vezes/ semana", 2,
 IF('Planilha oficial participantes '!I171="3 ou mais vezes/ semana", 3,
 ""))))
</f>
        <v>2</v>
      </c>
      <c r="E171" s="110">
        <f t="shared" si="1"/>
        <v>2</v>
      </c>
      <c r="F171" s="109">
        <f>IF(VALUE(MID('Planilha oficial participantes '!H171,1,SEARCH(" ",'Planilha oficial participantes '!H171)-1))&gt;=7, 0,
 IF(VALUE(MID('Planilha oficial participantes '!H171,1,SEARCH(" ",'Planilha oficial participantes '!H171)-1))&gt;=6, 1,
 IF(VALUE(MID('Planilha oficial participantes '!H171,1,SEARCH(" ",'Planilha oficial participantes '!H171)-1))&gt;=5, 2,
 3)))
</f>
        <v>1</v>
      </c>
      <c r="G171" s="109">
        <f>IF(
  (((VALUE(MID('Planilha oficial participantes '!H171,1,SEARCH(" ",'Planilha oficial participantes '!H171)-1))) / (TIMEVALUE(MOD('Planilha oficial participantes '!G171 - 'Planilha oficial participantes '!E171, 1))*24))*100) &gt; 85, 0,
IF(
  (((VALUE(MID('Planilha oficial participantes '!H171,1,SEARCH(" ",'Planilha oficial participantes '!H171)-1))) / (TIMEVALUE(MOD('Planilha oficial participantes '!G171 - 'Planilha oficial participantes '!E171, 1))*24))*100) &gt;= 75, 1,
IF(
  (((VALUE(MID('Planilha oficial participantes '!H171,1,SEARCH(" ",'Planilha oficial participantes '!H171)-1))) / (TIMEVALUE(MOD('Planilha oficial participantes '!G171 - 'Planilha oficial participantes '!E171, 1))*24))*100) &gt;= 65, 2,
3)))
</f>
        <v>0</v>
      </c>
      <c r="H171" s="111">
        <f>((VALUE(MID('Planilha oficial participantes '!H171,1,SEARCH(" ",'Planilha oficial participantes '!H171)-1))) / (TIMEVALUE(MOD('Planilha oficial participantes '!G171 - 'Planilha oficial participantes '!E171, 1))*24))*100</f>
        <v>92.30769231</v>
      </c>
      <c r="I171" s="112">
        <f>MOD('Planilha oficial participantes '!G171 - 'Planilha oficial participantes '!E171, 1)</f>
        <v>0.2708333333</v>
      </c>
      <c r="J171" s="113">
        <f t="shared" si="2"/>
        <v>6.5</v>
      </c>
      <c r="K171" s="109">
        <f t="shared" si="3"/>
        <v>1</v>
      </c>
      <c r="L171" s="109">
        <f>IF('Planilha oficial participantes '!J171="Nenhuma no último mês", 0,
 IF('Planilha oficial participantes '!J171="Menos de 1 vez/ semana", 1,
 IF('Planilha oficial participantes '!J171="1 ou 2 vezes/ semana", 2,
 IF('Planilha oficial participantes '!J171="3 ou mais vezes/ semana", 3,
 ""))))
</f>
        <v>2</v>
      </c>
      <c r="M171" s="109">
        <f>IF('Planilha oficial participantes '!K171="Nenhuma no último mês", 0,
 IF('Planilha oficial participantes '!K171="Menos de 1 vez/ semana", 1,
 IF('Planilha oficial participantes '!K171="1 ou 2 vezes/ semana", 2,
 IF('Planilha oficial participantes '!K171="3 ou mais vezes/ semana", 3,
 ""))))
</f>
        <v>0</v>
      </c>
      <c r="N171" s="109">
        <f>IF('Planilha oficial participantes '!L171="Nenhuma no último mês", 0,
 IF('Planilha oficial participantes '!L171="Menos de 1 vez/ semana", 1,
 IF('Planilha oficial participantes '!L171="1 ou 2 vezes/ semana", 2,
 IF('Planilha oficial participantes '!L171="3 ou mais vezes/ semana", 3,
 ""))))
</f>
        <v>0</v>
      </c>
      <c r="O171" s="109">
        <f>IF('Planilha oficial participantes '!M171="Nenhuma no último mês", 0,
 IF('Planilha oficial participantes '!M171="Menos de 1 vez/ semana", 1,
 IF('Planilha oficial participantes '!M171="1 ou 2 vezes/ semana", 2,
 IF('Planilha oficial participantes '!M171="3 ou mais vezes/ semana", 3,
 ""))))
</f>
        <v>0</v>
      </c>
      <c r="P171" s="109">
        <f>IF('Planilha oficial participantes '!N171="Nenhuma no último mês", 0,
 IF('Planilha oficial participantes '!N171="Menos de 1 vez/ semana", 1,
 IF('Planilha oficial participantes '!N171="1 ou 2 vezes/ semana", 2,
 IF('Planilha oficial participantes '!N171="3 ou mais vezes/ semana", 3,
 ""))))
</f>
        <v>0</v>
      </c>
      <c r="Q171" s="109">
        <f>IF('Planilha oficial participantes '!O171="Nenhuma no último mês", 0,
 IF('Planilha oficial participantes '!O171="Menos de 1 vez/ semana", 1,
 IF('Planilha oficial participantes '!O171="1 ou 2 vezes/ semana", 2,
 IF('Planilha oficial participantes '!O171="3 ou mais vezes/ semana", 3,
 ""))))
</f>
        <v>0</v>
      </c>
      <c r="R171" s="109">
        <f>IF('Planilha oficial participantes '!P171="Nenhuma no último mês", 0,
 IF('Planilha oficial participantes '!P171="Menos de 1 vez/ semana", 1,
 IF('Planilha oficial participantes '!P171="1 ou 2 vezes/ semana", 2,
 IF('Planilha oficial participantes '!P171="3 ou mais vezes/ semana", 3,
 ""))))
</f>
        <v>1</v>
      </c>
      <c r="S171" s="109">
        <f>IF('Planilha oficial participantes '!Q171="Nenhuma no último mês", 0,
 IF('Planilha oficial participantes '!Q171="Menos de 1 vez/ semana", 1,
 IF('Planilha oficial participantes '!Q171="1 ou 2 vezes/ semana", 2,
 IF('Planilha oficial participantes '!Q171="3 ou mais vezes/ semana", 3,
 ""))))
</f>
        <v>1</v>
      </c>
      <c r="T171" s="109">
        <f>IF('Planilha oficial participantes '!S171="Nenhuma no último mês", 0,
 IF('Planilha oficial participantes '!S171="Não se aplica", 0,
 IF('Planilha oficial participantes '!S171="Menos de 1 vez/ semana", 1,
 IF('Planilha oficial participantes '!S171="1 ou 2 vezes/ semana", 2,
 IF('Planilha oficial participantes '!S171="3 ou mais vezes/ semana", 3,
 ""))))
)</f>
        <v>0</v>
      </c>
      <c r="U171" s="109">
        <f>IF('Planilha oficial participantes '!U171="Nenhuma no último mês", 0,
 IF('Planilha oficial participantes '!U171="Menos de 1 vez/ semana", 1,
 IF('Planilha oficial participantes '!U171="1 ou 2 vezes/ semana", 2,
 IF('Planilha oficial participantes '!U171="3 ou mais vezes/ semana", 3,
 ""))))
</f>
        <v>0</v>
      </c>
      <c r="V171" s="109">
        <f t="shared" si="4"/>
        <v>1</v>
      </c>
      <c r="W171" s="109">
        <f>IF('Planilha oficial participantes '!V171="Nenhuma no último mês", 0,
 IF('Planilha oficial participantes '!V171="Menos de 1 vez/ semana", 1,
 IF('Planilha oficial participantes '!V171="1 ou 2 vezes/ semana", 2,
 IF('Planilha oficial participantes '!V171="3 ou mais vezes/ semana", 3,
 ""))))
</f>
        <v>1</v>
      </c>
      <c r="X171" s="109">
        <f>IF('Planilha oficial participantes '!W171="Nenhuma dificuldade", 0,
 IF('Planilha oficial participantes '!W171="Um problema leve", 1,
 IF('Planilha oficial participantes '!W171="Um problema razoável", 2,
 IF('Planilha oficial participantes '!W171="Um grande problema", 3,
 ""))))
</f>
        <v>1</v>
      </c>
      <c r="Y171" s="114">
        <f t="shared" si="5"/>
        <v>7</v>
      </c>
    </row>
    <row r="172">
      <c r="A172" s="108" t="s">
        <v>1358</v>
      </c>
      <c r="B172" s="109">
        <f>IF('Planilha oficial participantes '!T172="Muito boa", 0, IF('Planilha oficial participantes '!T172="Boa", 1, IF('Planilha oficial participantes '!T172="Ruim", 2, IF('Planilha oficial participantes '!T172="Muito ruim", 3, ""))))</f>
        <v>2</v>
      </c>
      <c r="C172" s="109">
        <f>IF(VALUE(MID('Planilha oficial participantes '!F172,1,SEARCH(" ",'Planilha oficial participantes '!F172)-1))&lt;=15, 0,
 IF(VALUE(MID('Planilha oficial participantes '!F172,1,SEARCH(" ",'Planilha oficial participantes '!F172)-1))&lt;=30, 1,
 IF(VALUE(MID('Planilha oficial participantes '!F172,1,SEARCH(" ",'Planilha oficial participantes '!F172)-1))&lt;=60, 2,
 3)))</f>
        <v>0</v>
      </c>
      <c r="D172" s="109">
        <f>IF('Planilha oficial participantes '!I172="Nenhuma no último mês", 0,
 IF('Planilha oficial participantes '!I172="Menos de 1 vez/ semana", 1,
 IF('Planilha oficial participantes '!I172="1 ou 2 vezes/ semana", 2,
 IF('Planilha oficial participantes '!I172="3 ou mais vezes/ semana", 3,
 ""))))
</f>
        <v>0</v>
      </c>
      <c r="E172" s="110">
        <f t="shared" si="1"/>
        <v>0</v>
      </c>
      <c r="F172" s="109">
        <f>IF(VALUE(MID('Planilha oficial participantes '!H172,1,SEARCH(" ",'Planilha oficial participantes '!H172)-1))&gt;=7, 0,
 IF(VALUE(MID('Planilha oficial participantes '!H172,1,SEARCH(" ",'Planilha oficial participantes '!H172)-1))&gt;=6, 1,
 IF(VALUE(MID('Planilha oficial participantes '!H172,1,SEARCH(" ",'Planilha oficial participantes '!H172)-1))&gt;=5, 2,
 3)))
</f>
        <v>2</v>
      </c>
      <c r="G172" s="109">
        <f>IF(
  (((VALUE(MID('Planilha oficial participantes '!H172,1,SEARCH(" ",'Planilha oficial participantes '!H172)-1))) / (TIMEVALUE(MOD('Planilha oficial participantes '!G172 - 'Planilha oficial participantes '!E172, 1))*24))*100) &gt; 85, 0,
IF(
  (((VALUE(MID('Planilha oficial participantes '!H172,1,SEARCH(" ",'Planilha oficial participantes '!H172)-1))) / (TIMEVALUE(MOD('Planilha oficial participantes '!G172 - 'Planilha oficial participantes '!E172, 1))*24))*100) &gt;= 75, 1,
IF(
  (((VALUE(MID('Planilha oficial participantes '!H172,1,SEARCH(" ",'Planilha oficial participantes '!H172)-1))) / (TIMEVALUE(MOD('Planilha oficial participantes '!G172 - 'Planilha oficial participantes '!E172, 1))*24))*100) &gt;= 65, 2,
3)))
</f>
        <v>1</v>
      </c>
      <c r="H172" s="111">
        <f>((VALUE(MID('Planilha oficial participantes '!H172,1,SEARCH(" ",'Planilha oficial participantes '!H172)-1))) / (TIMEVALUE(MOD('Planilha oficial participantes '!G172 - 'Planilha oficial participantes '!E172, 1))*24))*100</f>
        <v>83.33333333</v>
      </c>
      <c r="I172" s="112">
        <f>MOD('Planilha oficial participantes '!G172 - 'Planilha oficial participantes '!E172, 1)</f>
        <v>0.25</v>
      </c>
      <c r="J172" s="113">
        <f t="shared" si="2"/>
        <v>6</v>
      </c>
      <c r="K172" s="109">
        <f t="shared" si="3"/>
        <v>1</v>
      </c>
      <c r="L172" s="109">
        <f>IF('Planilha oficial participantes '!J172="Nenhuma no último mês", 0,
 IF('Planilha oficial participantes '!J172="Menos de 1 vez/ semana", 1,
 IF('Planilha oficial participantes '!J172="1 ou 2 vezes/ semana", 2,
 IF('Planilha oficial participantes '!J172="3 ou mais vezes/ semana", 3,
 ""))))
</f>
        <v>1</v>
      </c>
      <c r="M172" s="109">
        <f>IF('Planilha oficial participantes '!K172="Nenhuma no último mês", 0,
 IF('Planilha oficial participantes '!K172="Menos de 1 vez/ semana", 1,
 IF('Planilha oficial participantes '!K172="1 ou 2 vezes/ semana", 2,
 IF('Planilha oficial participantes '!K172="3 ou mais vezes/ semana", 3,
 ""))))
</f>
        <v>0</v>
      </c>
      <c r="N172" s="109">
        <f>IF('Planilha oficial participantes '!L172="Nenhuma no último mês", 0,
 IF('Planilha oficial participantes '!L172="Menos de 1 vez/ semana", 1,
 IF('Planilha oficial participantes '!L172="1 ou 2 vezes/ semana", 2,
 IF('Planilha oficial participantes '!L172="3 ou mais vezes/ semana", 3,
 ""))))
</f>
        <v>0</v>
      </c>
      <c r="O172" s="109">
        <f>IF('Planilha oficial participantes '!M172="Nenhuma no último mês", 0,
 IF('Planilha oficial participantes '!M172="Menos de 1 vez/ semana", 1,
 IF('Planilha oficial participantes '!M172="1 ou 2 vezes/ semana", 2,
 IF('Planilha oficial participantes '!M172="3 ou mais vezes/ semana", 3,
 ""))))
</f>
        <v>0</v>
      </c>
      <c r="P172" s="109">
        <f>IF('Planilha oficial participantes '!N172="Nenhuma no último mês", 0,
 IF('Planilha oficial participantes '!N172="Menos de 1 vez/ semana", 1,
 IF('Planilha oficial participantes '!N172="1 ou 2 vezes/ semana", 2,
 IF('Planilha oficial participantes '!N172="3 ou mais vezes/ semana", 3,
 ""))))
</f>
        <v>0</v>
      </c>
      <c r="Q172" s="109">
        <f>IF('Planilha oficial participantes '!O172="Nenhuma no último mês", 0,
 IF('Planilha oficial participantes '!O172="Menos de 1 vez/ semana", 1,
 IF('Planilha oficial participantes '!O172="1 ou 2 vezes/ semana", 2,
 IF('Planilha oficial participantes '!O172="3 ou mais vezes/ semana", 3,
 ""))))
</f>
        <v>0</v>
      </c>
      <c r="R172" s="109">
        <f>IF('Planilha oficial participantes '!P172="Nenhuma no último mês", 0,
 IF('Planilha oficial participantes '!P172="Menos de 1 vez/ semana", 1,
 IF('Planilha oficial participantes '!P172="1 ou 2 vezes/ semana", 2,
 IF('Planilha oficial participantes '!P172="3 ou mais vezes/ semana", 3,
 ""))))
</f>
        <v>1</v>
      </c>
      <c r="S172" s="109">
        <f>IF('Planilha oficial participantes '!Q172="Nenhuma no último mês", 0,
 IF('Planilha oficial participantes '!Q172="Menos de 1 vez/ semana", 1,
 IF('Planilha oficial participantes '!Q172="1 ou 2 vezes/ semana", 2,
 IF('Planilha oficial participantes '!Q172="3 ou mais vezes/ semana", 3,
 ""))))
</f>
        <v>0</v>
      </c>
      <c r="T172" s="109">
        <f>IF('Planilha oficial participantes '!S172="Nenhuma no último mês", 0,
 IF('Planilha oficial participantes '!S172="Não se aplica", 0,
 IF('Planilha oficial participantes '!S172="Menos de 1 vez/ semana", 1,
 IF('Planilha oficial participantes '!S172="1 ou 2 vezes/ semana", 2,
 IF('Planilha oficial participantes '!S172="3 ou mais vezes/ semana", 3,
 ""))))
)</f>
        <v>0</v>
      </c>
      <c r="U172" s="109">
        <f>IF('Planilha oficial participantes '!U172="Nenhuma no último mês", 0,
 IF('Planilha oficial participantes '!U172="Menos de 1 vez/ semana", 1,
 IF('Planilha oficial participantes '!U172="1 ou 2 vezes/ semana", 2,
 IF('Planilha oficial participantes '!U172="3 ou mais vezes/ semana", 3,
 ""))))
</f>
        <v>0</v>
      </c>
      <c r="V172" s="109">
        <f t="shared" si="4"/>
        <v>2</v>
      </c>
      <c r="W172" s="109">
        <f>IF('Planilha oficial participantes '!V172="Nenhuma no último mês", 0,
 IF('Planilha oficial participantes '!V172="Menos de 1 vez/ semana", 1,
 IF('Planilha oficial participantes '!V172="1 ou 2 vezes/ semana", 2,
 IF('Planilha oficial participantes '!V172="3 ou mais vezes/ semana", 3,
 ""))))
</f>
        <v>2</v>
      </c>
      <c r="X172" s="109">
        <f>IF('Planilha oficial participantes '!W172="Nenhuma dificuldade", 0,
 IF('Planilha oficial participantes '!W172="Um problema leve", 1,
 IF('Planilha oficial participantes '!W172="Um problema razoável", 2,
 IF('Planilha oficial participantes '!W172="Um grande problema", 3,
 ""))))
</f>
        <v>2</v>
      </c>
      <c r="Y172" s="114">
        <f t="shared" si="5"/>
        <v>8</v>
      </c>
    </row>
    <row r="173">
      <c r="A173" s="108" t="s">
        <v>1359</v>
      </c>
      <c r="B173" s="109">
        <f>IF('Planilha oficial participantes '!T173="Muito boa", 0, IF('Planilha oficial participantes '!T173="Boa", 1, IF('Planilha oficial participantes '!T173="Ruim", 2, IF('Planilha oficial participantes '!T173="Muito ruim", 3, ""))))</f>
        <v>2</v>
      </c>
      <c r="C173" s="109">
        <f>IF(VALUE(MID('Planilha oficial participantes '!F173,1,SEARCH(" ",'Planilha oficial participantes '!F173)-1))&lt;=15, 0,
 IF(VALUE(MID('Planilha oficial participantes '!F173,1,SEARCH(" ",'Planilha oficial participantes '!F173)-1))&lt;=30, 1,
 IF(VALUE(MID('Planilha oficial participantes '!F173,1,SEARCH(" ",'Planilha oficial participantes '!F173)-1))&lt;=60, 2,
 3)))</f>
        <v>2</v>
      </c>
      <c r="D173" s="109">
        <f>IF('Planilha oficial participantes '!I173="Nenhuma no último mês", 0,
 IF('Planilha oficial participantes '!I173="Menos de 1 vez/ semana", 1,
 IF('Planilha oficial participantes '!I173="1 ou 2 vezes/ semana", 2,
 IF('Planilha oficial participantes '!I173="3 ou mais vezes/ semana", 3,
 ""))))
</f>
        <v>3</v>
      </c>
      <c r="E173" s="110">
        <f t="shared" si="1"/>
        <v>3</v>
      </c>
      <c r="F173" s="109">
        <f>IF(VALUE(MID('Planilha oficial participantes '!H173,1,SEARCH(" ",'Planilha oficial participantes '!H173)-1))&gt;=7, 0,
 IF(VALUE(MID('Planilha oficial participantes '!H173,1,SEARCH(" ",'Planilha oficial participantes '!H173)-1))&gt;=6, 1,
 IF(VALUE(MID('Planilha oficial participantes '!H173,1,SEARCH(" ",'Planilha oficial participantes '!H173)-1))&gt;=5, 2,
 3)))
</f>
        <v>2</v>
      </c>
      <c r="G173" s="109">
        <f>IF(
  (((VALUE(MID('Planilha oficial participantes '!H173,1,SEARCH(" ",'Planilha oficial participantes '!H173)-1))) / (TIMEVALUE(MOD('Planilha oficial participantes '!G173 - 'Planilha oficial participantes '!E173, 1))*24))*100) &gt; 85, 0,
IF(
  (((VALUE(MID('Planilha oficial participantes '!H173,1,SEARCH(" ",'Planilha oficial participantes '!H173)-1))) / (TIMEVALUE(MOD('Planilha oficial participantes '!G173 - 'Planilha oficial participantes '!E173, 1))*24))*100) &gt;= 75, 1,
IF(
  (((VALUE(MID('Planilha oficial participantes '!H173,1,SEARCH(" ",'Planilha oficial participantes '!H173)-1))) / (TIMEVALUE(MOD('Planilha oficial participantes '!G173 - 'Planilha oficial participantes '!E173, 1))*24))*100) &gt;= 65, 2,
3)))
</f>
        <v>0</v>
      </c>
      <c r="H173" s="111">
        <f>((VALUE(MID('Planilha oficial participantes '!H173,1,SEARCH(" ",'Planilha oficial participantes '!H173)-1))) / (TIMEVALUE(MOD('Planilha oficial participantes '!G173 - 'Planilha oficial participantes '!E173, 1))*24))*100</f>
        <v>90.16393443</v>
      </c>
      <c r="I173" s="112">
        <f>MOD('Planilha oficial participantes '!G173 - 'Planilha oficial participantes '!E173, 1)</f>
        <v>0.2541666667</v>
      </c>
      <c r="J173" s="113">
        <f t="shared" si="2"/>
        <v>6.1</v>
      </c>
      <c r="K173" s="109">
        <f t="shared" si="3"/>
        <v>2</v>
      </c>
      <c r="L173" s="109">
        <f>IF('Planilha oficial participantes '!J173="Nenhuma no último mês", 0,
 IF('Planilha oficial participantes '!J173="Menos de 1 vez/ semana", 1,
 IF('Planilha oficial participantes '!J173="1 ou 2 vezes/ semana", 2,
 IF('Planilha oficial participantes '!J173="3 ou mais vezes/ semana", 3,
 ""))))
</f>
        <v>3</v>
      </c>
      <c r="M173" s="109">
        <f>IF('Planilha oficial participantes '!K173="Nenhuma no último mês", 0,
 IF('Planilha oficial participantes '!K173="Menos de 1 vez/ semana", 1,
 IF('Planilha oficial participantes '!K173="1 ou 2 vezes/ semana", 2,
 IF('Planilha oficial participantes '!K173="3 ou mais vezes/ semana", 3,
 ""))))
</f>
        <v>3</v>
      </c>
      <c r="N173" s="109">
        <f>IF('Planilha oficial participantes '!L173="Nenhuma no último mês", 0,
 IF('Planilha oficial participantes '!L173="Menos de 1 vez/ semana", 1,
 IF('Planilha oficial participantes '!L173="1 ou 2 vezes/ semana", 2,
 IF('Planilha oficial participantes '!L173="3 ou mais vezes/ semana", 3,
 ""))))
</f>
        <v>1</v>
      </c>
      <c r="O173" s="109">
        <f>IF('Planilha oficial participantes '!M173="Nenhuma no último mês", 0,
 IF('Planilha oficial participantes '!M173="Menos de 1 vez/ semana", 1,
 IF('Planilha oficial participantes '!M173="1 ou 2 vezes/ semana", 2,
 IF('Planilha oficial participantes '!M173="3 ou mais vezes/ semana", 3,
 ""))))
</f>
        <v>2</v>
      </c>
      <c r="P173" s="109">
        <f>IF('Planilha oficial participantes '!N173="Nenhuma no último mês", 0,
 IF('Planilha oficial participantes '!N173="Menos de 1 vez/ semana", 1,
 IF('Planilha oficial participantes '!N173="1 ou 2 vezes/ semana", 2,
 IF('Planilha oficial participantes '!N173="3 ou mais vezes/ semana", 3,
 ""))))
</f>
        <v>3</v>
      </c>
      <c r="Q173" s="109">
        <f>IF('Planilha oficial participantes '!O173="Nenhuma no último mês", 0,
 IF('Planilha oficial participantes '!O173="Menos de 1 vez/ semana", 1,
 IF('Planilha oficial participantes '!O173="1 ou 2 vezes/ semana", 2,
 IF('Planilha oficial participantes '!O173="3 ou mais vezes/ semana", 3,
 ""))))
</f>
        <v>0</v>
      </c>
      <c r="R173" s="109">
        <f>IF('Planilha oficial participantes '!P173="Nenhuma no último mês", 0,
 IF('Planilha oficial participantes '!P173="Menos de 1 vez/ semana", 1,
 IF('Planilha oficial participantes '!P173="1 ou 2 vezes/ semana", 2,
 IF('Planilha oficial participantes '!P173="3 ou mais vezes/ semana", 3,
 ""))))
</f>
        <v>0</v>
      </c>
      <c r="S173" s="109">
        <f>IF('Planilha oficial participantes '!Q173="Nenhuma no último mês", 0,
 IF('Planilha oficial participantes '!Q173="Menos de 1 vez/ semana", 1,
 IF('Planilha oficial participantes '!Q173="1 ou 2 vezes/ semana", 2,
 IF('Planilha oficial participantes '!Q173="3 ou mais vezes/ semana", 3,
 ""))))
</f>
        <v>1</v>
      </c>
      <c r="T173" s="109">
        <f>IF('Planilha oficial participantes '!S173="Nenhuma no último mês", 0,
 IF('Planilha oficial participantes '!S173="Não se aplica", 0,
 IF('Planilha oficial participantes '!S173="Menos de 1 vez/ semana", 1,
 IF('Planilha oficial participantes '!S173="1 ou 2 vezes/ semana", 2,
 IF('Planilha oficial participantes '!S173="3 ou mais vezes/ semana", 3,
 ""))))
)</f>
        <v>3</v>
      </c>
      <c r="U173" s="109">
        <f>IF('Planilha oficial participantes '!U173="Nenhuma no último mês", 0,
 IF('Planilha oficial participantes '!U173="Menos de 1 vez/ semana", 1,
 IF('Planilha oficial participantes '!U173="1 ou 2 vezes/ semana", 2,
 IF('Planilha oficial participantes '!U173="3 ou mais vezes/ semana", 3,
 ""))))
</f>
        <v>1</v>
      </c>
      <c r="V173" s="109">
        <f t="shared" si="4"/>
        <v>2</v>
      </c>
      <c r="W173" s="109">
        <f>IF('Planilha oficial participantes '!V173="Nenhuma no último mês", 0,
 IF('Planilha oficial participantes '!V173="Menos de 1 vez/ semana", 1,
 IF('Planilha oficial participantes '!V173="1 ou 2 vezes/ semana", 2,
 IF('Planilha oficial participantes '!V173="3 ou mais vezes/ semana", 3,
 ""))))
</f>
        <v>2</v>
      </c>
      <c r="X173" s="109">
        <f>IF('Planilha oficial participantes '!W173="Nenhuma dificuldade", 0,
 IF('Planilha oficial participantes '!W173="Um problema leve", 1,
 IF('Planilha oficial participantes '!W173="Um problema razoável", 2,
 IF('Planilha oficial participantes '!W173="Um grande problema", 3,
 ""))))
</f>
        <v>2</v>
      </c>
      <c r="Y173" s="114">
        <f t="shared" si="5"/>
        <v>12</v>
      </c>
    </row>
    <row r="174">
      <c r="A174" s="108" t="s">
        <v>1360</v>
      </c>
      <c r="B174" s="109">
        <f>IF('Planilha oficial participantes '!T174="Muito boa", 0, IF('Planilha oficial participantes '!T174="Boa", 1, IF('Planilha oficial participantes '!T174="Ruim", 2, IF('Planilha oficial participantes '!T174="Muito ruim", 3, ""))))</f>
        <v>3</v>
      </c>
      <c r="C174" s="109">
        <f>IF(VALUE(MID('Planilha oficial participantes '!F174,1,SEARCH(" ",'Planilha oficial participantes '!F174)-1))&lt;=15, 0,
 IF(VALUE(MID('Planilha oficial participantes '!F174,1,SEARCH(" ",'Planilha oficial participantes '!F174)-1))&lt;=30, 1,
 IF(VALUE(MID('Planilha oficial participantes '!F174,1,SEARCH(" ",'Planilha oficial participantes '!F174)-1))&lt;=60, 2,
 3)))</f>
        <v>2</v>
      </c>
      <c r="D174" s="109">
        <f>IF('Planilha oficial participantes '!I174="Nenhuma no último mês", 0,
 IF('Planilha oficial participantes '!I174="Menos de 1 vez/ semana", 1,
 IF('Planilha oficial participantes '!I174="1 ou 2 vezes/ semana", 2,
 IF('Planilha oficial participantes '!I174="3 ou mais vezes/ semana", 3,
 ""))))
</f>
        <v>3</v>
      </c>
      <c r="E174" s="110">
        <f t="shared" si="1"/>
        <v>3</v>
      </c>
      <c r="F174" s="109">
        <f>IF(VALUE(MID('Planilha oficial participantes '!H174,1,SEARCH(" ",'Planilha oficial participantes '!H174)-1))&gt;=7, 0,
 IF(VALUE(MID('Planilha oficial participantes '!H174,1,SEARCH(" ",'Planilha oficial participantes '!H174)-1))&gt;=6, 1,
 IF(VALUE(MID('Planilha oficial participantes '!H174,1,SEARCH(" ",'Planilha oficial participantes '!H174)-1))&gt;=5, 2,
 3)))
</f>
        <v>3</v>
      </c>
      <c r="G174" s="109">
        <f>IF(
  (((VALUE(MID('Planilha oficial participantes '!H174,1,SEARCH(" ",'Planilha oficial participantes '!H174)-1))) / (TIMEVALUE(MOD('Planilha oficial participantes '!G174 - 'Planilha oficial participantes '!E174, 1))*24))*100) &gt; 85, 0,
IF(
  (((VALUE(MID('Planilha oficial participantes '!H174,1,SEARCH(" ",'Planilha oficial participantes '!H174)-1))) / (TIMEVALUE(MOD('Planilha oficial participantes '!G174 - 'Planilha oficial participantes '!E174, 1))*24))*100) &gt;= 75, 1,
IF(
  (((VALUE(MID('Planilha oficial participantes '!H174,1,SEARCH(" ",'Planilha oficial participantes '!H174)-1))) / (TIMEVALUE(MOD('Planilha oficial participantes '!G174 - 'Planilha oficial participantes '!E174, 1))*24))*100) &gt;= 65, 2,
3)))
</f>
        <v>1</v>
      </c>
      <c r="H174" s="111">
        <f>((VALUE(MID('Planilha oficial participantes '!H174,1,SEARCH(" ",'Planilha oficial participantes '!H174)-1))) / (TIMEVALUE(MOD('Planilha oficial participantes '!G174 - 'Planilha oficial participantes '!E174, 1))*24))*100</f>
        <v>80</v>
      </c>
      <c r="I174" s="112">
        <f>MOD('Planilha oficial participantes '!G174 - 'Planilha oficial participantes '!E174, 1)</f>
        <v>0.2083333333</v>
      </c>
      <c r="J174" s="113">
        <f t="shared" si="2"/>
        <v>5</v>
      </c>
      <c r="K174" s="109">
        <f t="shared" si="3"/>
        <v>2</v>
      </c>
      <c r="L174" s="109">
        <f>IF('Planilha oficial participantes '!J174="Nenhuma no último mês", 0,
 IF('Planilha oficial participantes '!J174="Menos de 1 vez/ semana", 1,
 IF('Planilha oficial participantes '!J174="1 ou 2 vezes/ semana", 2,
 IF('Planilha oficial participantes '!J174="3 ou mais vezes/ semana", 3,
 ""))))
</f>
        <v>3</v>
      </c>
      <c r="M174" s="109">
        <f>IF('Planilha oficial participantes '!K174="Nenhuma no último mês", 0,
 IF('Planilha oficial participantes '!K174="Menos de 1 vez/ semana", 1,
 IF('Planilha oficial participantes '!K174="1 ou 2 vezes/ semana", 2,
 IF('Planilha oficial participantes '!K174="3 ou mais vezes/ semana", 3,
 ""))))
</f>
        <v>1</v>
      </c>
      <c r="N174" s="109">
        <f>IF('Planilha oficial participantes '!L174="Nenhuma no último mês", 0,
 IF('Planilha oficial participantes '!L174="Menos de 1 vez/ semana", 1,
 IF('Planilha oficial participantes '!L174="1 ou 2 vezes/ semana", 2,
 IF('Planilha oficial participantes '!L174="3 ou mais vezes/ semana", 3,
 ""))))
</f>
        <v>2</v>
      </c>
      <c r="O174" s="109">
        <f>IF('Planilha oficial participantes '!M174="Nenhuma no último mês", 0,
 IF('Planilha oficial participantes '!M174="Menos de 1 vez/ semana", 1,
 IF('Planilha oficial participantes '!M174="1 ou 2 vezes/ semana", 2,
 IF('Planilha oficial participantes '!M174="3 ou mais vezes/ semana", 3,
 ""))))
</f>
        <v>2</v>
      </c>
      <c r="P174" s="109">
        <f>IF('Planilha oficial participantes '!N174="Nenhuma no último mês", 0,
 IF('Planilha oficial participantes '!N174="Menos de 1 vez/ semana", 1,
 IF('Planilha oficial participantes '!N174="1 ou 2 vezes/ semana", 2,
 IF('Planilha oficial participantes '!N174="3 ou mais vezes/ semana", 3,
 ""))))
</f>
        <v>1</v>
      </c>
      <c r="Q174" s="109">
        <f>IF('Planilha oficial participantes '!O174="Nenhuma no último mês", 0,
 IF('Planilha oficial participantes '!O174="Menos de 1 vez/ semana", 1,
 IF('Planilha oficial participantes '!O174="1 ou 2 vezes/ semana", 2,
 IF('Planilha oficial participantes '!O174="3 ou mais vezes/ semana", 3,
 ""))))
</f>
        <v>0</v>
      </c>
      <c r="R174" s="109">
        <f>IF('Planilha oficial participantes '!P174="Nenhuma no último mês", 0,
 IF('Planilha oficial participantes '!P174="Menos de 1 vez/ semana", 1,
 IF('Planilha oficial participantes '!P174="1 ou 2 vezes/ semana", 2,
 IF('Planilha oficial participantes '!P174="3 ou mais vezes/ semana", 3,
 ""))))
</f>
        <v>3</v>
      </c>
      <c r="S174" s="109">
        <f>IF('Planilha oficial participantes '!Q174="Nenhuma no último mês", 0,
 IF('Planilha oficial participantes '!Q174="Menos de 1 vez/ semana", 1,
 IF('Planilha oficial participantes '!Q174="1 ou 2 vezes/ semana", 2,
 IF('Planilha oficial participantes '!Q174="3 ou mais vezes/ semana", 3,
 ""))))
</f>
        <v>3</v>
      </c>
      <c r="T174" s="109">
        <f>IF('Planilha oficial participantes '!S174="Nenhuma no último mês", 0,
 IF('Planilha oficial participantes '!S174="Não se aplica", 0,
 IF('Planilha oficial participantes '!S174="Menos de 1 vez/ semana", 1,
 IF('Planilha oficial participantes '!S174="1 ou 2 vezes/ semana", 2,
 IF('Planilha oficial participantes '!S174="3 ou mais vezes/ semana", 3,
 ""))))
)</f>
        <v>0</v>
      </c>
      <c r="U174" s="109">
        <f>IF('Planilha oficial participantes '!U174="Nenhuma no último mês", 0,
 IF('Planilha oficial participantes '!U174="Menos de 1 vez/ semana", 1,
 IF('Planilha oficial participantes '!U174="1 ou 2 vezes/ semana", 2,
 IF('Planilha oficial participantes '!U174="3 ou mais vezes/ semana", 3,
 ""))))
</f>
        <v>0</v>
      </c>
      <c r="V174" s="109">
        <f t="shared" si="4"/>
        <v>2</v>
      </c>
      <c r="W174" s="109">
        <f>IF('Planilha oficial participantes '!V174="Nenhuma no último mês", 0,
 IF('Planilha oficial participantes '!V174="Menos de 1 vez/ semana", 1,
 IF('Planilha oficial participantes '!V174="1 ou 2 vezes/ semana", 2,
 IF('Planilha oficial participantes '!V174="3 ou mais vezes/ semana", 3,
 ""))))
</f>
        <v>1</v>
      </c>
      <c r="X174" s="109">
        <f>IF('Planilha oficial participantes '!W174="Nenhuma dificuldade", 0,
 IF('Planilha oficial participantes '!W174="Um problema leve", 1,
 IF('Planilha oficial participantes '!W174="Um problema razoável", 2,
 IF('Planilha oficial participantes '!W174="Um grande problema", 3,
 ""))))
</f>
        <v>3</v>
      </c>
      <c r="Y174" s="114">
        <f t="shared" si="5"/>
        <v>14</v>
      </c>
    </row>
    <row r="175">
      <c r="A175" s="108" t="s">
        <v>1361</v>
      </c>
      <c r="B175" s="109">
        <f>IF('Planilha oficial participantes '!T175="Muito boa", 0, IF('Planilha oficial participantes '!T175="Boa", 1, IF('Planilha oficial participantes '!T175="Ruim", 2, IF('Planilha oficial participantes '!T175="Muito ruim", 3, ""))))</f>
        <v>1</v>
      </c>
      <c r="C175" s="109">
        <f>IF(VALUE(MID('Planilha oficial participantes '!F175,1,SEARCH(" ",'Planilha oficial participantes '!F175)-1))&lt;=15, 0,
 IF(VALUE(MID('Planilha oficial participantes '!F175,1,SEARCH(" ",'Planilha oficial participantes '!F175)-1))&lt;=30, 1,
 IF(VALUE(MID('Planilha oficial participantes '!F175,1,SEARCH(" ",'Planilha oficial participantes '!F175)-1))&lt;=60, 2,
 3)))</f>
        <v>0</v>
      </c>
      <c r="D175" s="109">
        <f>IF('Planilha oficial participantes '!I175="Nenhuma no último mês", 0,
 IF('Planilha oficial participantes '!I175="Menos de 1 vez/ semana", 1,
 IF('Planilha oficial participantes '!I175="1 ou 2 vezes/ semana", 2,
 IF('Planilha oficial participantes '!I175="3 ou mais vezes/ semana", 3,
 ""))))
</f>
        <v>0</v>
      </c>
      <c r="E175" s="110">
        <f t="shared" si="1"/>
        <v>0</v>
      </c>
      <c r="F175" s="109">
        <f>IF(VALUE(MID('Planilha oficial participantes '!H175,1,SEARCH(" ",'Planilha oficial participantes '!H175)-1))&gt;=7, 0,
 IF(VALUE(MID('Planilha oficial participantes '!H175,1,SEARCH(" ",'Planilha oficial participantes '!H175)-1))&gt;=6, 1,
 IF(VALUE(MID('Planilha oficial participantes '!H175,1,SEARCH(" ",'Planilha oficial participantes '!H175)-1))&gt;=5, 2,
 3)))
</f>
        <v>0</v>
      </c>
      <c r="G175" s="109">
        <f>IF(
  (((VALUE(MID('Planilha oficial participantes '!H175,1,SEARCH(" ",'Planilha oficial participantes '!H175)-1))) / (TIMEVALUE(MOD('Planilha oficial participantes '!G175 - 'Planilha oficial participantes '!E175, 1))*24))*100) &gt; 85, 0,
IF(
  (((VALUE(MID('Planilha oficial participantes '!H175,1,SEARCH(" ",'Planilha oficial participantes '!H175)-1))) / (TIMEVALUE(MOD('Planilha oficial participantes '!G175 - 'Planilha oficial participantes '!E175, 1))*24))*100) &gt;= 75, 1,
IF(
  (((VALUE(MID('Planilha oficial participantes '!H175,1,SEARCH(" ",'Planilha oficial participantes '!H175)-1))) / (TIMEVALUE(MOD('Planilha oficial participantes '!G175 - 'Planilha oficial participantes '!E175, 1))*24))*100) &gt;= 65, 2,
3)))
</f>
        <v>0</v>
      </c>
      <c r="H175" s="111">
        <f>((VALUE(MID('Planilha oficial participantes '!H175,1,SEARCH(" ",'Planilha oficial participantes '!H175)-1))) / (TIMEVALUE(MOD('Planilha oficial participantes '!G175 - 'Planilha oficial participantes '!E175, 1))*24))*100</f>
        <v>93.33333333</v>
      </c>
      <c r="I175" s="112">
        <f>MOD('Planilha oficial participantes '!G175 - 'Planilha oficial participantes '!E175, 1)</f>
        <v>0.3125</v>
      </c>
      <c r="J175" s="113">
        <f t="shared" si="2"/>
        <v>7.5</v>
      </c>
      <c r="K175" s="109">
        <f t="shared" si="3"/>
        <v>1</v>
      </c>
      <c r="L175" s="109">
        <f>IF('Planilha oficial participantes '!J175="Nenhuma no último mês", 0,
 IF('Planilha oficial participantes '!J175="Menos de 1 vez/ semana", 1,
 IF('Planilha oficial participantes '!J175="1 ou 2 vezes/ semana", 2,
 IF('Planilha oficial participantes '!J175="3 ou mais vezes/ semana", 3,
 ""))))
</f>
        <v>0</v>
      </c>
      <c r="M175" s="109">
        <f>IF('Planilha oficial participantes '!K175="Nenhuma no último mês", 0,
 IF('Planilha oficial participantes '!K175="Menos de 1 vez/ semana", 1,
 IF('Planilha oficial participantes '!K175="1 ou 2 vezes/ semana", 2,
 IF('Planilha oficial participantes '!K175="3 ou mais vezes/ semana", 3,
 ""))))
</f>
        <v>0</v>
      </c>
      <c r="N175" s="109">
        <f>IF('Planilha oficial participantes '!L175="Nenhuma no último mês", 0,
 IF('Planilha oficial participantes '!L175="Menos de 1 vez/ semana", 1,
 IF('Planilha oficial participantes '!L175="1 ou 2 vezes/ semana", 2,
 IF('Planilha oficial participantes '!L175="3 ou mais vezes/ semana", 3,
 ""))))
</f>
        <v>0</v>
      </c>
      <c r="O175" s="109">
        <f>IF('Planilha oficial participantes '!M175="Nenhuma no último mês", 0,
 IF('Planilha oficial participantes '!M175="Menos de 1 vez/ semana", 1,
 IF('Planilha oficial participantes '!M175="1 ou 2 vezes/ semana", 2,
 IF('Planilha oficial participantes '!M175="3 ou mais vezes/ semana", 3,
 ""))))
</f>
        <v>1</v>
      </c>
      <c r="P175" s="109">
        <f>IF('Planilha oficial participantes '!N175="Nenhuma no último mês", 0,
 IF('Planilha oficial participantes '!N175="Menos de 1 vez/ semana", 1,
 IF('Planilha oficial participantes '!N175="1 ou 2 vezes/ semana", 2,
 IF('Planilha oficial participantes '!N175="3 ou mais vezes/ semana", 3,
 ""))))
</f>
        <v>0</v>
      </c>
      <c r="Q175" s="109">
        <f>IF('Planilha oficial participantes '!O175="Nenhuma no último mês", 0,
 IF('Planilha oficial participantes '!O175="Menos de 1 vez/ semana", 1,
 IF('Planilha oficial participantes '!O175="1 ou 2 vezes/ semana", 2,
 IF('Planilha oficial participantes '!O175="3 ou mais vezes/ semana", 3,
 ""))))
</f>
        <v>0</v>
      </c>
      <c r="R175" s="109">
        <f>IF('Planilha oficial participantes '!P175="Nenhuma no último mês", 0,
 IF('Planilha oficial participantes '!P175="Menos de 1 vez/ semana", 1,
 IF('Planilha oficial participantes '!P175="1 ou 2 vezes/ semana", 2,
 IF('Planilha oficial participantes '!P175="3 ou mais vezes/ semana", 3,
 ""))))
</f>
        <v>1</v>
      </c>
      <c r="S175" s="109">
        <f>IF('Planilha oficial participantes '!Q175="Nenhuma no último mês", 0,
 IF('Planilha oficial participantes '!Q175="Menos de 1 vez/ semana", 1,
 IF('Planilha oficial participantes '!Q175="1 ou 2 vezes/ semana", 2,
 IF('Planilha oficial participantes '!Q175="3 ou mais vezes/ semana", 3,
 ""))))
</f>
        <v>0</v>
      </c>
      <c r="T175" s="109">
        <f>IF('Planilha oficial participantes '!S175="Nenhuma no último mês", 0,
 IF('Planilha oficial participantes '!S175="Não se aplica", 0,
 IF('Planilha oficial participantes '!S175="Menos de 1 vez/ semana", 1,
 IF('Planilha oficial participantes '!S175="1 ou 2 vezes/ semana", 2,
 IF('Planilha oficial participantes '!S175="3 ou mais vezes/ semana", 3,
 ""))))
)</f>
        <v>0</v>
      </c>
      <c r="U175" s="109">
        <f>IF('Planilha oficial participantes '!U175="Nenhuma no último mês", 0,
 IF('Planilha oficial participantes '!U175="Menos de 1 vez/ semana", 1,
 IF('Planilha oficial participantes '!U175="1 ou 2 vezes/ semana", 2,
 IF('Planilha oficial participantes '!U175="3 ou mais vezes/ semana", 3,
 ""))))
</f>
        <v>0</v>
      </c>
      <c r="V175" s="109">
        <f t="shared" si="4"/>
        <v>3</v>
      </c>
      <c r="W175" s="109">
        <f>IF('Planilha oficial participantes '!V175="Nenhuma no último mês", 0,
 IF('Planilha oficial participantes '!V175="Menos de 1 vez/ semana", 1,
 IF('Planilha oficial participantes '!V175="1 ou 2 vezes/ semana", 2,
 IF('Planilha oficial participantes '!V175="3 ou mais vezes/ semana", 3,
 ""))))
</f>
        <v>3</v>
      </c>
      <c r="X175" s="109">
        <f>IF('Planilha oficial participantes '!W175="Nenhuma dificuldade", 0,
 IF('Planilha oficial participantes '!W175="Um problema leve", 1,
 IF('Planilha oficial participantes '!W175="Um problema razoável", 2,
 IF('Planilha oficial participantes '!W175="Um grande problema", 3,
 ""))))
</f>
        <v>2</v>
      </c>
      <c r="Y175" s="114">
        <f t="shared" si="5"/>
        <v>5</v>
      </c>
    </row>
    <row r="176">
      <c r="A176" s="108" t="s">
        <v>1362</v>
      </c>
      <c r="B176" s="109">
        <f>IF('Planilha oficial participantes '!T176="Muito boa", 0, IF('Planilha oficial participantes '!T176="Boa", 1, IF('Planilha oficial participantes '!T176="Ruim", 2, IF('Planilha oficial participantes '!T176="Muito ruim", 3, ""))))</f>
        <v>1</v>
      </c>
      <c r="C176" s="109">
        <f>IF(VALUE(MID('Planilha oficial participantes '!F176,1,SEARCH(" ",'Planilha oficial participantes '!F176)-1))&lt;=15, 0,
 IF(VALUE(MID('Planilha oficial participantes '!F176,1,SEARCH(" ",'Planilha oficial participantes '!F176)-1))&lt;=30, 1,
 IF(VALUE(MID('Planilha oficial participantes '!F176,1,SEARCH(" ",'Planilha oficial participantes '!F176)-1))&lt;=60, 2,
 3)))</f>
        <v>1</v>
      </c>
      <c r="D176" s="109">
        <f>IF('Planilha oficial participantes '!I176="Nenhuma no último mês", 0,
 IF('Planilha oficial participantes '!I176="Menos de 1 vez/ semana", 1,
 IF('Planilha oficial participantes '!I176="1 ou 2 vezes/ semana", 2,
 IF('Planilha oficial participantes '!I176="3 ou mais vezes/ semana", 3,
 ""))))
</f>
        <v>1</v>
      </c>
      <c r="E176" s="110">
        <f t="shared" si="1"/>
        <v>1</v>
      </c>
      <c r="F176" s="109">
        <f>IF(VALUE(MID('Planilha oficial participantes '!H176,1,SEARCH(" ",'Planilha oficial participantes '!H176)-1))&gt;=7, 0,
 IF(VALUE(MID('Planilha oficial participantes '!H176,1,SEARCH(" ",'Planilha oficial participantes '!H176)-1))&gt;=6, 1,
 IF(VALUE(MID('Planilha oficial participantes '!H176,1,SEARCH(" ",'Planilha oficial participantes '!H176)-1))&gt;=5, 2,
 3)))
</f>
        <v>0</v>
      </c>
      <c r="G176" s="109">
        <f>IF(
  (((VALUE(MID('Planilha oficial participantes '!H176,1,SEARCH(" ",'Planilha oficial participantes '!H176)-1))) / (TIMEVALUE(MOD('Planilha oficial participantes '!G176 - 'Planilha oficial participantes '!E176, 1))*24))*100) &gt; 85, 0,
IF(
  (((VALUE(MID('Planilha oficial participantes '!H176,1,SEARCH(" ",'Planilha oficial participantes '!H176)-1))) / (TIMEVALUE(MOD('Planilha oficial participantes '!G176 - 'Planilha oficial participantes '!E176, 1))*24))*100) &gt;= 75, 1,
IF(
  (((VALUE(MID('Planilha oficial participantes '!H176,1,SEARCH(" ",'Planilha oficial participantes '!H176)-1))) / (TIMEVALUE(MOD('Planilha oficial participantes '!G176 - 'Planilha oficial participantes '!E176, 1))*24))*100) &gt;= 65, 2,
3)))
</f>
        <v>1</v>
      </c>
      <c r="H176" s="111">
        <f>((VALUE(MID('Planilha oficial participantes '!H176,1,SEARCH(" ",'Planilha oficial participantes '!H176)-1))) / (TIMEVALUE(MOD('Planilha oficial participantes '!G176 - 'Planilha oficial participantes '!E176, 1))*24))*100</f>
        <v>78.94736842</v>
      </c>
      <c r="I176" s="112">
        <f>MOD('Planilha oficial participantes '!G176 - 'Planilha oficial participantes '!E176, 1)</f>
        <v>0.3958333333</v>
      </c>
      <c r="J176" s="113">
        <f t="shared" si="2"/>
        <v>9.5</v>
      </c>
      <c r="K176" s="109">
        <f t="shared" si="3"/>
        <v>1</v>
      </c>
      <c r="L176" s="109">
        <f>IF('Planilha oficial participantes '!J176="Nenhuma no último mês", 0,
 IF('Planilha oficial participantes '!J176="Menos de 1 vez/ semana", 1,
 IF('Planilha oficial participantes '!J176="1 ou 2 vezes/ semana", 2,
 IF('Planilha oficial participantes '!J176="3 ou mais vezes/ semana", 3,
 ""))))
</f>
        <v>1</v>
      </c>
      <c r="M176" s="109">
        <f>IF('Planilha oficial participantes '!K176="Nenhuma no último mês", 0,
 IF('Planilha oficial participantes '!K176="Menos de 1 vez/ semana", 1,
 IF('Planilha oficial participantes '!K176="1 ou 2 vezes/ semana", 2,
 IF('Planilha oficial participantes '!K176="3 ou mais vezes/ semana", 3,
 ""))))
</f>
        <v>0</v>
      </c>
      <c r="N176" s="109">
        <f>IF('Planilha oficial participantes '!L176="Nenhuma no último mês", 0,
 IF('Planilha oficial participantes '!L176="Menos de 1 vez/ semana", 1,
 IF('Planilha oficial participantes '!L176="1 ou 2 vezes/ semana", 2,
 IF('Planilha oficial participantes '!L176="3 ou mais vezes/ semana", 3,
 ""))))
</f>
        <v>0</v>
      </c>
      <c r="O176" s="109">
        <f>IF('Planilha oficial participantes '!M176="Nenhuma no último mês", 0,
 IF('Planilha oficial participantes '!M176="Menos de 1 vez/ semana", 1,
 IF('Planilha oficial participantes '!M176="1 ou 2 vezes/ semana", 2,
 IF('Planilha oficial participantes '!M176="3 ou mais vezes/ semana", 3,
 ""))))
</f>
        <v>0</v>
      </c>
      <c r="P176" s="109">
        <f>IF('Planilha oficial participantes '!N176="Nenhuma no último mês", 0,
 IF('Planilha oficial participantes '!N176="Menos de 1 vez/ semana", 1,
 IF('Planilha oficial participantes '!N176="1 ou 2 vezes/ semana", 2,
 IF('Planilha oficial participantes '!N176="3 ou mais vezes/ semana", 3,
 ""))))
</f>
        <v>0</v>
      </c>
      <c r="Q176" s="109">
        <f>IF('Planilha oficial participantes '!O176="Nenhuma no último mês", 0,
 IF('Planilha oficial participantes '!O176="Menos de 1 vez/ semana", 1,
 IF('Planilha oficial participantes '!O176="1 ou 2 vezes/ semana", 2,
 IF('Planilha oficial participantes '!O176="3 ou mais vezes/ semana", 3,
 ""))))
</f>
        <v>0</v>
      </c>
      <c r="R176" s="109">
        <f>IF('Planilha oficial participantes '!P176="Nenhuma no último mês", 0,
 IF('Planilha oficial participantes '!P176="Menos de 1 vez/ semana", 1,
 IF('Planilha oficial participantes '!P176="1 ou 2 vezes/ semana", 2,
 IF('Planilha oficial participantes '!P176="3 ou mais vezes/ semana", 3,
 ""))))
</f>
        <v>0</v>
      </c>
      <c r="S176" s="109">
        <f>IF('Planilha oficial participantes '!Q176="Nenhuma no último mês", 0,
 IF('Planilha oficial participantes '!Q176="Menos de 1 vez/ semana", 1,
 IF('Planilha oficial participantes '!Q176="1 ou 2 vezes/ semana", 2,
 IF('Planilha oficial participantes '!Q176="3 ou mais vezes/ semana", 3,
 ""))))
</f>
        <v>0</v>
      </c>
      <c r="T176" s="109">
        <f>IF('Planilha oficial participantes '!S176="Nenhuma no último mês", 0,
 IF('Planilha oficial participantes '!S176="Não se aplica", 0,
 IF('Planilha oficial participantes '!S176="Menos de 1 vez/ semana", 1,
 IF('Planilha oficial participantes '!S176="1 ou 2 vezes/ semana", 2,
 IF('Planilha oficial participantes '!S176="3 ou mais vezes/ semana", 3,
 ""))))
)</f>
        <v>1</v>
      </c>
      <c r="U176" s="109">
        <f>IF('Planilha oficial participantes '!U176="Nenhuma no último mês", 0,
 IF('Planilha oficial participantes '!U176="Menos de 1 vez/ semana", 1,
 IF('Planilha oficial participantes '!U176="1 ou 2 vezes/ semana", 2,
 IF('Planilha oficial participantes '!U176="3 ou mais vezes/ semana", 3,
 ""))))
</f>
        <v>0</v>
      </c>
      <c r="V176" s="109">
        <f t="shared" si="4"/>
        <v>1</v>
      </c>
      <c r="W176" s="109">
        <f>IF('Planilha oficial participantes '!V176="Nenhuma no último mês", 0,
 IF('Planilha oficial participantes '!V176="Menos de 1 vez/ semana", 1,
 IF('Planilha oficial participantes '!V176="1 ou 2 vezes/ semana", 2,
 IF('Planilha oficial participantes '!V176="3 ou mais vezes/ semana", 3,
 ""))))
</f>
        <v>0</v>
      </c>
      <c r="X176" s="109">
        <f>IF('Planilha oficial participantes '!W176="Nenhuma dificuldade", 0,
 IF('Planilha oficial participantes '!W176="Um problema leve", 1,
 IF('Planilha oficial participantes '!W176="Um problema razoável", 2,
 IF('Planilha oficial participantes '!W176="Um grande problema", 3,
 ""))))
</f>
        <v>2</v>
      </c>
      <c r="Y176" s="114">
        <f t="shared" si="5"/>
        <v>5</v>
      </c>
    </row>
    <row r="177">
      <c r="A177" s="108" t="s">
        <v>1363</v>
      </c>
      <c r="B177" s="109">
        <f>IF('Planilha oficial participantes '!T177="Muito boa", 0, IF('Planilha oficial participantes '!T177="Boa", 1, IF('Planilha oficial participantes '!T177="Ruim", 2, IF('Planilha oficial participantes '!T177="Muito ruim", 3, ""))))</f>
        <v>2</v>
      </c>
      <c r="C177" s="109">
        <f>IF(VALUE(MID('Planilha oficial participantes '!F177,1,SEARCH(" ",'Planilha oficial participantes '!F177)-1))&lt;=15, 0,
 IF(VALUE(MID('Planilha oficial participantes '!F177,1,SEARCH(" ",'Planilha oficial participantes '!F177)-1))&lt;=30, 1,
 IF(VALUE(MID('Planilha oficial participantes '!F177,1,SEARCH(" ",'Planilha oficial participantes '!F177)-1))&lt;=60, 2,
 3)))</f>
        <v>0</v>
      </c>
      <c r="D177" s="109">
        <f>IF('Planilha oficial participantes '!I177="Nenhuma no último mês", 0,
 IF('Planilha oficial participantes '!I177="Menos de 1 vez/ semana", 1,
 IF('Planilha oficial participantes '!I177="1 ou 2 vezes/ semana", 2,
 IF('Planilha oficial participantes '!I177="3 ou mais vezes/ semana", 3,
 ""))))
</f>
        <v>1</v>
      </c>
      <c r="E177" s="110">
        <f t="shared" si="1"/>
        <v>1</v>
      </c>
      <c r="F177" s="109">
        <f>IF(VALUE(MID('Planilha oficial participantes '!H177,1,SEARCH(" ",'Planilha oficial participantes '!H177)-1))&gt;=7, 0,
 IF(VALUE(MID('Planilha oficial participantes '!H177,1,SEARCH(" ",'Planilha oficial participantes '!H177)-1))&gt;=6, 1,
 IF(VALUE(MID('Planilha oficial participantes '!H177,1,SEARCH(" ",'Planilha oficial participantes '!H177)-1))&gt;=5, 2,
 3)))
</f>
        <v>1</v>
      </c>
      <c r="G177" s="109">
        <f>IF(
  (((VALUE(MID('Planilha oficial participantes '!H177,1,SEARCH(" ",'Planilha oficial participantes '!H177)-1))) / (TIMEVALUE(MOD('Planilha oficial participantes '!G177 - 'Planilha oficial participantes '!E177, 1))*24))*100) &gt; 85, 0,
IF(
  (((VALUE(MID('Planilha oficial participantes '!H177,1,SEARCH(" ",'Planilha oficial participantes '!H177)-1))) / (TIMEVALUE(MOD('Planilha oficial participantes '!G177 - 'Planilha oficial participantes '!E177, 1))*24))*100) &gt;= 75, 1,
IF(
  (((VALUE(MID('Planilha oficial participantes '!H177,1,SEARCH(" ",'Planilha oficial participantes '!H177)-1))) / (TIMEVALUE(MOD('Planilha oficial participantes '!G177 - 'Planilha oficial participantes '!E177, 1))*24))*100) &gt;= 65, 2,
3)))
</f>
        <v>1</v>
      </c>
      <c r="H177" s="111">
        <f>((VALUE(MID('Planilha oficial participantes '!H177,1,SEARCH(" ",'Planilha oficial participantes '!H177)-1))) / (TIMEVALUE(MOD('Planilha oficial participantes '!G177 - 'Planilha oficial participantes '!E177, 1))*24))*100</f>
        <v>80</v>
      </c>
      <c r="I177" s="112">
        <f>MOD('Planilha oficial participantes '!G177 - 'Planilha oficial participantes '!E177, 1)</f>
        <v>0.3125</v>
      </c>
      <c r="J177" s="113">
        <f t="shared" si="2"/>
        <v>7.5</v>
      </c>
      <c r="K177" s="109">
        <f t="shared" si="3"/>
        <v>1</v>
      </c>
      <c r="L177" s="109">
        <f>IF('Planilha oficial participantes '!J177="Nenhuma no último mês", 0,
 IF('Planilha oficial participantes '!J177="Menos de 1 vez/ semana", 1,
 IF('Planilha oficial participantes '!J177="1 ou 2 vezes/ semana", 2,
 IF('Planilha oficial participantes '!J177="3 ou mais vezes/ semana", 3,
 ""))))
</f>
        <v>3</v>
      </c>
      <c r="M177" s="109">
        <f>IF('Planilha oficial participantes '!K177="Nenhuma no último mês", 0,
 IF('Planilha oficial participantes '!K177="Menos de 1 vez/ semana", 1,
 IF('Planilha oficial participantes '!K177="1 ou 2 vezes/ semana", 2,
 IF('Planilha oficial participantes '!K177="3 ou mais vezes/ semana", 3,
 ""))))
</f>
        <v>0</v>
      </c>
      <c r="N177" s="109">
        <f>IF('Planilha oficial participantes '!L177="Nenhuma no último mês", 0,
 IF('Planilha oficial participantes '!L177="Menos de 1 vez/ semana", 1,
 IF('Planilha oficial participantes '!L177="1 ou 2 vezes/ semana", 2,
 IF('Planilha oficial participantes '!L177="3 ou mais vezes/ semana", 3,
 ""))))
</f>
        <v>0</v>
      </c>
      <c r="O177" s="109">
        <f>IF('Planilha oficial participantes '!M177="Nenhuma no último mês", 0,
 IF('Planilha oficial participantes '!M177="Menos de 1 vez/ semana", 1,
 IF('Planilha oficial participantes '!M177="1 ou 2 vezes/ semana", 2,
 IF('Planilha oficial participantes '!M177="3 ou mais vezes/ semana", 3,
 ""))))
</f>
        <v>0</v>
      </c>
      <c r="P177" s="109">
        <f>IF('Planilha oficial participantes '!N177="Nenhuma no último mês", 0,
 IF('Planilha oficial participantes '!N177="Menos de 1 vez/ semana", 1,
 IF('Planilha oficial participantes '!N177="1 ou 2 vezes/ semana", 2,
 IF('Planilha oficial participantes '!N177="3 ou mais vezes/ semana", 3,
 ""))))
</f>
        <v>0</v>
      </c>
      <c r="Q177" s="109">
        <f>IF('Planilha oficial participantes '!O177="Nenhuma no último mês", 0,
 IF('Planilha oficial participantes '!O177="Menos de 1 vez/ semana", 1,
 IF('Planilha oficial participantes '!O177="1 ou 2 vezes/ semana", 2,
 IF('Planilha oficial participantes '!O177="3 ou mais vezes/ semana", 3,
 ""))))
</f>
        <v>1</v>
      </c>
      <c r="R177" s="109">
        <f>IF('Planilha oficial participantes '!P177="Nenhuma no último mês", 0,
 IF('Planilha oficial participantes '!P177="Menos de 1 vez/ semana", 1,
 IF('Planilha oficial participantes '!P177="1 ou 2 vezes/ semana", 2,
 IF('Planilha oficial participantes '!P177="3 ou mais vezes/ semana", 3,
 ""))))
</f>
        <v>1</v>
      </c>
      <c r="S177" s="109">
        <f>IF('Planilha oficial participantes '!Q177="Nenhuma no último mês", 0,
 IF('Planilha oficial participantes '!Q177="Menos de 1 vez/ semana", 1,
 IF('Planilha oficial participantes '!Q177="1 ou 2 vezes/ semana", 2,
 IF('Planilha oficial participantes '!Q177="3 ou mais vezes/ semana", 3,
 ""))))
</f>
        <v>1</v>
      </c>
      <c r="T177" s="109">
        <f>IF('Planilha oficial participantes '!S177="Nenhuma no último mês", 0,
 IF('Planilha oficial participantes '!S177="Não se aplica", 0,
 IF('Planilha oficial participantes '!S177="Menos de 1 vez/ semana", 1,
 IF('Planilha oficial participantes '!S177="1 ou 2 vezes/ semana", 2,
 IF('Planilha oficial participantes '!S177="3 ou mais vezes/ semana", 3,
 ""))))
)</f>
        <v>0</v>
      </c>
      <c r="U177" s="109">
        <f>IF('Planilha oficial participantes '!U177="Nenhuma no último mês", 0,
 IF('Planilha oficial participantes '!U177="Menos de 1 vez/ semana", 1,
 IF('Planilha oficial participantes '!U177="1 ou 2 vezes/ semana", 2,
 IF('Planilha oficial participantes '!U177="3 ou mais vezes/ semana", 3,
 ""))))
</f>
        <v>0</v>
      </c>
      <c r="V177" s="109">
        <f t="shared" si="4"/>
        <v>2</v>
      </c>
      <c r="W177" s="109">
        <f>IF('Planilha oficial participantes '!V177="Nenhuma no último mês", 0,
 IF('Planilha oficial participantes '!V177="Menos de 1 vez/ semana", 1,
 IF('Planilha oficial participantes '!V177="1 ou 2 vezes/ semana", 2,
 IF('Planilha oficial participantes '!V177="3 ou mais vezes/ semana", 3,
 ""))))
</f>
        <v>1</v>
      </c>
      <c r="X177" s="109">
        <f>IF('Planilha oficial participantes '!W177="Nenhuma dificuldade", 0,
 IF('Planilha oficial participantes '!W177="Um problema leve", 1,
 IF('Planilha oficial participantes '!W177="Um problema razoável", 2,
 IF('Planilha oficial participantes '!W177="Um grande problema", 3,
 ""))))
</f>
        <v>2</v>
      </c>
      <c r="Y177" s="114">
        <f t="shared" si="5"/>
        <v>8</v>
      </c>
    </row>
    <row r="178">
      <c r="A178" s="108" t="s">
        <v>1364</v>
      </c>
      <c r="B178" s="109">
        <f>IF('Planilha oficial participantes '!T178="Muito boa", 0, IF('Planilha oficial participantes '!T178="Boa", 1, IF('Planilha oficial participantes '!T178="Ruim", 2, IF('Planilha oficial participantes '!T178="Muito ruim", 3, ""))))</f>
        <v>3</v>
      </c>
      <c r="C178" s="109">
        <f>IF(VALUE(MID('Planilha oficial participantes '!F178,1,SEARCH(" ",'Planilha oficial participantes '!F178)-1))&lt;=15, 0,
 IF(VALUE(MID('Planilha oficial participantes '!F178,1,SEARCH(" ",'Planilha oficial participantes '!F178)-1))&lt;=30, 1,
 IF(VALUE(MID('Planilha oficial participantes '!F178,1,SEARCH(" ",'Planilha oficial participantes '!F178)-1))&lt;=60, 2,
 3)))</f>
        <v>0</v>
      </c>
      <c r="D178" s="109">
        <f>IF('Planilha oficial participantes '!I178="Nenhuma no último mês", 0,
 IF('Planilha oficial participantes '!I178="Menos de 1 vez/ semana", 1,
 IF('Planilha oficial participantes '!I178="1 ou 2 vezes/ semana", 2,
 IF('Planilha oficial participantes '!I178="3 ou mais vezes/ semana", 3,
 ""))))
</f>
        <v>3</v>
      </c>
      <c r="E178" s="110">
        <f t="shared" si="1"/>
        <v>2</v>
      </c>
      <c r="F178" s="109">
        <f>IF(VALUE(MID('Planilha oficial participantes '!H178,1,SEARCH(" ",'Planilha oficial participantes '!H178)-1))&gt;=7, 0,
 IF(VALUE(MID('Planilha oficial participantes '!H178,1,SEARCH(" ",'Planilha oficial participantes '!H178)-1))&gt;=6, 1,
 IF(VALUE(MID('Planilha oficial participantes '!H178,1,SEARCH(" ",'Planilha oficial participantes '!H178)-1))&gt;=5, 2,
 3)))
</f>
        <v>0</v>
      </c>
      <c r="G178" s="109">
        <f>IF(
  (((VALUE(MID('Planilha oficial participantes '!H178,1,SEARCH(" ",'Planilha oficial participantes '!H178)-1))) / (TIMEVALUE(MOD('Planilha oficial participantes '!G178 - 'Planilha oficial participantes '!E178, 1))*24))*100) &gt; 85, 0,
IF(
  (((VALUE(MID('Planilha oficial participantes '!H178,1,SEARCH(" ",'Planilha oficial participantes '!H178)-1))) / (TIMEVALUE(MOD('Planilha oficial participantes '!G178 - 'Planilha oficial participantes '!E178, 1))*24))*100) &gt;= 75, 1,
IF(
  (((VALUE(MID('Planilha oficial participantes '!H178,1,SEARCH(" ",'Planilha oficial participantes '!H178)-1))) / (TIMEVALUE(MOD('Planilha oficial participantes '!G178 - 'Planilha oficial participantes '!E178, 1))*24))*100) &gt;= 65, 2,
3)))
</f>
        <v>0</v>
      </c>
      <c r="H178" s="111">
        <f>((VALUE(MID('Planilha oficial participantes '!H178,1,SEARCH(" ",'Planilha oficial participantes '!H178)-1))) / (TIMEVALUE(MOD('Planilha oficial participantes '!G178 - 'Planilha oficial participantes '!E178, 1))*24))*100</f>
        <v>95.45454545</v>
      </c>
      <c r="I178" s="112">
        <f>MOD('Planilha oficial participantes '!G178 - 'Planilha oficial participantes '!E178, 1)</f>
        <v>0.3055555556</v>
      </c>
      <c r="J178" s="113">
        <f t="shared" si="2"/>
        <v>7.333333333</v>
      </c>
      <c r="K178" s="109">
        <f t="shared" si="3"/>
        <v>2</v>
      </c>
      <c r="L178" s="109">
        <f>IF('Planilha oficial participantes '!J178="Nenhuma no último mês", 0,
 IF('Planilha oficial participantes '!J178="Menos de 1 vez/ semana", 1,
 IF('Planilha oficial participantes '!J178="1 ou 2 vezes/ semana", 2,
 IF('Planilha oficial participantes '!J178="3 ou mais vezes/ semana", 3,
 ""))))
</f>
        <v>3</v>
      </c>
      <c r="M178" s="109">
        <f>IF('Planilha oficial participantes '!K178="Nenhuma no último mês", 0,
 IF('Planilha oficial participantes '!K178="Menos de 1 vez/ semana", 1,
 IF('Planilha oficial participantes '!K178="1 ou 2 vezes/ semana", 2,
 IF('Planilha oficial participantes '!K178="3 ou mais vezes/ semana", 3,
 ""))))
</f>
        <v>3</v>
      </c>
      <c r="N178" s="109">
        <f>IF('Planilha oficial participantes '!L178="Nenhuma no último mês", 0,
 IF('Planilha oficial participantes '!L178="Menos de 1 vez/ semana", 1,
 IF('Planilha oficial participantes '!L178="1 ou 2 vezes/ semana", 2,
 IF('Planilha oficial participantes '!L178="3 ou mais vezes/ semana", 3,
 ""))))
</f>
        <v>0</v>
      </c>
      <c r="O178" s="109">
        <f>IF('Planilha oficial participantes '!M178="Nenhuma no último mês", 0,
 IF('Planilha oficial participantes '!M178="Menos de 1 vez/ semana", 1,
 IF('Planilha oficial participantes '!M178="1 ou 2 vezes/ semana", 2,
 IF('Planilha oficial participantes '!M178="3 ou mais vezes/ semana", 3,
 ""))))
</f>
        <v>0</v>
      </c>
      <c r="P178" s="109">
        <f>IF('Planilha oficial participantes '!N178="Nenhuma no último mês", 0,
 IF('Planilha oficial participantes '!N178="Menos de 1 vez/ semana", 1,
 IF('Planilha oficial participantes '!N178="1 ou 2 vezes/ semana", 2,
 IF('Planilha oficial participantes '!N178="3 ou mais vezes/ semana", 3,
 ""))))
</f>
        <v>1</v>
      </c>
      <c r="Q178" s="109">
        <f>IF('Planilha oficial participantes '!O178="Nenhuma no último mês", 0,
 IF('Planilha oficial participantes '!O178="Menos de 1 vez/ semana", 1,
 IF('Planilha oficial participantes '!O178="1 ou 2 vezes/ semana", 2,
 IF('Planilha oficial participantes '!O178="3 ou mais vezes/ semana", 3,
 ""))))
</f>
        <v>1</v>
      </c>
      <c r="R178" s="109">
        <f>IF('Planilha oficial participantes '!P178="Nenhuma no último mês", 0,
 IF('Planilha oficial participantes '!P178="Menos de 1 vez/ semana", 1,
 IF('Planilha oficial participantes '!P178="1 ou 2 vezes/ semana", 2,
 IF('Planilha oficial participantes '!P178="3 ou mais vezes/ semana", 3,
 ""))))
</f>
        <v>0</v>
      </c>
      <c r="S178" s="109">
        <f>IF('Planilha oficial participantes '!Q178="Nenhuma no último mês", 0,
 IF('Planilha oficial participantes '!Q178="Menos de 1 vez/ semana", 1,
 IF('Planilha oficial participantes '!Q178="1 ou 2 vezes/ semana", 2,
 IF('Planilha oficial participantes '!Q178="3 ou mais vezes/ semana", 3,
 ""))))
</f>
        <v>1</v>
      </c>
      <c r="T178" s="109">
        <f>IF('Planilha oficial participantes '!S178="Nenhuma no último mês", 0,
 IF('Planilha oficial participantes '!S178="Não se aplica", 0,
 IF('Planilha oficial participantes '!S178="Menos de 1 vez/ semana", 1,
 IF('Planilha oficial participantes '!S178="1 ou 2 vezes/ semana", 2,
 IF('Planilha oficial participantes '!S178="3 ou mais vezes/ semana", 3,
 ""))))
)</f>
        <v>3</v>
      </c>
      <c r="U178" s="109">
        <f>IF('Planilha oficial participantes '!U178="Nenhuma no último mês", 0,
 IF('Planilha oficial participantes '!U178="Menos de 1 vez/ semana", 1,
 IF('Planilha oficial participantes '!U178="1 ou 2 vezes/ semana", 2,
 IF('Planilha oficial participantes '!U178="3 ou mais vezes/ semana", 3,
 ""))))
</f>
        <v>0</v>
      </c>
      <c r="V178" s="109">
        <f t="shared" si="4"/>
        <v>2</v>
      </c>
      <c r="W178" s="109">
        <f>IF('Planilha oficial participantes '!V178="Nenhuma no último mês", 0,
 IF('Planilha oficial participantes '!V178="Menos de 1 vez/ semana", 1,
 IF('Planilha oficial participantes '!V178="1 ou 2 vezes/ semana", 2,
 IF('Planilha oficial participantes '!V178="3 ou mais vezes/ semana", 3,
 ""))))
</f>
        <v>2</v>
      </c>
      <c r="X178" s="109">
        <f>IF('Planilha oficial participantes '!W178="Nenhuma dificuldade", 0,
 IF('Planilha oficial participantes '!W178="Um problema leve", 1,
 IF('Planilha oficial participantes '!W178="Um problema razoável", 2,
 IF('Planilha oficial participantes '!W178="Um grande problema", 3,
 ""))))
</f>
        <v>2</v>
      </c>
      <c r="Y178" s="114">
        <f t="shared" si="5"/>
        <v>9</v>
      </c>
    </row>
    <row r="179">
      <c r="A179" s="108" t="s">
        <v>1366</v>
      </c>
      <c r="B179" s="109">
        <f>IF('Planilha oficial participantes '!T179="Muito boa", 0, IF('Planilha oficial participantes '!T179="Boa", 1, IF('Planilha oficial participantes '!T179="Ruim", 2, IF('Planilha oficial participantes '!T179="Muito ruim", 3, ""))))</f>
        <v>1</v>
      </c>
      <c r="C179" s="109">
        <f>IF(VALUE(MID('Planilha oficial participantes '!F179,1,SEARCH(" ",'Planilha oficial participantes '!F179)-1))&lt;=15, 0,
 IF(VALUE(MID('Planilha oficial participantes '!F179,1,SEARCH(" ",'Planilha oficial participantes '!F179)-1))&lt;=30, 1,
 IF(VALUE(MID('Planilha oficial participantes '!F179,1,SEARCH(" ",'Planilha oficial participantes '!F179)-1))&lt;=60, 2,
 3)))</f>
        <v>2</v>
      </c>
      <c r="D179" s="109">
        <f>IF('Planilha oficial participantes '!I179="Nenhuma no último mês", 0,
 IF('Planilha oficial participantes '!I179="Menos de 1 vez/ semana", 1,
 IF('Planilha oficial participantes '!I179="1 ou 2 vezes/ semana", 2,
 IF('Planilha oficial participantes '!I179="3 ou mais vezes/ semana", 3,
 ""))))
</f>
        <v>2</v>
      </c>
      <c r="E179" s="110">
        <f t="shared" si="1"/>
        <v>2</v>
      </c>
      <c r="F179" s="109">
        <f>IF(VALUE(MID('Planilha oficial participantes '!H179,1,SEARCH(" ",'Planilha oficial participantes '!H179)-1))&gt;=7, 0,
 IF(VALUE(MID('Planilha oficial participantes '!H179,1,SEARCH(" ",'Planilha oficial participantes '!H179)-1))&gt;=6, 1,
 IF(VALUE(MID('Planilha oficial participantes '!H179,1,SEARCH(" ",'Planilha oficial participantes '!H179)-1))&gt;=5, 2,
 3)))
</f>
        <v>1</v>
      </c>
      <c r="G179" s="109">
        <f>IF(
  (((VALUE(MID('Planilha oficial participantes '!H179,1,SEARCH(" ",'Planilha oficial participantes '!H179)-1))) / (TIMEVALUE(MOD('Planilha oficial participantes '!G179 - 'Planilha oficial participantes '!E179, 1))*24))*100) &gt; 85, 0,
IF(
  (((VALUE(MID('Planilha oficial participantes '!H179,1,SEARCH(" ",'Planilha oficial participantes '!H179)-1))) / (TIMEVALUE(MOD('Planilha oficial participantes '!G179 - 'Planilha oficial participantes '!E179, 1))*24))*100) &gt;= 75, 1,
IF(
  (((VALUE(MID('Planilha oficial participantes '!H179,1,SEARCH(" ",'Planilha oficial participantes '!H179)-1))) / (TIMEVALUE(MOD('Planilha oficial participantes '!G179 - 'Planilha oficial participantes '!E179, 1))*24))*100) &gt;= 65, 2,
3)))
</f>
        <v>0</v>
      </c>
      <c r="H179" s="111">
        <f>((VALUE(MID('Planilha oficial participantes '!H179,1,SEARCH(" ",'Planilha oficial participantes '!H179)-1))) / (TIMEVALUE(MOD('Planilha oficial participantes '!G179 - 'Planilha oficial participantes '!E179, 1))*24))*100</f>
        <v>88.88888889</v>
      </c>
      <c r="I179" s="112">
        <f>MOD('Planilha oficial participantes '!G179 - 'Planilha oficial participantes '!E179, 1)</f>
        <v>0.28125</v>
      </c>
      <c r="J179" s="113">
        <f t="shared" si="2"/>
        <v>6.75</v>
      </c>
      <c r="K179" s="109">
        <f t="shared" si="3"/>
        <v>1</v>
      </c>
      <c r="L179" s="109">
        <f>IF('Planilha oficial participantes '!J179="Nenhuma no último mês", 0,
 IF('Planilha oficial participantes '!J179="Menos de 1 vez/ semana", 1,
 IF('Planilha oficial participantes '!J179="1 ou 2 vezes/ semana", 2,
 IF('Planilha oficial participantes '!J179="3 ou mais vezes/ semana", 3,
 ""))))
</f>
        <v>1</v>
      </c>
      <c r="M179" s="109">
        <f>IF('Planilha oficial participantes '!K179="Nenhuma no último mês", 0,
 IF('Planilha oficial participantes '!K179="Menos de 1 vez/ semana", 1,
 IF('Planilha oficial participantes '!K179="1 ou 2 vezes/ semana", 2,
 IF('Planilha oficial participantes '!K179="3 ou mais vezes/ semana", 3,
 ""))))
</f>
        <v>0</v>
      </c>
      <c r="N179" s="109">
        <f>IF('Planilha oficial participantes '!L179="Nenhuma no último mês", 0,
 IF('Planilha oficial participantes '!L179="Menos de 1 vez/ semana", 1,
 IF('Planilha oficial participantes '!L179="1 ou 2 vezes/ semana", 2,
 IF('Planilha oficial participantes '!L179="3 ou mais vezes/ semana", 3,
 ""))))
</f>
        <v>0</v>
      </c>
      <c r="O179" s="109">
        <f>IF('Planilha oficial participantes '!M179="Nenhuma no último mês", 0,
 IF('Planilha oficial participantes '!M179="Menos de 1 vez/ semana", 1,
 IF('Planilha oficial participantes '!M179="1 ou 2 vezes/ semana", 2,
 IF('Planilha oficial participantes '!M179="3 ou mais vezes/ semana", 3,
 ""))))
</f>
        <v>0</v>
      </c>
      <c r="P179" s="109">
        <f>IF('Planilha oficial participantes '!N179="Nenhuma no último mês", 0,
 IF('Planilha oficial participantes '!N179="Menos de 1 vez/ semana", 1,
 IF('Planilha oficial participantes '!N179="1 ou 2 vezes/ semana", 2,
 IF('Planilha oficial participantes '!N179="3 ou mais vezes/ semana", 3,
 ""))))
</f>
        <v>1</v>
      </c>
      <c r="Q179" s="109">
        <f>IF('Planilha oficial participantes '!O179="Nenhuma no último mês", 0,
 IF('Planilha oficial participantes '!O179="Menos de 1 vez/ semana", 1,
 IF('Planilha oficial participantes '!O179="1 ou 2 vezes/ semana", 2,
 IF('Planilha oficial participantes '!O179="3 ou mais vezes/ semana", 3,
 ""))))
</f>
        <v>2</v>
      </c>
      <c r="R179" s="109">
        <f>IF('Planilha oficial participantes '!P179="Nenhuma no último mês", 0,
 IF('Planilha oficial participantes '!P179="Menos de 1 vez/ semana", 1,
 IF('Planilha oficial participantes '!P179="1 ou 2 vezes/ semana", 2,
 IF('Planilha oficial participantes '!P179="3 ou mais vezes/ semana", 3,
 ""))))
</f>
        <v>0</v>
      </c>
      <c r="S179" s="109">
        <f>IF('Planilha oficial participantes '!Q179="Nenhuma no último mês", 0,
 IF('Planilha oficial participantes '!Q179="Menos de 1 vez/ semana", 1,
 IF('Planilha oficial participantes '!Q179="1 ou 2 vezes/ semana", 2,
 IF('Planilha oficial participantes '!Q179="3 ou mais vezes/ semana", 3,
 ""))))
</f>
        <v>1</v>
      </c>
      <c r="T179" s="109">
        <f>IF('Planilha oficial participantes '!S179="Nenhuma no último mês", 0,
 IF('Planilha oficial participantes '!S179="Não se aplica", 0,
 IF('Planilha oficial participantes '!S179="Menos de 1 vez/ semana", 1,
 IF('Planilha oficial participantes '!S179="1 ou 2 vezes/ semana", 2,
 IF('Planilha oficial participantes '!S179="3 ou mais vezes/ semana", 3,
 ""))))
)</f>
        <v>0</v>
      </c>
      <c r="U179" s="109">
        <f>IF('Planilha oficial participantes '!U179="Nenhuma no último mês", 0,
 IF('Planilha oficial participantes '!U179="Menos de 1 vez/ semana", 1,
 IF('Planilha oficial participantes '!U179="1 ou 2 vezes/ semana", 2,
 IF('Planilha oficial participantes '!U179="3 ou mais vezes/ semana", 3,
 ""))))
</f>
        <v>2</v>
      </c>
      <c r="V179" s="109">
        <f t="shared" si="4"/>
        <v>1</v>
      </c>
      <c r="W179" s="109">
        <f>IF('Planilha oficial participantes '!V179="Nenhuma no último mês", 0,
 IF('Planilha oficial participantes '!V179="Menos de 1 vez/ semana", 1,
 IF('Planilha oficial participantes '!V179="1 ou 2 vezes/ semana", 2,
 IF('Planilha oficial participantes '!V179="3 ou mais vezes/ semana", 3,
 ""))))
</f>
        <v>1</v>
      </c>
      <c r="X179" s="109">
        <f>IF('Planilha oficial participantes '!W179="Nenhuma dificuldade", 0,
 IF('Planilha oficial participantes '!W179="Um problema leve", 1,
 IF('Planilha oficial participantes '!W179="Um problema razoável", 2,
 IF('Planilha oficial participantes '!W179="Um grande problema", 3,
 ""))))
</f>
        <v>1</v>
      </c>
      <c r="Y179" s="114">
        <f t="shared" si="5"/>
        <v>8</v>
      </c>
    </row>
    <row r="180">
      <c r="A180" s="108" t="s">
        <v>1367</v>
      </c>
      <c r="B180" s="109">
        <f>IF('Planilha oficial participantes '!T180="Muito boa", 0, IF('Planilha oficial participantes '!T180="Boa", 1, IF('Planilha oficial participantes '!T180="Ruim", 2, IF('Planilha oficial participantes '!T180="Muito ruim", 3, ""))))</f>
        <v>0</v>
      </c>
      <c r="C180" s="109">
        <f>IF(VALUE(MID('Planilha oficial participantes '!F180,1,SEARCH(" ",'Planilha oficial participantes '!F180)-1))&lt;=15, 0,
 IF(VALUE(MID('Planilha oficial participantes '!F180,1,SEARCH(" ",'Planilha oficial participantes '!F180)-1))&lt;=30, 1,
 IF(VALUE(MID('Planilha oficial participantes '!F180,1,SEARCH(" ",'Planilha oficial participantes '!F180)-1))&lt;=60, 2,
 3)))</f>
        <v>1</v>
      </c>
      <c r="D180" s="109">
        <f>IF('Planilha oficial participantes '!I180="Nenhuma no último mês", 0,
 IF('Planilha oficial participantes '!I180="Menos de 1 vez/ semana", 1,
 IF('Planilha oficial participantes '!I180="1 ou 2 vezes/ semana", 2,
 IF('Planilha oficial participantes '!I180="3 ou mais vezes/ semana", 3,
 ""))))
</f>
        <v>0</v>
      </c>
      <c r="E180" s="110">
        <f t="shared" si="1"/>
        <v>1</v>
      </c>
      <c r="F180" s="109">
        <f>IF(VALUE(MID('Planilha oficial participantes '!H180,1,SEARCH(" ",'Planilha oficial participantes '!H180)-1))&gt;=7, 0,
 IF(VALUE(MID('Planilha oficial participantes '!H180,1,SEARCH(" ",'Planilha oficial participantes '!H180)-1))&gt;=6, 1,
 IF(VALUE(MID('Planilha oficial participantes '!H180,1,SEARCH(" ",'Planilha oficial participantes '!H180)-1))&gt;=5, 2,
 3)))
</f>
        <v>0</v>
      </c>
      <c r="G180" s="109">
        <f>IF(
  (((VALUE(MID('Planilha oficial participantes '!H180,1,SEARCH(" ",'Planilha oficial participantes '!H180)-1))) / (TIMEVALUE(MOD('Planilha oficial participantes '!G180 - 'Planilha oficial participantes '!E180, 1))*24))*100) &gt; 85, 0,
IF(
  (((VALUE(MID('Planilha oficial participantes '!H180,1,SEARCH(" ",'Planilha oficial participantes '!H180)-1))) / (TIMEVALUE(MOD('Planilha oficial participantes '!G180 - 'Planilha oficial participantes '!E180, 1))*24))*100) &gt;= 75, 1,
IF(
  (((VALUE(MID('Planilha oficial participantes '!H180,1,SEARCH(" ",'Planilha oficial participantes '!H180)-1))) / (TIMEVALUE(MOD('Planilha oficial participantes '!G180 - 'Planilha oficial participantes '!E180, 1))*24))*100) &gt;= 65, 2,
3)))
</f>
        <v>0</v>
      </c>
      <c r="H180" s="111">
        <f>((VALUE(MID('Planilha oficial participantes '!H180,1,SEARCH(" ",'Planilha oficial participantes '!H180)-1))) / (TIMEVALUE(MOD('Planilha oficial participantes '!G180 - 'Planilha oficial participantes '!E180, 1))*24))*100</f>
        <v>94.11764706</v>
      </c>
      <c r="I180" s="112">
        <f>MOD('Planilha oficial participantes '!G180 - 'Planilha oficial participantes '!E180, 1)</f>
        <v>0.3541666667</v>
      </c>
      <c r="J180" s="113">
        <f t="shared" si="2"/>
        <v>8.5</v>
      </c>
      <c r="K180" s="109">
        <f t="shared" si="3"/>
        <v>0</v>
      </c>
      <c r="L180" s="109">
        <f>IF('Planilha oficial participantes '!J180="Nenhuma no último mês", 0,
 IF('Planilha oficial participantes '!J180="Menos de 1 vez/ semana", 1,
 IF('Planilha oficial participantes '!J180="1 ou 2 vezes/ semana", 2,
 IF('Planilha oficial participantes '!J180="3 ou mais vezes/ semana", 3,
 ""))))
</f>
        <v>0</v>
      </c>
      <c r="M180" s="109">
        <f>IF('Planilha oficial participantes '!K180="Nenhuma no último mês", 0,
 IF('Planilha oficial participantes '!K180="Menos de 1 vez/ semana", 1,
 IF('Planilha oficial participantes '!K180="1 ou 2 vezes/ semana", 2,
 IF('Planilha oficial participantes '!K180="3 ou mais vezes/ semana", 3,
 ""))))
</f>
        <v>0</v>
      </c>
      <c r="N180" s="109">
        <f>IF('Planilha oficial participantes '!L180="Nenhuma no último mês", 0,
 IF('Planilha oficial participantes '!L180="Menos de 1 vez/ semana", 1,
 IF('Planilha oficial participantes '!L180="1 ou 2 vezes/ semana", 2,
 IF('Planilha oficial participantes '!L180="3 ou mais vezes/ semana", 3,
 ""))))
</f>
        <v>0</v>
      </c>
      <c r="O180" s="109">
        <f>IF('Planilha oficial participantes '!M180="Nenhuma no último mês", 0,
 IF('Planilha oficial participantes '!M180="Menos de 1 vez/ semana", 1,
 IF('Planilha oficial participantes '!M180="1 ou 2 vezes/ semana", 2,
 IF('Planilha oficial participantes '!M180="3 ou mais vezes/ semana", 3,
 ""))))
</f>
        <v>0</v>
      </c>
      <c r="P180" s="109">
        <f>IF('Planilha oficial participantes '!N180="Nenhuma no último mês", 0,
 IF('Planilha oficial participantes '!N180="Menos de 1 vez/ semana", 1,
 IF('Planilha oficial participantes '!N180="1 ou 2 vezes/ semana", 2,
 IF('Planilha oficial participantes '!N180="3 ou mais vezes/ semana", 3,
 ""))))
</f>
        <v>0</v>
      </c>
      <c r="Q180" s="109">
        <f>IF('Planilha oficial participantes '!O180="Nenhuma no último mês", 0,
 IF('Planilha oficial participantes '!O180="Menos de 1 vez/ semana", 1,
 IF('Planilha oficial participantes '!O180="1 ou 2 vezes/ semana", 2,
 IF('Planilha oficial participantes '!O180="3 ou mais vezes/ semana", 3,
 ""))))
</f>
        <v>0</v>
      </c>
      <c r="R180" s="109">
        <f>IF('Planilha oficial participantes '!P180="Nenhuma no último mês", 0,
 IF('Planilha oficial participantes '!P180="Menos de 1 vez/ semana", 1,
 IF('Planilha oficial participantes '!P180="1 ou 2 vezes/ semana", 2,
 IF('Planilha oficial participantes '!P180="3 ou mais vezes/ semana", 3,
 ""))))
</f>
        <v>0</v>
      </c>
      <c r="S180" s="109">
        <f>IF('Planilha oficial participantes '!Q180="Nenhuma no último mês", 0,
 IF('Planilha oficial participantes '!Q180="Menos de 1 vez/ semana", 1,
 IF('Planilha oficial participantes '!Q180="1 ou 2 vezes/ semana", 2,
 IF('Planilha oficial participantes '!Q180="3 ou mais vezes/ semana", 3,
 ""))))
</f>
        <v>0</v>
      </c>
      <c r="T180" s="109">
        <f>IF('Planilha oficial participantes '!S180="Nenhuma no último mês", 0,
 IF('Planilha oficial participantes '!S180="Não se aplica", 0,
 IF('Planilha oficial participantes '!S180="Menos de 1 vez/ semana", 1,
 IF('Planilha oficial participantes '!S180="1 ou 2 vezes/ semana", 2,
 IF('Planilha oficial participantes '!S180="3 ou mais vezes/ semana", 3,
 ""))))
)</f>
        <v>0</v>
      </c>
      <c r="U180" s="109">
        <f>IF('Planilha oficial participantes '!U180="Nenhuma no último mês", 0,
 IF('Planilha oficial participantes '!U180="Menos de 1 vez/ semana", 1,
 IF('Planilha oficial participantes '!U180="1 ou 2 vezes/ semana", 2,
 IF('Planilha oficial participantes '!U180="3 ou mais vezes/ semana", 3,
 ""))))
</f>
        <v>0</v>
      </c>
      <c r="V180" s="109">
        <f t="shared" si="4"/>
        <v>0</v>
      </c>
      <c r="W180" s="109">
        <f>IF('Planilha oficial participantes '!V180="Nenhuma no último mês", 0,
 IF('Planilha oficial participantes '!V180="Menos de 1 vez/ semana", 1,
 IF('Planilha oficial participantes '!V180="1 ou 2 vezes/ semana", 2,
 IF('Planilha oficial participantes '!V180="3 ou mais vezes/ semana", 3,
 ""))))
</f>
        <v>0</v>
      </c>
      <c r="X180" s="109">
        <f>IF('Planilha oficial participantes '!W180="Nenhuma dificuldade", 0,
 IF('Planilha oficial participantes '!W180="Um problema leve", 1,
 IF('Planilha oficial participantes '!W180="Um problema razoável", 2,
 IF('Planilha oficial participantes '!W180="Um grande problema", 3,
 ""))))
</f>
        <v>0</v>
      </c>
      <c r="Y180" s="114">
        <f t="shared" si="5"/>
        <v>1</v>
      </c>
    </row>
    <row r="181">
      <c r="A181" s="108" t="s">
        <v>1368</v>
      </c>
      <c r="B181" s="109">
        <f>IF('Planilha oficial participantes '!T181="Muito boa", 0, IF('Planilha oficial participantes '!T181="Boa", 1, IF('Planilha oficial participantes '!T181="Ruim", 2, IF('Planilha oficial participantes '!T181="Muito ruim", 3, ""))))</f>
        <v>1</v>
      </c>
      <c r="C181" s="109">
        <f>IF(VALUE(MID('Planilha oficial participantes '!F181,1,SEARCH(" ",'Planilha oficial participantes '!F181)-1))&lt;=15, 0,
 IF(VALUE(MID('Planilha oficial participantes '!F181,1,SEARCH(" ",'Planilha oficial participantes '!F181)-1))&lt;=30, 1,
 IF(VALUE(MID('Planilha oficial participantes '!F181,1,SEARCH(" ",'Planilha oficial participantes '!F181)-1))&lt;=60, 2,
 3)))</f>
        <v>1</v>
      </c>
      <c r="D181" s="109">
        <f>IF('Planilha oficial participantes '!I181="Nenhuma no último mês", 0,
 IF('Planilha oficial participantes '!I181="Menos de 1 vez/ semana", 1,
 IF('Planilha oficial participantes '!I181="1 ou 2 vezes/ semana", 2,
 IF('Planilha oficial participantes '!I181="3 ou mais vezes/ semana", 3,
 ""))))
</f>
        <v>1</v>
      </c>
      <c r="E181" s="110">
        <f t="shared" si="1"/>
        <v>1</v>
      </c>
      <c r="F181" s="109">
        <f>IF(VALUE(MID('Planilha oficial participantes '!H181,1,SEARCH(" ",'Planilha oficial participantes '!H181)-1))&gt;=7, 0,
 IF(VALUE(MID('Planilha oficial participantes '!H181,1,SEARCH(" ",'Planilha oficial participantes '!H181)-1))&gt;=6, 1,
 IF(VALUE(MID('Planilha oficial participantes '!H181,1,SEARCH(" ",'Planilha oficial participantes '!H181)-1))&gt;=5, 2,
 3)))
</f>
        <v>0</v>
      </c>
      <c r="G181" s="109">
        <f>IF(
  (((VALUE(MID('Planilha oficial participantes '!H181,1,SEARCH(" ",'Planilha oficial participantes '!H181)-1))) / (TIMEVALUE(MOD('Planilha oficial participantes '!G181 - 'Planilha oficial participantes '!E181, 1))*24))*100) &gt; 85, 0,
IF(
  (((VALUE(MID('Planilha oficial participantes '!H181,1,SEARCH(" ",'Planilha oficial participantes '!H181)-1))) / (TIMEVALUE(MOD('Planilha oficial participantes '!G181 - 'Planilha oficial participantes '!E181, 1))*24))*100) &gt;= 75, 1,
IF(
  (((VALUE(MID('Planilha oficial participantes '!H181,1,SEARCH(" ",'Planilha oficial participantes '!H181)-1))) / (TIMEVALUE(MOD('Planilha oficial participantes '!G181 - 'Planilha oficial participantes '!E181, 1))*24))*100) &gt;= 65, 2,
3)))
</f>
        <v>0</v>
      </c>
      <c r="H181" s="111">
        <f>((VALUE(MID('Planilha oficial participantes '!H181,1,SEARCH(" ",'Planilha oficial participantes '!H181)-1))) / (TIMEVALUE(MOD('Planilha oficial participantes '!G181 - 'Planilha oficial participantes '!E181, 1))*24))*100</f>
        <v>100</v>
      </c>
      <c r="I181" s="112">
        <f>MOD('Planilha oficial participantes '!G181 - 'Planilha oficial participantes '!E181, 1)</f>
        <v>0.2916666667</v>
      </c>
      <c r="J181" s="113">
        <f t="shared" si="2"/>
        <v>7</v>
      </c>
      <c r="K181" s="109">
        <f t="shared" si="3"/>
        <v>1</v>
      </c>
      <c r="L181" s="109">
        <f>IF('Planilha oficial participantes '!J181="Nenhuma no último mês", 0,
 IF('Planilha oficial participantes '!J181="Menos de 1 vez/ semana", 1,
 IF('Planilha oficial participantes '!J181="1 ou 2 vezes/ semana", 2,
 IF('Planilha oficial participantes '!J181="3 ou mais vezes/ semana", 3,
 ""))))
</f>
        <v>0</v>
      </c>
      <c r="M181" s="109">
        <f>IF('Planilha oficial participantes '!K181="Nenhuma no último mês", 0,
 IF('Planilha oficial participantes '!K181="Menos de 1 vez/ semana", 1,
 IF('Planilha oficial participantes '!K181="1 ou 2 vezes/ semana", 2,
 IF('Planilha oficial participantes '!K181="3 ou mais vezes/ semana", 3,
 ""))))
</f>
        <v>0</v>
      </c>
      <c r="N181" s="109">
        <f>IF('Planilha oficial participantes '!L181="Nenhuma no último mês", 0,
 IF('Planilha oficial participantes '!L181="Menos de 1 vez/ semana", 1,
 IF('Planilha oficial participantes '!L181="1 ou 2 vezes/ semana", 2,
 IF('Planilha oficial participantes '!L181="3 ou mais vezes/ semana", 3,
 ""))))
</f>
        <v>1</v>
      </c>
      <c r="O181" s="109">
        <f>IF('Planilha oficial participantes '!M181="Nenhuma no último mês", 0,
 IF('Planilha oficial participantes '!M181="Menos de 1 vez/ semana", 1,
 IF('Planilha oficial participantes '!M181="1 ou 2 vezes/ semana", 2,
 IF('Planilha oficial participantes '!M181="3 ou mais vezes/ semana", 3,
 ""))))
</f>
        <v>0</v>
      </c>
      <c r="P181" s="109">
        <f>IF('Planilha oficial participantes '!N181="Nenhuma no último mês", 0,
 IF('Planilha oficial participantes '!N181="Menos de 1 vez/ semana", 1,
 IF('Planilha oficial participantes '!N181="1 ou 2 vezes/ semana", 2,
 IF('Planilha oficial participantes '!N181="3 ou mais vezes/ semana", 3,
 ""))))
</f>
        <v>0</v>
      </c>
      <c r="Q181" s="109">
        <f>IF('Planilha oficial participantes '!O181="Nenhuma no último mês", 0,
 IF('Planilha oficial participantes '!O181="Menos de 1 vez/ semana", 1,
 IF('Planilha oficial participantes '!O181="1 ou 2 vezes/ semana", 2,
 IF('Planilha oficial participantes '!O181="3 ou mais vezes/ semana", 3,
 ""))))
</f>
        <v>1</v>
      </c>
      <c r="R181" s="109">
        <f>IF('Planilha oficial participantes '!P181="Nenhuma no último mês", 0,
 IF('Planilha oficial participantes '!P181="Menos de 1 vez/ semana", 1,
 IF('Planilha oficial participantes '!P181="1 ou 2 vezes/ semana", 2,
 IF('Planilha oficial participantes '!P181="3 ou mais vezes/ semana", 3,
 ""))))
</f>
        <v>0</v>
      </c>
      <c r="S181" s="109">
        <f>IF('Planilha oficial participantes '!Q181="Nenhuma no último mês", 0,
 IF('Planilha oficial participantes '!Q181="Menos de 1 vez/ semana", 1,
 IF('Planilha oficial participantes '!Q181="1 ou 2 vezes/ semana", 2,
 IF('Planilha oficial participantes '!Q181="3 ou mais vezes/ semana", 3,
 ""))))
</f>
        <v>1</v>
      </c>
      <c r="T181" s="109">
        <f>IF('Planilha oficial participantes '!S181="Nenhuma no último mês", 0,
 IF('Planilha oficial participantes '!S181="Não se aplica", 0,
 IF('Planilha oficial participantes '!S181="Menos de 1 vez/ semana", 1,
 IF('Planilha oficial participantes '!S181="1 ou 2 vezes/ semana", 2,
 IF('Planilha oficial participantes '!S181="3 ou mais vezes/ semana", 3,
 ""))))
)</f>
        <v>1</v>
      </c>
      <c r="U181" s="109">
        <f>IF('Planilha oficial participantes '!U181="Nenhuma no último mês", 0,
 IF('Planilha oficial participantes '!U181="Menos de 1 vez/ semana", 1,
 IF('Planilha oficial participantes '!U181="1 ou 2 vezes/ semana", 2,
 IF('Planilha oficial participantes '!U181="3 ou mais vezes/ semana", 3,
 ""))))
</f>
        <v>0</v>
      </c>
      <c r="V181" s="109">
        <f t="shared" si="4"/>
        <v>1</v>
      </c>
      <c r="W181" s="109">
        <f>IF('Planilha oficial participantes '!V181="Nenhuma no último mês", 0,
 IF('Planilha oficial participantes '!V181="Menos de 1 vez/ semana", 1,
 IF('Planilha oficial participantes '!V181="1 ou 2 vezes/ semana", 2,
 IF('Planilha oficial participantes '!V181="3 ou mais vezes/ semana", 3,
 ""))))
</f>
        <v>0</v>
      </c>
      <c r="X181" s="109">
        <f>IF('Planilha oficial participantes '!W181="Nenhuma dificuldade", 0,
 IF('Planilha oficial participantes '!W181="Um problema leve", 1,
 IF('Planilha oficial participantes '!W181="Um problema razoável", 2,
 IF('Planilha oficial participantes '!W181="Um grande problema", 3,
 ""))))
</f>
        <v>1</v>
      </c>
      <c r="Y181" s="114">
        <f t="shared" si="5"/>
        <v>4</v>
      </c>
    </row>
    <row r="182">
      <c r="A182" s="108" t="s">
        <v>1369</v>
      </c>
      <c r="B182" s="109">
        <f>IF('Planilha oficial participantes '!T182="Muito boa", 0, IF('Planilha oficial participantes '!T182="Boa", 1, IF('Planilha oficial participantes '!T182="Ruim", 2, IF('Planilha oficial participantes '!T182="Muito ruim", 3, ""))))</f>
        <v>1</v>
      </c>
      <c r="C182" s="109">
        <f>IF(VALUE(MID('Planilha oficial participantes '!F182,1,SEARCH(" ",'Planilha oficial participantes '!F182)-1))&lt;=15, 0,
 IF(VALUE(MID('Planilha oficial participantes '!F182,1,SEARCH(" ",'Planilha oficial participantes '!F182)-1))&lt;=30, 1,
 IF(VALUE(MID('Planilha oficial participantes '!F182,1,SEARCH(" ",'Planilha oficial participantes '!F182)-1))&lt;=60, 2,
 3)))</f>
        <v>0</v>
      </c>
      <c r="D182" s="109">
        <f>IF('Planilha oficial participantes '!I182="Nenhuma no último mês", 0,
 IF('Planilha oficial participantes '!I182="Menos de 1 vez/ semana", 1,
 IF('Planilha oficial participantes '!I182="1 ou 2 vezes/ semana", 2,
 IF('Planilha oficial participantes '!I182="3 ou mais vezes/ semana", 3,
 ""))))
</f>
        <v>0</v>
      </c>
      <c r="E182" s="110">
        <f t="shared" si="1"/>
        <v>0</v>
      </c>
      <c r="F182" s="109">
        <f>IF(VALUE(MID('Planilha oficial participantes '!H182,1,SEARCH(" ",'Planilha oficial participantes '!H182)-1))&gt;=7, 0,
 IF(VALUE(MID('Planilha oficial participantes '!H182,1,SEARCH(" ",'Planilha oficial participantes '!H182)-1))&gt;=6, 1,
 IF(VALUE(MID('Planilha oficial participantes '!H182,1,SEARCH(" ",'Planilha oficial participantes '!H182)-1))&gt;=5, 2,
 3)))
</f>
        <v>1</v>
      </c>
      <c r="G182" s="109">
        <f>IF(
  (((VALUE(MID('Planilha oficial participantes '!H182,1,SEARCH(" ",'Planilha oficial participantes '!H182)-1))) / (TIMEVALUE(MOD('Planilha oficial participantes '!G182 - 'Planilha oficial participantes '!E182, 1))*24))*100) &gt; 85, 0,
IF(
  (((VALUE(MID('Planilha oficial participantes '!H182,1,SEARCH(" ",'Planilha oficial participantes '!H182)-1))) / (TIMEVALUE(MOD('Planilha oficial participantes '!G182 - 'Planilha oficial participantes '!E182, 1))*24))*100) &gt;= 75, 1,
IF(
  (((VALUE(MID('Planilha oficial participantes '!H182,1,SEARCH(" ",'Planilha oficial participantes '!H182)-1))) / (TIMEVALUE(MOD('Planilha oficial participantes '!G182 - 'Planilha oficial participantes '!E182, 1))*24))*100) &gt;= 65, 2,
3)))
</f>
        <v>0</v>
      </c>
      <c r="H182" s="111">
        <f>((VALUE(MID('Planilha oficial participantes '!H182,1,SEARCH(" ",'Planilha oficial participantes '!H182)-1))) / (TIMEVALUE(MOD('Planilha oficial participantes '!G182 - 'Planilha oficial participantes '!E182, 1))*24))*100</f>
        <v>100</v>
      </c>
      <c r="I182" s="112">
        <f>MOD('Planilha oficial participantes '!G182 - 'Planilha oficial participantes '!E182, 1)</f>
        <v>0.25</v>
      </c>
      <c r="J182" s="113">
        <f t="shared" si="2"/>
        <v>6</v>
      </c>
      <c r="K182" s="109">
        <f t="shared" si="3"/>
        <v>0</v>
      </c>
      <c r="L182" s="109">
        <f>IF('Planilha oficial participantes '!J182="Nenhuma no último mês", 0,
 IF('Planilha oficial participantes '!J182="Menos de 1 vez/ semana", 1,
 IF('Planilha oficial participantes '!J182="1 ou 2 vezes/ semana", 2,
 IF('Planilha oficial participantes '!J182="3 ou mais vezes/ semana", 3,
 ""))))
</f>
        <v>0</v>
      </c>
      <c r="M182" s="109">
        <f>IF('Planilha oficial participantes '!K182="Nenhuma no último mês", 0,
 IF('Planilha oficial participantes '!K182="Menos de 1 vez/ semana", 1,
 IF('Planilha oficial participantes '!K182="1 ou 2 vezes/ semana", 2,
 IF('Planilha oficial participantes '!K182="3 ou mais vezes/ semana", 3,
 ""))))
</f>
        <v>0</v>
      </c>
      <c r="N182" s="109">
        <f>IF('Planilha oficial participantes '!L182="Nenhuma no último mês", 0,
 IF('Planilha oficial participantes '!L182="Menos de 1 vez/ semana", 1,
 IF('Planilha oficial participantes '!L182="1 ou 2 vezes/ semana", 2,
 IF('Planilha oficial participantes '!L182="3 ou mais vezes/ semana", 3,
 ""))))
</f>
        <v>0</v>
      </c>
      <c r="O182" s="109">
        <f>IF('Planilha oficial participantes '!M182="Nenhuma no último mês", 0,
 IF('Planilha oficial participantes '!M182="Menos de 1 vez/ semana", 1,
 IF('Planilha oficial participantes '!M182="1 ou 2 vezes/ semana", 2,
 IF('Planilha oficial participantes '!M182="3 ou mais vezes/ semana", 3,
 ""))))
</f>
        <v>0</v>
      </c>
      <c r="P182" s="109">
        <f>IF('Planilha oficial participantes '!N182="Nenhuma no último mês", 0,
 IF('Planilha oficial participantes '!N182="Menos de 1 vez/ semana", 1,
 IF('Planilha oficial participantes '!N182="1 ou 2 vezes/ semana", 2,
 IF('Planilha oficial participantes '!N182="3 ou mais vezes/ semana", 3,
 ""))))
</f>
        <v>0</v>
      </c>
      <c r="Q182" s="109">
        <f>IF('Planilha oficial participantes '!O182="Nenhuma no último mês", 0,
 IF('Planilha oficial participantes '!O182="Menos de 1 vez/ semana", 1,
 IF('Planilha oficial participantes '!O182="1 ou 2 vezes/ semana", 2,
 IF('Planilha oficial participantes '!O182="3 ou mais vezes/ semana", 3,
 ""))))
</f>
        <v>0</v>
      </c>
      <c r="R182" s="109">
        <f>IF('Planilha oficial participantes '!P182="Nenhuma no último mês", 0,
 IF('Planilha oficial participantes '!P182="Menos de 1 vez/ semana", 1,
 IF('Planilha oficial participantes '!P182="1 ou 2 vezes/ semana", 2,
 IF('Planilha oficial participantes '!P182="3 ou mais vezes/ semana", 3,
 ""))))
</f>
        <v>0</v>
      </c>
      <c r="S182" s="109">
        <f>IF('Planilha oficial participantes '!Q182="Nenhuma no último mês", 0,
 IF('Planilha oficial participantes '!Q182="Menos de 1 vez/ semana", 1,
 IF('Planilha oficial participantes '!Q182="1 ou 2 vezes/ semana", 2,
 IF('Planilha oficial participantes '!Q182="3 ou mais vezes/ semana", 3,
 ""))))
</f>
        <v>0</v>
      </c>
      <c r="T182" s="109">
        <f>IF('Planilha oficial participantes '!S182="Nenhuma no último mês", 0,
 IF('Planilha oficial participantes '!S182="Não se aplica", 0,
 IF('Planilha oficial participantes '!S182="Menos de 1 vez/ semana", 1,
 IF('Planilha oficial participantes '!S182="1 ou 2 vezes/ semana", 2,
 IF('Planilha oficial participantes '!S182="3 ou mais vezes/ semana", 3,
 ""))))
)</f>
        <v>0</v>
      </c>
      <c r="U182" s="109">
        <f>IF('Planilha oficial participantes '!U182="Nenhuma no último mês", 0,
 IF('Planilha oficial participantes '!U182="Menos de 1 vez/ semana", 1,
 IF('Planilha oficial participantes '!U182="1 ou 2 vezes/ semana", 2,
 IF('Planilha oficial participantes '!U182="3 ou mais vezes/ semana", 3,
 ""))))
</f>
        <v>0</v>
      </c>
      <c r="V182" s="109">
        <f t="shared" si="4"/>
        <v>1</v>
      </c>
      <c r="W182" s="109">
        <f>IF('Planilha oficial participantes '!V182="Nenhuma no último mês", 0,
 IF('Planilha oficial participantes '!V182="Menos de 1 vez/ semana", 1,
 IF('Planilha oficial participantes '!V182="1 ou 2 vezes/ semana", 2,
 IF('Planilha oficial participantes '!V182="3 ou mais vezes/ semana", 3,
 ""))))
</f>
        <v>1</v>
      </c>
      <c r="X182" s="109">
        <f>IF('Planilha oficial participantes '!W182="Nenhuma dificuldade", 0,
 IF('Planilha oficial participantes '!W182="Um problema leve", 1,
 IF('Planilha oficial participantes '!W182="Um problema razoável", 2,
 IF('Planilha oficial participantes '!W182="Um grande problema", 3,
 ""))))
</f>
        <v>1</v>
      </c>
      <c r="Y182" s="114">
        <f t="shared" si="5"/>
        <v>3</v>
      </c>
    </row>
    <row r="183">
      <c r="A183" s="108" t="s">
        <v>1370</v>
      </c>
      <c r="B183" s="109">
        <f>IF('Planilha oficial participantes '!T183="Muito boa", 0, IF('Planilha oficial participantes '!T183="Boa", 1, IF('Planilha oficial participantes '!T183="Ruim", 2, IF('Planilha oficial participantes '!T183="Muito ruim", 3, ""))))</f>
        <v>2</v>
      </c>
      <c r="C183" s="109">
        <f>IF(VALUE(MID('Planilha oficial participantes '!F183,1,SEARCH(" ",'Planilha oficial participantes '!F183)-1))&lt;=15, 0,
 IF(VALUE(MID('Planilha oficial participantes '!F183,1,SEARCH(" ",'Planilha oficial participantes '!F183)-1))&lt;=30, 1,
 IF(VALUE(MID('Planilha oficial participantes '!F183,1,SEARCH(" ",'Planilha oficial participantes '!F183)-1))&lt;=60, 2,
 3)))</f>
        <v>2</v>
      </c>
      <c r="D183" s="109">
        <f>IF('Planilha oficial participantes '!I183="Nenhuma no último mês", 0,
 IF('Planilha oficial participantes '!I183="Menos de 1 vez/ semana", 1,
 IF('Planilha oficial participantes '!I183="1 ou 2 vezes/ semana", 2,
 IF('Planilha oficial participantes '!I183="3 ou mais vezes/ semana", 3,
 ""))))
</f>
        <v>3</v>
      </c>
      <c r="E183" s="110">
        <f t="shared" si="1"/>
        <v>3</v>
      </c>
      <c r="F183" s="109">
        <f>IF(VALUE(MID('Planilha oficial participantes '!H183,1,SEARCH(" ",'Planilha oficial participantes '!H183)-1))&gt;=7, 0,
 IF(VALUE(MID('Planilha oficial participantes '!H183,1,SEARCH(" ",'Planilha oficial participantes '!H183)-1))&gt;=6, 1,
 IF(VALUE(MID('Planilha oficial participantes '!H183,1,SEARCH(" ",'Planilha oficial participantes '!H183)-1))&gt;=5, 2,
 3)))
</f>
        <v>2</v>
      </c>
      <c r="G183" s="109">
        <f>IF(
  (((VALUE(MID('Planilha oficial participantes '!H183,1,SEARCH(" ",'Planilha oficial participantes '!H183)-1))) / (TIMEVALUE(MOD('Planilha oficial participantes '!G183 - 'Planilha oficial participantes '!E183, 1))*24))*100) &gt; 85, 0,
IF(
  (((VALUE(MID('Planilha oficial participantes '!H183,1,SEARCH(" ",'Planilha oficial participantes '!H183)-1))) / (TIMEVALUE(MOD('Planilha oficial participantes '!G183 - 'Planilha oficial participantes '!E183, 1))*24))*100) &gt;= 75, 1,
IF(
  (((VALUE(MID('Planilha oficial participantes '!H183,1,SEARCH(" ",'Planilha oficial participantes '!H183)-1))) / (TIMEVALUE(MOD('Planilha oficial participantes '!G183 - 'Planilha oficial participantes '!E183, 1))*24))*100) &gt;= 65, 2,
3)))
</f>
        <v>1</v>
      </c>
      <c r="H183" s="111">
        <f>((VALUE(MID('Planilha oficial participantes '!H183,1,SEARCH(" ",'Planilha oficial participantes '!H183)-1))) / (TIMEVALUE(MOD('Planilha oficial participantes '!G183 - 'Planilha oficial participantes '!E183, 1))*24))*100</f>
        <v>78.57142857</v>
      </c>
      <c r="I183" s="112">
        <f>MOD('Planilha oficial participantes '!G183 - 'Planilha oficial participantes '!E183, 1)</f>
        <v>0.2916666667</v>
      </c>
      <c r="J183" s="113">
        <f t="shared" si="2"/>
        <v>7</v>
      </c>
      <c r="K183" s="109">
        <f t="shared" si="3"/>
        <v>3</v>
      </c>
      <c r="L183" s="109">
        <f>IF('Planilha oficial participantes '!J183="Nenhuma no último mês", 0,
 IF('Planilha oficial participantes '!J183="Menos de 1 vez/ semana", 1,
 IF('Planilha oficial participantes '!J183="1 ou 2 vezes/ semana", 2,
 IF('Planilha oficial participantes '!J183="3 ou mais vezes/ semana", 3,
 ""))))
</f>
        <v>3</v>
      </c>
      <c r="M183" s="109">
        <f>IF('Planilha oficial participantes '!K183="Nenhuma no último mês", 0,
 IF('Planilha oficial participantes '!K183="Menos de 1 vez/ semana", 1,
 IF('Planilha oficial participantes '!K183="1 ou 2 vezes/ semana", 2,
 IF('Planilha oficial participantes '!K183="3 ou mais vezes/ semana", 3,
 ""))))
</f>
        <v>2</v>
      </c>
      <c r="N183" s="109">
        <f>IF('Planilha oficial participantes '!L183="Nenhuma no último mês", 0,
 IF('Planilha oficial participantes '!L183="Menos de 1 vez/ semana", 1,
 IF('Planilha oficial participantes '!L183="1 ou 2 vezes/ semana", 2,
 IF('Planilha oficial participantes '!L183="3 ou mais vezes/ semana", 3,
 ""))))
</f>
        <v>1</v>
      </c>
      <c r="O183" s="109">
        <f>IF('Planilha oficial participantes '!M183="Nenhuma no último mês", 0,
 IF('Planilha oficial participantes '!M183="Menos de 1 vez/ semana", 1,
 IF('Planilha oficial participantes '!M183="1 ou 2 vezes/ semana", 2,
 IF('Planilha oficial participantes '!M183="3 ou mais vezes/ semana", 3,
 ""))))
</f>
        <v>2</v>
      </c>
      <c r="P183" s="109">
        <f>IF('Planilha oficial participantes '!N183="Nenhuma no último mês", 0,
 IF('Planilha oficial participantes '!N183="Menos de 1 vez/ semana", 1,
 IF('Planilha oficial participantes '!N183="1 ou 2 vezes/ semana", 2,
 IF('Planilha oficial participantes '!N183="3 ou mais vezes/ semana", 3,
 ""))))
</f>
        <v>3</v>
      </c>
      <c r="Q183" s="109">
        <f>IF('Planilha oficial participantes '!O183="Nenhuma no último mês", 0,
 IF('Planilha oficial participantes '!O183="Menos de 1 vez/ semana", 1,
 IF('Planilha oficial participantes '!O183="1 ou 2 vezes/ semana", 2,
 IF('Planilha oficial participantes '!O183="3 ou mais vezes/ semana", 3,
 ""))))
</f>
        <v>3</v>
      </c>
      <c r="R183" s="109">
        <f>IF('Planilha oficial participantes '!P183="Nenhuma no último mês", 0,
 IF('Planilha oficial participantes '!P183="Menos de 1 vez/ semana", 1,
 IF('Planilha oficial participantes '!P183="1 ou 2 vezes/ semana", 2,
 IF('Planilha oficial participantes '!P183="3 ou mais vezes/ semana", 3,
 ""))))
</f>
        <v>2</v>
      </c>
      <c r="S183" s="109">
        <f>IF('Planilha oficial participantes '!Q183="Nenhuma no último mês", 0,
 IF('Planilha oficial participantes '!Q183="Menos de 1 vez/ semana", 1,
 IF('Planilha oficial participantes '!Q183="1 ou 2 vezes/ semana", 2,
 IF('Planilha oficial participantes '!Q183="3 ou mais vezes/ semana", 3,
 ""))))
</f>
        <v>3</v>
      </c>
      <c r="T183" s="109">
        <f>IF('Planilha oficial participantes '!S183="Nenhuma no último mês", 0,
 IF('Planilha oficial participantes '!S183="Não se aplica", 0,
 IF('Planilha oficial participantes '!S183="Menos de 1 vez/ semana", 1,
 IF('Planilha oficial participantes '!S183="1 ou 2 vezes/ semana", 2,
 IF('Planilha oficial participantes '!S183="3 ou mais vezes/ semana", 3,
 ""))))
)</f>
        <v>0</v>
      </c>
      <c r="U183" s="109">
        <f>IF('Planilha oficial participantes '!U183="Nenhuma no último mês", 0,
 IF('Planilha oficial participantes '!U183="Menos de 1 vez/ semana", 1,
 IF('Planilha oficial participantes '!U183="1 ou 2 vezes/ semana", 2,
 IF('Planilha oficial participantes '!U183="3 ou mais vezes/ semana", 3,
 ""))))
</f>
        <v>0</v>
      </c>
      <c r="V183" s="109">
        <f t="shared" si="4"/>
        <v>2</v>
      </c>
      <c r="W183" s="109">
        <f>IF('Planilha oficial participantes '!V183="Nenhuma no último mês", 0,
 IF('Planilha oficial participantes '!V183="Menos de 1 vez/ semana", 1,
 IF('Planilha oficial participantes '!V183="1 ou 2 vezes/ semana", 2,
 IF('Planilha oficial participantes '!V183="3 ou mais vezes/ semana", 3,
 ""))))
</f>
        <v>2</v>
      </c>
      <c r="X183" s="109">
        <f>IF('Planilha oficial participantes '!W183="Nenhuma dificuldade", 0,
 IF('Planilha oficial participantes '!W183="Um problema leve", 1,
 IF('Planilha oficial participantes '!W183="Um problema razoável", 2,
 IF('Planilha oficial participantes '!W183="Um grande problema", 3,
 ""))))
</f>
        <v>1</v>
      </c>
      <c r="Y183" s="114">
        <f t="shared" si="5"/>
        <v>13</v>
      </c>
    </row>
    <row r="184">
      <c r="A184" s="108" t="s">
        <v>1371</v>
      </c>
      <c r="B184" s="109">
        <f>IF('Planilha oficial participantes '!T184="Muito boa", 0, IF('Planilha oficial participantes '!T184="Boa", 1, IF('Planilha oficial participantes '!T184="Ruim", 2, IF('Planilha oficial participantes '!T184="Muito ruim", 3, ""))))</f>
        <v>1</v>
      </c>
      <c r="C184" s="109">
        <f>IF(VALUE(MID('Planilha oficial participantes '!F184,1,SEARCH(" ",'Planilha oficial participantes '!F184)-1))&lt;=15, 0,
 IF(VALUE(MID('Planilha oficial participantes '!F184,1,SEARCH(" ",'Planilha oficial participantes '!F184)-1))&lt;=30, 1,
 IF(VALUE(MID('Planilha oficial participantes '!F184,1,SEARCH(" ",'Planilha oficial participantes '!F184)-1))&lt;=60, 2,
 3)))</f>
        <v>2</v>
      </c>
      <c r="D184" s="109">
        <f>IF('Planilha oficial participantes '!I184="Nenhuma no último mês", 0,
 IF('Planilha oficial participantes '!I184="Menos de 1 vez/ semana", 1,
 IF('Planilha oficial participantes '!I184="1 ou 2 vezes/ semana", 2,
 IF('Planilha oficial participantes '!I184="3 ou mais vezes/ semana", 3,
 ""))))
</f>
        <v>3</v>
      </c>
      <c r="E184" s="110">
        <f t="shared" si="1"/>
        <v>3</v>
      </c>
      <c r="F184" s="109">
        <f>IF(VALUE(MID('Planilha oficial participantes '!H184,1,SEARCH(" ",'Planilha oficial participantes '!H184)-1))&gt;=7, 0,
 IF(VALUE(MID('Planilha oficial participantes '!H184,1,SEARCH(" ",'Planilha oficial participantes '!H184)-1))&gt;=6, 1,
 IF(VALUE(MID('Planilha oficial participantes '!H184,1,SEARCH(" ",'Planilha oficial participantes '!H184)-1))&gt;=5, 2,
 3)))
</f>
        <v>2</v>
      </c>
      <c r="G184" s="109">
        <f>IF(
  (((VALUE(MID('Planilha oficial participantes '!H184,1,SEARCH(" ",'Planilha oficial participantes '!H184)-1))) / (TIMEVALUE(MOD('Planilha oficial participantes '!G184 - 'Planilha oficial participantes '!E184, 1))*24))*100) &gt; 85, 0,
IF(
  (((VALUE(MID('Planilha oficial participantes '!H184,1,SEARCH(" ",'Planilha oficial participantes '!H184)-1))) / (TIMEVALUE(MOD('Planilha oficial participantes '!G184 - 'Planilha oficial participantes '!E184, 1))*24))*100) &gt;= 75, 1,
IF(
  (((VALUE(MID('Planilha oficial participantes '!H184,1,SEARCH(" ",'Planilha oficial participantes '!H184)-1))) / (TIMEVALUE(MOD('Planilha oficial participantes '!G184 - 'Planilha oficial participantes '!E184, 1))*24))*100) &gt;= 65, 2,
3)))
</f>
        <v>0</v>
      </c>
      <c r="H184" s="111">
        <f>((VALUE(MID('Planilha oficial participantes '!H184,1,SEARCH(" ",'Planilha oficial participantes '!H184)-1))) / (TIMEVALUE(MOD('Planilha oficial participantes '!G184 - 'Planilha oficial participantes '!E184, 1))*24))*100</f>
        <v>103.4482759</v>
      </c>
      <c r="I184" s="112">
        <f>MOD('Planilha oficial participantes '!G184 - 'Planilha oficial participantes '!E184, 1)</f>
        <v>0.2013888889</v>
      </c>
      <c r="J184" s="113">
        <f t="shared" si="2"/>
        <v>4.833333333</v>
      </c>
      <c r="K184" s="109">
        <f t="shared" si="3"/>
        <v>1</v>
      </c>
      <c r="L184" s="109">
        <f>IF('Planilha oficial participantes '!J184="Nenhuma no último mês", 0,
 IF('Planilha oficial participantes '!J184="Menos de 1 vez/ semana", 1,
 IF('Planilha oficial participantes '!J184="1 ou 2 vezes/ semana", 2,
 IF('Planilha oficial participantes '!J184="3 ou mais vezes/ semana", 3,
 ""))))
</f>
        <v>1</v>
      </c>
      <c r="M184" s="109">
        <f>IF('Planilha oficial participantes '!K184="Nenhuma no último mês", 0,
 IF('Planilha oficial participantes '!K184="Menos de 1 vez/ semana", 1,
 IF('Planilha oficial participantes '!K184="1 ou 2 vezes/ semana", 2,
 IF('Planilha oficial participantes '!K184="3 ou mais vezes/ semana", 3,
 ""))))
</f>
        <v>0</v>
      </c>
      <c r="N184" s="109">
        <f>IF('Planilha oficial participantes '!L184="Nenhuma no último mês", 0,
 IF('Planilha oficial participantes '!L184="Menos de 1 vez/ semana", 1,
 IF('Planilha oficial participantes '!L184="1 ou 2 vezes/ semana", 2,
 IF('Planilha oficial participantes '!L184="3 ou mais vezes/ semana", 3,
 ""))))
</f>
        <v>2</v>
      </c>
      <c r="O184" s="109">
        <f>IF('Planilha oficial participantes '!M184="Nenhuma no último mês", 0,
 IF('Planilha oficial participantes '!M184="Menos de 1 vez/ semana", 1,
 IF('Planilha oficial participantes '!M184="1 ou 2 vezes/ semana", 2,
 IF('Planilha oficial participantes '!M184="3 ou mais vezes/ semana", 3,
 ""))))
</f>
        <v>0</v>
      </c>
      <c r="P184" s="109">
        <f>IF('Planilha oficial participantes '!N184="Nenhuma no último mês", 0,
 IF('Planilha oficial participantes '!N184="Menos de 1 vez/ semana", 1,
 IF('Planilha oficial participantes '!N184="1 ou 2 vezes/ semana", 2,
 IF('Planilha oficial participantes '!N184="3 ou mais vezes/ semana", 3,
 ""))))
</f>
        <v>0</v>
      </c>
      <c r="Q184" s="109">
        <f>IF('Planilha oficial participantes '!O184="Nenhuma no último mês", 0,
 IF('Planilha oficial participantes '!O184="Menos de 1 vez/ semana", 1,
 IF('Planilha oficial participantes '!O184="1 ou 2 vezes/ semana", 2,
 IF('Planilha oficial participantes '!O184="3 ou mais vezes/ semana", 3,
 ""))))
</f>
        <v>3</v>
      </c>
      <c r="R184" s="109">
        <f>IF('Planilha oficial participantes '!P184="Nenhuma no último mês", 0,
 IF('Planilha oficial participantes '!P184="Menos de 1 vez/ semana", 1,
 IF('Planilha oficial participantes '!P184="1 ou 2 vezes/ semana", 2,
 IF('Planilha oficial participantes '!P184="3 ou mais vezes/ semana", 3,
 ""))))
</f>
        <v>0</v>
      </c>
      <c r="S184" s="109">
        <f>IF('Planilha oficial participantes '!Q184="Nenhuma no último mês", 0,
 IF('Planilha oficial participantes '!Q184="Menos de 1 vez/ semana", 1,
 IF('Planilha oficial participantes '!Q184="1 ou 2 vezes/ semana", 2,
 IF('Planilha oficial participantes '!Q184="3 ou mais vezes/ semana", 3,
 ""))))
</f>
        <v>0</v>
      </c>
      <c r="T184" s="109">
        <f>IF('Planilha oficial participantes '!S184="Nenhuma no último mês", 0,
 IF('Planilha oficial participantes '!S184="Não se aplica", 0,
 IF('Planilha oficial participantes '!S184="Menos de 1 vez/ semana", 1,
 IF('Planilha oficial participantes '!S184="1 ou 2 vezes/ semana", 2,
 IF('Planilha oficial participantes '!S184="3 ou mais vezes/ semana", 3,
 ""))))
)</f>
        <v>0</v>
      </c>
      <c r="U184" s="109">
        <f>IF('Planilha oficial participantes '!U184="Nenhuma no último mês", 0,
 IF('Planilha oficial participantes '!U184="Menos de 1 vez/ semana", 1,
 IF('Planilha oficial participantes '!U184="1 ou 2 vezes/ semana", 2,
 IF('Planilha oficial participantes '!U184="3 ou mais vezes/ semana", 3,
 ""))))
</f>
        <v>0</v>
      </c>
      <c r="V184" s="109">
        <f t="shared" si="4"/>
        <v>2</v>
      </c>
      <c r="W184" s="109">
        <f>IF('Planilha oficial participantes '!V184="Nenhuma no último mês", 0,
 IF('Planilha oficial participantes '!V184="Menos de 1 vez/ semana", 1,
 IF('Planilha oficial participantes '!V184="1 ou 2 vezes/ semana", 2,
 IF('Planilha oficial participantes '!V184="3 ou mais vezes/ semana", 3,
 ""))))
</f>
        <v>0</v>
      </c>
      <c r="X184" s="109">
        <f>IF('Planilha oficial participantes '!W184="Nenhuma dificuldade", 0,
 IF('Planilha oficial participantes '!W184="Um problema leve", 1,
 IF('Planilha oficial participantes '!W184="Um problema razoável", 2,
 IF('Planilha oficial participantes '!W184="Um grande problema", 3,
 ""))))
</f>
        <v>3</v>
      </c>
      <c r="Y184" s="114">
        <f t="shared" si="5"/>
        <v>9</v>
      </c>
    </row>
    <row r="185">
      <c r="A185" s="108" t="s">
        <v>1372</v>
      </c>
      <c r="B185" s="109">
        <f>IF('Planilha oficial participantes '!T185="Muito boa", 0, IF('Planilha oficial participantes '!T185="Boa", 1, IF('Planilha oficial participantes '!T185="Ruim", 2, IF('Planilha oficial participantes '!T185="Muito ruim", 3, ""))))</f>
        <v>1</v>
      </c>
      <c r="C185" s="109">
        <f>IF(VALUE(MID('Planilha oficial participantes '!F185,1,SEARCH(" ",'Planilha oficial participantes '!F185)-1))&lt;=15, 0,
 IF(VALUE(MID('Planilha oficial participantes '!F185,1,SEARCH(" ",'Planilha oficial participantes '!F185)-1))&lt;=30, 1,
 IF(VALUE(MID('Planilha oficial participantes '!F185,1,SEARCH(" ",'Planilha oficial participantes '!F185)-1))&lt;=60, 2,
 3)))</f>
        <v>1</v>
      </c>
      <c r="D185" s="109">
        <f>IF('Planilha oficial participantes '!I185="Nenhuma no último mês", 0,
 IF('Planilha oficial participantes '!I185="Menos de 1 vez/ semana", 1,
 IF('Planilha oficial participantes '!I185="1 ou 2 vezes/ semana", 2,
 IF('Planilha oficial participantes '!I185="3 ou mais vezes/ semana", 3,
 ""))))
</f>
        <v>2</v>
      </c>
      <c r="E185" s="110">
        <f t="shared" si="1"/>
        <v>2</v>
      </c>
      <c r="F185" s="109">
        <f>IF(VALUE(MID('Planilha oficial participantes '!H185,1,SEARCH(" ",'Planilha oficial participantes '!H185)-1))&gt;=7, 0,
 IF(VALUE(MID('Planilha oficial participantes '!H185,1,SEARCH(" ",'Planilha oficial participantes '!H185)-1))&gt;=6, 1,
 IF(VALUE(MID('Planilha oficial participantes '!H185,1,SEARCH(" ",'Planilha oficial participantes '!H185)-1))&gt;=5, 2,
 3)))
</f>
        <v>0</v>
      </c>
      <c r="G185" s="109">
        <f>IF(
  (((VALUE(MID('Planilha oficial participantes '!H185,1,SEARCH(" ",'Planilha oficial participantes '!H185)-1))) / (TIMEVALUE(MOD('Planilha oficial participantes '!G185 - 'Planilha oficial participantes '!E185, 1))*24))*100) &gt; 85, 0,
IF(
  (((VALUE(MID('Planilha oficial participantes '!H185,1,SEARCH(" ",'Planilha oficial participantes '!H185)-1))) / (TIMEVALUE(MOD('Planilha oficial participantes '!G185 - 'Planilha oficial participantes '!E185, 1))*24))*100) &gt;= 75, 1,
IF(
  (((VALUE(MID('Planilha oficial participantes '!H185,1,SEARCH(" ",'Planilha oficial participantes '!H185)-1))) / (TIMEVALUE(MOD('Planilha oficial participantes '!G185 - 'Planilha oficial participantes '!E185, 1))*24))*100) &gt;= 65, 2,
3)))
</f>
        <v>0</v>
      </c>
      <c r="H185" s="111">
        <f>((VALUE(MID('Planilha oficial participantes '!H185,1,SEARCH(" ",'Planilha oficial participantes '!H185)-1))) / (TIMEVALUE(MOD('Planilha oficial participantes '!G185 - 'Planilha oficial participantes '!E185, 1))*24))*100</f>
        <v>102.4390244</v>
      </c>
      <c r="I185" s="112">
        <f>MOD('Planilha oficial participantes '!G185 - 'Planilha oficial participantes '!E185, 1)</f>
        <v>0.2847222222</v>
      </c>
      <c r="J185" s="113">
        <f t="shared" si="2"/>
        <v>6.833333333</v>
      </c>
      <c r="K185" s="109">
        <f t="shared" si="3"/>
        <v>1</v>
      </c>
      <c r="L185" s="109">
        <f>IF('Planilha oficial participantes '!J185="Nenhuma no último mês", 0,
 IF('Planilha oficial participantes '!J185="Menos de 1 vez/ semana", 1,
 IF('Planilha oficial participantes '!J185="1 ou 2 vezes/ semana", 2,
 IF('Planilha oficial participantes '!J185="3 ou mais vezes/ semana", 3,
 ""))))
</f>
        <v>2</v>
      </c>
      <c r="M185" s="109">
        <f>IF('Planilha oficial participantes '!K185="Nenhuma no último mês", 0,
 IF('Planilha oficial participantes '!K185="Menos de 1 vez/ semana", 1,
 IF('Planilha oficial participantes '!K185="1 ou 2 vezes/ semana", 2,
 IF('Planilha oficial participantes '!K185="3 ou mais vezes/ semana", 3,
 ""))))
</f>
        <v>1</v>
      </c>
      <c r="N185" s="109">
        <f>IF('Planilha oficial participantes '!L185="Nenhuma no último mês", 0,
 IF('Planilha oficial participantes '!L185="Menos de 1 vez/ semana", 1,
 IF('Planilha oficial participantes '!L185="1 ou 2 vezes/ semana", 2,
 IF('Planilha oficial participantes '!L185="3 ou mais vezes/ semana", 3,
 ""))))
</f>
        <v>1</v>
      </c>
      <c r="O185" s="109">
        <f>IF('Planilha oficial participantes '!M185="Nenhuma no último mês", 0,
 IF('Planilha oficial participantes '!M185="Menos de 1 vez/ semana", 1,
 IF('Planilha oficial participantes '!M185="1 ou 2 vezes/ semana", 2,
 IF('Planilha oficial participantes '!M185="3 ou mais vezes/ semana", 3,
 ""))))
</f>
        <v>0</v>
      </c>
      <c r="P185" s="109">
        <f>IF('Planilha oficial participantes '!N185="Nenhuma no último mês", 0,
 IF('Planilha oficial participantes '!N185="Menos de 1 vez/ semana", 1,
 IF('Planilha oficial participantes '!N185="1 ou 2 vezes/ semana", 2,
 IF('Planilha oficial participantes '!N185="3 ou mais vezes/ semana", 3,
 ""))))
</f>
        <v>0</v>
      </c>
      <c r="Q185" s="109">
        <f>IF('Planilha oficial participantes '!O185="Nenhuma no último mês", 0,
 IF('Planilha oficial participantes '!O185="Menos de 1 vez/ semana", 1,
 IF('Planilha oficial participantes '!O185="1 ou 2 vezes/ semana", 2,
 IF('Planilha oficial participantes '!O185="3 ou mais vezes/ semana", 3,
 ""))))
</f>
        <v>0</v>
      </c>
      <c r="R185" s="109">
        <f>IF('Planilha oficial participantes '!P185="Nenhuma no último mês", 0,
 IF('Planilha oficial participantes '!P185="Menos de 1 vez/ semana", 1,
 IF('Planilha oficial participantes '!P185="1 ou 2 vezes/ semana", 2,
 IF('Planilha oficial participantes '!P185="3 ou mais vezes/ semana", 3,
 ""))))
</f>
        <v>1</v>
      </c>
      <c r="S185" s="109">
        <f>IF('Planilha oficial participantes '!Q185="Nenhuma no último mês", 0,
 IF('Planilha oficial participantes '!Q185="Menos de 1 vez/ semana", 1,
 IF('Planilha oficial participantes '!Q185="1 ou 2 vezes/ semana", 2,
 IF('Planilha oficial participantes '!Q185="3 ou mais vezes/ semana", 3,
 ""))))
</f>
        <v>1</v>
      </c>
      <c r="T185" s="109">
        <f>IF('Planilha oficial participantes '!S185="Nenhuma no último mês", 0,
 IF('Planilha oficial participantes '!S185="Não se aplica", 0,
 IF('Planilha oficial participantes '!S185="Menos de 1 vez/ semana", 1,
 IF('Planilha oficial participantes '!S185="1 ou 2 vezes/ semana", 2,
 IF('Planilha oficial participantes '!S185="3 ou mais vezes/ semana", 3,
 ""))))
)</f>
        <v>2</v>
      </c>
      <c r="U185" s="109">
        <f>IF('Planilha oficial participantes '!U185="Nenhuma no último mês", 0,
 IF('Planilha oficial participantes '!U185="Menos de 1 vez/ semana", 1,
 IF('Planilha oficial participantes '!U185="1 ou 2 vezes/ semana", 2,
 IF('Planilha oficial participantes '!U185="3 ou mais vezes/ semana", 3,
 ""))))
</f>
        <v>0</v>
      </c>
      <c r="V185" s="109">
        <f t="shared" si="4"/>
        <v>3</v>
      </c>
      <c r="W185" s="109">
        <f>IF('Planilha oficial participantes '!V185="Nenhuma no último mês", 0,
 IF('Planilha oficial participantes '!V185="Menos de 1 vez/ semana", 1,
 IF('Planilha oficial participantes '!V185="1 ou 2 vezes/ semana", 2,
 IF('Planilha oficial participantes '!V185="3 ou mais vezes/ semana", 3,
 ""))))
</f>
        <v>3</v>
      </c>
      <c r="X185" s="109">
        <f>IF('Planilha oficial participantes '!W185="Nenhuma dificuldade", 0,
 IF('Planilha oficial participantes '!W185="Um problema leve", 1,
 IF('Planilha oficial participantes '!W185="Um problema razoável", 2,
 IF('Planilha oficial participantes '!W185="Um grande problema", 3,
 ""))))
</f>
        <v>2</v>
      </c>
      <c r="Y185" s="114">
        <f t="shared" si="5"/>
        <v>7</v>
      </c>
    </row>
    <row r="186">
      <c r="A186" s="108" t="s">
        <v>1373</v>
      </c>
      <c r="B186" s="109">
        <f>IF('Planilha oficial participantes '!T186="Muito boa", 0, IF('Planilha oficial participantes '!T186="Boa", 1, IF('Planilha oficial participantes '!T186="Ruim", 2, IF('Planilha oficial participantes '!T186="Muito ruim", 3, ""))))</f>
        <v>1</v>
      </c>
      <c r="C186" s="109">
        <f>IF(VALUE(MID('Planilha oficial participantes '!F186,1,SEARCH(" ",'Planilha oficial participantes '!F186)-1))&lt;=15, 0,
 IF(VALUE(MID('Planilha oficial participantes '!F186,1,SEARCH(" ",'Planilha oficial participantes '!F186)-1))&lt;=30, 1,
 IF(VALUE(MID('Planilha oficial participantes '!F186,1,SEARCH(" ",'Planilha oficial participantes '!F186)-1))&lt;=60, 2,
 3)))</f>
        <v>0</v>
      </c>
      <c r="D186" s="109">
        <f>IF('Planilha oficial participantes '!I186="Nenhuma no último mês", 0,
 IF('Planilha oficial participantes '!I186="Menos de 1 vez/ semana", 1,
 IF('Planilha oficial participantes '!I186="1 ou 2 vezes/ semana", 2,
 IF('Planilha oficial participantes '!I186="3 ou mais vezes/ semana", 3,
 ""))))
</f>
        <v>1</v>
      </c>
      <c r="E186" s="110">
        <f t="shared" si="1"/>
        <v>1</v>
      </c>
      <c r="F186" s="109">
        <f>IF(VALUE(MID('Planilha oficial participantes '!H186,1,SEARCH(" ",'Planilha oficial participantes '!H186)-1))&gt;=7, 0,
 IF(VALUE(MID('Planilha oficial participantes '!H186,1,SEARCH(" ",'Planilha oficial participantes '!H186)-1))&gt;=6, 1,
 IF(VALUE(MID('Planilha oficial participantes '!H186,1,SEARCH(" ",'Planilha oficial participantes '!H186)-1))&gt;=5, 2,
 3)))
</f>
        <v>0</v>
      </c>
      <c r="G186" s="109">
        <f>IF(
  (((VALUE(MID('Planilha oficial participantes '!H186,1,SEARCH(" ",'Planilha oficial participantes '!H186)-1))) / (TIMEVALUE(MOD('Planilha oficial participantes '!G186 - 'Planilha oficial participantes '!E186, 1))*24))*100) &gt; 85, 0,
IF(
  (((VALUE(MID('Planilha oficial participantes '!H186,1,SEARCH(" ",'Planilha oficial participantes '!H186)-1))) / (TIMEVALUE(MOD('Planilha oficial participantes '!G186 - 'Planilha oficial participantes '!E186, 1))*24))*100) &gt;= 75, 1,
IF(
  (((VALUE(MID('Planilha oficial participantes '!H186,1,SEARCH(" ",'Planilha oficial participantes '!H186)-1))) / (TIMEVALUE(MOD('Planilha oficial participantes '!G186 - 'Planilha oficial participantes '!E186, 1))*24))*100) &gt;= 65, 2,
3)))
</f>
        <v>0</v>
      </c>
      <c r="H186" s="111">
        <f>((VALUE(MID('Planilha oficial participantes '!H186,1,SEARCH(" ",'Planilha oficial participantes '!H186)-1))) / (TIMEVALUE(MOD('Planilha oficial participantes '!G186 - 'Planilha oficial participantes '!E186, 1))*24))*100</f>
        <v>93.33333333</v>
      </c>
      <c r="I186" s="112">
        <f>MOD('Planilha oficial participantes '!G186 - 'Planilha oficial participantes '!E186, 1)</f>
        <v>0.3125</v>
      </c>
      <c r="J186" s="113">
        <f t="shared" si="2"/>
        <v>7.5</v>
      </c>
      <c r="K186" s="109">
        <f t="shared" si="3"/>
        <v>1</v>
      </c>
      <c r="L186" s="109">
        <f>IF('Planilha oficial participantes '!J186="Nenhuma no último mês", 0,
 IF('Planilha oficial participantes '!J186="Menos de 1 vez/ semana", 1,
 IF('Planilha oficial participantes '!J186="1 ou 2 vezes/ semana", 2,
 IF('Planilha oficial participantes '!J186="3 ou mais vezes/ semana", 3,
 ""))))
</f>
        <v>0</v>
      </c>
      <c r="M186" s="109">
        <f>IF('Planilha oficial participantes '!K186="Nenhuma no último mês", 0,
 IF('Planilha oficial participantes '!K186="Menos de 1 vez/ semana", 1,
 IF('Planilha oficial participantes '!K186="1 ou 2 vezes/ semana", 2,
 IF('Planilha oficial participantes '!K186="3 ou mais vezes/ semana", 3,
 ""))))
</f>
        <v>0</v>
      </c>
      <c r="N186" s="109">
        <f>IF('Planilha oficial participantes '!L186="Nenhuma no último mês", 0,
 IF('Planilha oficial participantes '!L186="Menos de 1 vez/ semana", 1,
 IF('Planilha oficial participantes '!L186="1 ou 2 vezes/ semana", 2,
 IF('Planilha oficial participantes '!L186="3 ou mais vezes/ semana", 3,
 ""))))
</f>
        <v>0</v>
      </c>
      <c r="O186" s="109">
        <f>IF('Planilha oficial participantes '!M186="Nenhuma no último mês", 0,
 IF('Planilha oficial participantes '!M186="Menos de 1 vez/ semana", 1,
 IF('Planilha oficial participantes '!M186="1 ou 2 vezes/ semana", 2,
 IF('Planilha oficial participantes '!M186="3 ou mais vezes/ semana", 3,
 ""))))
</f>
        <v>0</v>
      </c>
      <c r="P186" s="109">
        <f>IF('Planilha oficial participantes '!N186="Nenhuma no último mês", 0,
 IF('Planilha oficial participantes '!N186="Menos de 1 vez/ semana", 1,
 IF('Planilha oficial participantes '!N186="1 ou 2 vezes/ semana", 2,
 IF('Planilha oficial participantes '!N186="3 ou mais vezes/ semana", 3,
 ""))))
</f>
        <v>0</v>
      </c>
      <c r="Q186" s="109">
        <f>IF('Planilha oficial participantes '!O186="Nenhuma no último mês", 0,
 IF('Planilha oficial participantes '!O186="Menos de 1 vez/ semana", 1,
 IF('Planilha oficial participantes '!O186="1 ou 2 vezes/ semana", 2,
 IF('Planilha oficial participantes '!O186="3 ou mais vezes/ semana", 3,
 ""))))
</f>
        <v>0</v>
      </c>
      <c r="R186" s="109">
        <f>IF('Planilha oficial participantes '!P186="Nenhuma no último mês", 0,
 IF('Planilha oficial participantes '!P186="Menos de 1 vez/ semana", 1,
 IF('Planilha oficial participantes '!P186="1 ou 2 vezes/ semana", 2,
 IF('Planilha oficial participantes '!P186="3 ou mais vezes/ semana", 3,
 ""))))
</f>
        <v>0</v>
      </c>
      <c r="S186" s="109">
        <f>IF('Planilha oficial participantes '!Q186="Nenhuma no último mês", 0,
 IF('Planilha oficial participantes '!Q186="Menos de 1 vez/ semana", 1,
 IF('Planilha oficial participantes '!Q186="1 ou 2 vezes/ semana", 2,
 IF('Planilha oficial participantes '!Q186="3 ou mais vezes/ semana", 3,
 ""))))
</f>
        <v>0</v>
      </c>
      <c r="T186" s="109">
        <f>IF('Planilha oficial participantes '!S186="Nenhuma no último mês", 0,
 IF('Planilha oficial participantes '!S186="Não se aplica", 0,
 IF('Planilha oficial participantes '!S186="Menos de 1 vez/ semana", 1,
 IF('Planilha oficial participantes '!S186="1 ou 2 vezes/ semana", 2,
 IF('Planilha oficial participantes '!S186="3 ou mais vezes/ semana", 3,
 ""))))
)</f>
        <v>1</v>
      </c>
      <c r="U186" s="109">
        <f>IF('Planilha oficial participantes '!U186="Nenhuma no último mês", 0,
 IF('Planilha oficial participantes '!U186="Menos de 1 vez/ semana", 1,
 IF('Planilha oficial participantes '!U186="1 ou 2 vezes/ semana", 2,
 IF('Planilha oficial participantes '!U186="3 ou mais vezes/ semana", 3,
 ""))))
</f>
        <v>0</v>
      </c>
      <c r="V186" s="109">
        <f t="shared" si="4"/>
        <v>1</v>
      </c>
      <c r="W186" s="109">
        <f>IF('Planilha oficial participantes '!V186="Nenhuma no último mês", 0,
 IF('Planilha oficial participantes '!V186="Menos de 1 vez/ semana", 1,
 IF('Planilha oficial participantes '!V186="1 ou 2 vezes/ semana", 2,
 IF('Planilha oficial participantes '!V186="3 ou mais vezes/ semana", 3,
 ""))))
</f>
        <v>0</v>
      </c>
      <c r="X186" s="109">
        <f>IF('Planilha oficial participantes '!W186="Nenhuma dificuldade", 0,
 IF('Planilha oficial participantes '!W186="Um problema leve", 1,
 IF('Planilha oficial participantes '!W186="Um problema razoável", 2,
 IF('Planilha oficial participantes '!W186="Um grande problema", 3,
 ""))))
</f>
        <v>1</v>
      </c>
      <c r="Y186" s="114">
        <f t="shared" si="5"/>
        <v>4</v>
      </c>
    </row>
    <row r="187">
      <c r="A187" s="108" t="s">
        <v>1374</v>
      </c>
      <c r="B187" s="109">
        <f>IF('Planilha oficial participantes '!T187="Muito boa", 0, IF('Planilha oficial participantes '!T187="Boa", 1, IF('Planilha oficial participantes '!T187="Ruim", 2, IF('Planilha oficial participantes '!T187="Muito ruim", 3, ""))))</f>
        <v>1</v>
      </c>
      <c r="C187" s="109">
        <f>IF(VALUE(MID('Planilha oficial participantes '!F187,1,SEARCH(" ",'Planilha oficial participantes '!F187)-1))&lt;=15, 0,
 IF(VALUE(MID('Planilha oficial participantes '!F187,1,SEARCH(" ",'Planilha oficial participantes '!F187)-1))&lt;=30, 1,
 IF(VALUE(MID('Planilha oficial participantes '!F187,1,SEARCH(" ",'Planilha oficial participantes '!F187)-1))&lt;=60, 2,
 3)))</f>
        <v>2</v>
      </c>
      <c r="D187" s="109">
        <f>IF('Planilha oficial participantes '!I187="Nenhuma no último mês", 0,
 IF('Planilha oficial participantes '!I187="Menos de 1 vez/ semana", 1,
 IF('Planilha oficial participantes '!I187="1 ou 2 vezes/ semana", 2,
 IF('Planilha oficial participantes '!I187="3 ou mais vezes/ semana", 3,
 ""))))
</f>
        <v>3</v>
      </c>
      <c r="E187" s="110">
        <f t="shared" si="1"/>
        <v>3</v>
      </c>
      <c r="F187" s="109">
        <f>IF(VALUE(MID('Planilha oficial participantes '!H187,1,SEARCH(" ",'Planilha oficial participantes '!H187)-1))&gt;=7, 0,
 IF(VALUE(MID('Planilha oficial participantes '!H187,1,SEARCH(" ",'Planilha oficial participantes '!H187)-1))&gt;=6, 1,
 IF(VALUE(MID('Planilha oficial participantes '!H187,1,SEARCH(" ",'Planilha oficial participantes '!H187)-1))&gt;=5, 2,
 3)))
</f>
        <v>1</v>
      </c>
      <c r="G187" s="109">
        <f>IF(
  (((VALUE(MID('Planilha oficial participantes '!H187,1,SEARCH(" ",'Planilha oficial participantes '!H187)-1))) / (TIMEVALUE(MOD('Planilha oficial participantes '!G187 - 'Planilha oficial participantes '!E187, 1))*24))*100) &gt; 85, 0,
IF(
  (((VALUE(MID('Planilha oficial participantes '!H187,1,SEARCH(" ",'Planilha oficial participantes '!H187)-1))) / (TIMEVALUE(MOD('Planilha oficial participantes '!G187 - 'Planilha oficial participantes '!E187, 1))*24))*100) &gt;= 75, 1,
IF(
  (((VALUE(MID('Planilha oficial participantes '!H187,1,SEARCH(" ",'Planilha oficial participantes '!H187)-1))) / (TIMEVALUE(MOD('Planilha oficial participantes '!G187 - 'Planilha oficial participantes '!E187, 1))*24))*100) &gt;= 65, 2,
3)))
</f>
        <v>0</v>
      </c>
      <c r="H187" s="111">
        <f>((VALUE(MID('Planilha oficial participantes '!H187,1,SEARCH(" ",'Planilha oficial participantes '!H187)-1))) / (TIMEVALUE(MOD('Planilha oficial participantes '!G187 - 'Planilha oficial participantes '!E187, 1))*24))*100</f>
        <v>85.71428571</v>
      </c>
      <c r="I187" s="112">
        <f>MOD('Planilha oficial participantes '!G187 - 'Planilha oficial participantes '!E187, 1)</f>
        <v>0.2916666667</v>
      </c>
      <c r="J187" s="113">
        <f t="shared" si="2"/>
        <v>7</v>
      </c>
      <c r="K187" s="109">
        <f t="shared" si="3"/>
        <v>1</v>
      </c>
      <c r="L187" s="109">
        <f>IF('Planilha oficial participantes '!J187="Nenhuma no último mês", 0,
 IF('Planilha oficial participantes '!J187="Menos de 1 vez/ semana", 1,
 IF('Planilha oficial participantes '!J187="1 ou 2 vezes/ semana", 2,
 IF('Planilha oficial participantes '!J187="3 ou mais vezes/ semana", 3,
 ""))))
</f>
        <v>0</v>
      </c>
      <c r="M187" s="109">
        <f>IF('Planilha oficial participantes '!K187="Nenhuma no último mês", 0,
 IF('Planilha oficial participantes '!K187="Menos de 1 vez/ semana", 1,
 IF('Planilha oficial participantes '!K187="1 ou 2 vezes/ semana", 2,
 IF('Planilha oficial participantes '!K187="3 ou mais vezes/ semana", 3,
 ""))))
</f>
        <v>1</v>
      </c>
      <c r="N187" s="109">
        <f>IF('Planilha oficial participantes '!L187="Nenhuma no último mês", 0,
 IF('Planilha oficial participantes '!L187="Menos de 1 vez/ semana", 1,
 IF('Planilha oficial participantes '!L187="1 ou 2 vezes/ semana", 2,
 IF('Planilha oficial participantes '!L187="3 ou mais vezes/ semana", 3,
 ""))))
</f>
        <v>0</v>
      </c>
      <c r="O187" s="109">
        <f>IF('Planilha oficial participantes '!M187="Nenhuma no último mês", 0,
 IF('Planilha oficial participantes '!M187="Menos de 1 vez/ semana", 1,
 IF('Planilha oficial participantes '!M187="1 ou 2 vezes/ semana", 2,
 IF('Planilha oficial participantes '!M187="3 ou mais vezes/ semana", 3,
 ""))))
</f>
        <v>2</v>
      </c>
      <c r="P187" s="109">
        <f>IF('Planilha oficial participantes '!N187="Nenhuma no último mês", 0,
 IF('Planilha oficial participantes '!N187="Menos de 1 vez/ semana", 1,
 IF('Planilha oficial participantes '!N187="1 ou 2 vezes/ semana", 2,
 IF('Planilha oficial participantes '!N187="3 ou mais vezes/ semana", 3,
 ""))))
</f>
        <v>0</v>
      </c>
      <c r="Q187" s="109">
        <f>IF('Planilha oficial participantes '!O187="Nenhuma no último mês", 0,
 IF('Planilha oficial participantes '!O187="Menos de 1 vez/ semana", 1,
 IF('Planilha oficial participantes '!O187="1 ou 2 vezes/ semana", 2,
 IF('Planilha oficial participantes '!O187="3 ou mais vezes/ semana", 3,
 ""))))
</f>
        <v>0</v>
      </c>
      <c r="R187" s="109">
        <f>IF('Planilha oficial participantes '!P187="Nenhuma no último mês", 0,
 IF('Planilha oficial participantes '!P187="Menos de 1 vez/ semana", 1,
 IF('Planilha oficial participantes '!P187="1 ou 2 vezes/ semana", 2,
 IF('Planilha oficial participantes '!P187="3 ou mais vezes/ semana", 3,
 ""))))
</f>
        <v>0</v>
      </c>
      <c r="S187" s="109">
        <f>IF('Planilha oficial participantes '!Q187="Nenhuma no último mês", 0,
 IF('Planilha oficial participantes '!Q187="Menos de 1 vez/ semana", 1,
 IF('Planilha oficial participantes '!Q187="1 ou 2 vezes/ semana", 2,
 IF('Planilha oficial participantes '!Q187="3 ou mais vezes/ semana", 3,
 ""))))
</f>
        <v>0</v>
      </c>
      <c r="T187" s="109">
        <f>IF('Planilha oficial participantes '!S187="Nenhuma no último mês", 0,
 IF('Planilha oficial participantes '!S187="Não se aplica", 0,
 IF('Planilha oficial participantes '!S187="Menos de 1 vez/ semana", 1,
 IF('Planilha oficial participantes '!S187="1 ou 2 vezes/ semana", 2,
 IF('Planilha oficial participantes '!S187="3 ou mais vezes/ semana", 3,
 ""))))
)</f>
        <v>0</v>
      </c>
      <c r="U187" s="109">
        <f>IF('Planilha oficial participantes '!U187="Nenhuma no último mês", 0,
 IF('Planilha oficial participantes '!U187="Menos de 1 vez/ semana", 1,
 IF('Planilha oficial participantes '!U187="1 ou 2 vezes/ semana", 2,
 IF('Planilha oficial participantes '!U187="3 ou mais vezes/ semana", 3,
 ""))))
</f>
        <v>3</v>
      </c>
      <c r="V187" s="109">
        <f t="shared" si="4"/>
        <v>1</v>
      </c>
      <c r="W187" s="109">
        <f>IF('Planilha oficial participantes '!V187="Nenhuma no último mês", 0,
 IF('Planilha oficial participantes '!V187="Menos de 1 vez/ semana", 1,
 IF('Planilha oficial participantes '!V187="1 ou 2 vezes/ semana", 2,
 IF('Planilha oficial participantes '!V187="3 ou mais vezes/ semana", 3,
 ""))))
</f>
        <v>1</v>
      </c>
      <c r="X187" s="109">
        <f>IF('Planilha oficial participantes '!W187="Nenhuma dificuldade", 0,
 IF('Planilha oficial participantes '!W187="Um problema leve", 1,
 IF('Planilha oficial participantes '!W187="Um problema razoável", 2,
 IF('Planilha oficial participantes '!W187="Um grande problema", 3,
 ""))))
</f>
        <v>0</v>
      </c>
      <c r="Y187" s="114">
        <f t="shared" si="5"/>
        <v>10</v>
      </c>
    </row>
    <row r="188">
      <c r="A188" s="108" t="s">
        <v>1375</v>
      </c>
      <c r="B188" s="109">
        <f>IF('Planilha oficial participantes '!T188="Muito boa", 0, IF('Planilha oficial participantes '!T188="Boa", 1, IF('Planilha oficial participantes '!T188="Ruim", 2, IF('Planilha oficial participantes '!T188="Muito ruim", 3, ""))))</f>
        <v>1</v>
      </c>
      <c r="C188" s="109">
        <f>IF(VALUE(MID('Planilha oficial participantes '!F188,1,SEARCH(" ",'Planilha oficial participantes '!F188)-1))&lt;=15, 0,
 IF(VALUE(MID('Planilha oficial participantes '!F188,1,SEARCH(" ",'Planilha oficial participantes '!F188)-1))&lt;=30, 1,
 IF(VALUE(MID('Planilha oficial participantes '!F188,1,SEARCH(" ",'Planilha oficial participantes '!F188)-1))&lt;=60, 2,
 3)))</f>
        <v>1</v>
      </c>
      <c r="D188" s="109">
        <f>IF('Planilha oficial participantes '!I188="Nenhuma no último mês", 0,
 IF('Planilha oficial participantes '!I188="Menos de 1 vez/ semana", 1,
 IF('Planilha oficial participantes '!I188="1 ou 2 vezes/ semana", 2,
 IF('Planilha oficial participantes '!I188="3 ou mais vezes/ semana", 3,
 ""))))
</f>
        <v>1</v>
      </c>
      <c r="E188" s="110">
        <f t="shared" si="1"/>
        <v>1</v>
      </c>
      <c r="F188" s="109">
        <f>IF(VALUE(MID('Planilha oficial participantes '!H188,1,SEARCH(" ",'Planilha oficial participantes '!H188)-1))&gt;=7, 0,
 IF(VALUE(MID('Planilha oficial participantes '!H188,1,SEARCH(" ",'Planilha oficial participantes '!H188)-1))&gt;=6, 1,
 IF(VALUE(MID('Planilha oficial participantes '!H188,1,SEARCH(" ",'Planilha oficial participantes '!H188)-1))&gt;=5, 2,
 3)))
</f>
        <v>1</v>
      </c>
      <c r="G188" s="109">
        <f>IF(
  (((VALUE(MID('Planilha oficial participantes '!H188,1,SEARCH(" ",'Planilha oficial participantes '!H188)-1))) / (TIMEVALUE(MOD('Planilha oficial participantes '!G188 - 'Planilha oficial participantes '!E188, 1))*24))*100) &gt; 85, 0,
IF(
  (((VALUE(MID('Planilha oficial participantes '!H188,1,SEARCH(" ",'Planilha oficial participantes '!H188)-1))) / (TIMEVALUE(MOD('Planilha oficial participantes '!G188 - 'Planilha oficial participantes '!E188, 1))*24))*100) &gt;= 75, 1,
IF(
  (((VALUE(MID('Planilha oficial participantes '!H188,1,SEARCH(" ",'Planilha oficial participantes '!H188)-1))) / (TIMEVALUE(MOD('Planilha oficial participantes '!G188 - 'Planilha oficial participantes '!E188, 1))*24))*100) &gt;= 65, 2,
3)))
</f>
        <v>0</v>
      </c>
      <c r="H188" s="111">
        <f>((VALUE(MID('Planilha oficial participantes '!H188,1,SEARCH(" ",'Planilha oficial participantes '!H188)-1))) / (TIMEVALUE(MOD('Planilha oficial participantes '!G188 - 'Planilha oficial participantes '!E188, 1))*24))*100</f>
        <v>100</v>
      </c>
      <c r="I188" s="112">
        <f>MOD('Planilha oficial participantes '!G188 - 'Planilha oficial participantes '!E188, 1)</f>
        <v>0.25</v>
      </c>
      <c r="J188" s="113">
        <f t="shared" si="2"/>
        <v>6</v>
      </c>
      <c r="K188" s="109">
        <f t="shared" si="3"/>
        <v>0</v>
      </c>
      <c r="L188" s="109">
        <f>IF('Planilha oficial participantes '!J188="Nenhuma no último mês", 0,
 IF('Planilha oficial participantes '!J188="Menos de 1 vez/ semana", 1,
 IF('Planilha oficial participantes '!J188="1 ou 2 vezes/ semana", 2,
 IF('Planilha oficial participantes '!J188="3 ou mais vezes/ semana", 3,
 ""))))
</f>
        <v>0</v>
      </c>
      <c r="M188" s="109">
        <f>IF('Planilha oficial participantes '!K188="Nenhuma no último mês", 0,
 IF('Planilha oficial participantes '!K188="Menos de 1 vez/ semana", 1,
 IF('Planilha oficial participantes '!K188="1 ou 2 vezes/ semana", 2,
 IF('Planilha oficial participantes '!K188="3 ou mais vezes/ semana", 3,
 ""))))
</f>
        <v>0</v>
      </c>
      <c r="N188" s="109">
        <f>IF('Planilha oficial participantes '!L188="Nenhuma no último mês", 0,
 IF('Planilha oficial participantes '!L188="Menos de 1 vez/ semana", 1,
 IF('Planilha oficial participantes '!L188="1 ou 2 vezes/ semana", 2,
 IF('Planilha oficial participantes '!L188="3 ou mais vezes/ semana", 3,
 ""))))
</f>
        <v>0</v>
      </c>
      <c r="O188" s="109">
        <f>IF('Planilha oficial participantes '!M188="Nenhuma no último mês", 0,
 IF('Planilha oficial participantes '!M188="Menos de 1 vez/ semana", 1,
 IF('Planilha oficial participantes '!M188="1 ou 2 vezes/ semana", 2,
 IF('Planilha oficial participantes '!M188="3 ou mais vezes/ semana", 3,
 ""))))
</f>
        <v>0</v>
      </c>
      <c r="P188" s="109">
        <f>IF('Planilha oficial participantes '!N188="Nenhuma no último mês", 0,
 IF('Planilha oficial participantes '!N188="Menos de 1 vez/ semana", 1,
 IF('Planilha oficial participantes '!N188="1 ou 2 vezes/ semana", 2,
 IF('Planilha oficial participantes '!N188="3 ou mais vezes/ semana", 3,
 ""))))
</f>
        <v>0</v>
      </c>
      <c r="Q188" s="109">
        <f>IF('Planilha oficial participantes '!O188="Nenhuma no último mês", 0,
 IF('Planilha oficial participantes '!O188="Menos de 1 vez/ semana", 1,
 IF('Planilha oficial participantes '!O188="1 ou 2 vezes/ semana", 2,
 IF('Planilha oficial participantes '!O188="3 ou mais vezes/ semana", 3,
 ""))))
</f>
        <v>0</v>
      </c>
      <c r="R188" s="109">
        <f>IF('Planilha oficial participantes '!P188="Nenhuma no último mês", 0,
 IF('Planilha oficial participantes '!P188="Menos de 1 vez/ semana", 1,
 IF('Planilha oficial participantes '!P188="1 ou 2 vezes/ semana", 2,
 IF('Planilha oficial participantes '!P188="3 ou mais vezes/ semana", 3,
 ""))))
</f>
        <v>0</v>
      </c>
      <c r="S188" s="109">
        <f>IF('Planilha oficial participantes '!Q188="Nenhuma no último mês", 0,
 IF('Planilha oficial participantes '!Q188="Menos de 1 vez/ semana", 1,
 IF('Planilha oficial participantes '!Q188="1 ou 2 vezes/ semana", 2,
 IF('Planilha oficial participantes '!Q188="3 ou mais vezes/ semana", 3,
 ""))))
</f>
        <v>0</v>
      </c>
      <c r="T188" s="109">
        <f>IF('Planilha oficial participantes '!S188="Nenhuma no último mês", 0,
 IF('Planilha oficial participantes '!S188="Não se aplica", 0,
 IF('Planilha oficial participantes '!S188="Menos de 1 vez/ semana", 1,
 IF('Planilha oficial participantes '!S188="1 ou 2 vezes/ semana", 2,
 IF('Planilha oficial participantes '!S188="3 ou mais vezes/ semana", 3,
 ""))))
)</f>
        <v>0</v>
      </c>
      <c r="U188" s="109">
        <f>IF('Planilha oficial participantes '!U188="Nenhuma no último mês", 0,
 IF('Planilha oficial participantes '!U188="Menos de 1 vez/ semana", 1,
 IF('Planilha oficial participantes '!U188="1 ou 2 vezes/ semana", 2,
 IF('Planilha oficial participantes '!U188="3 ou mais vezes/ semana", 3,
 ""))))
</f>
        <v>1</v>
      </c>
      <c r="V188" s="109">
        <f t="shared" si="4"/>
        <v>1</v>
      </c>
      <c r="W188" s="109">
        <f>IF('Planilha oficial participantes '!V188="Nenhuma no último mês", 0,
 IF('Planilha oficial participantes '!V188="Menos de 1 vez/ semana", 1,
 IF('Planilha oficial participantes '!V188="1 ou 2 vezes/ semana", 2,
 IF('Planilha oficial participantes '!V188="3 ou mais vezes/ semana", 3,
 ""))))
</f>
        <v>2</v>
      </c>
      <c r="X188" s="109">
        <f>IF('Planilha oficial participantes '!W188="Nenhuma dificuldade", 0,
 IF('Planilha oficial participantes '!W188="Um problema leve", 1,
 IF('Planilha oficial participantes '!W188="Um problema razoável", 2,
 IF('Planilha oficial participantes '!W188="Um grande problema", 3,
 ""))))
</f>
        <v>0</v>
      </c>
      <c r="Y188" s="114">
        <f t="shared" si="5"/>
        <v>5</v>
      </c>
    </row>
    <row r="189">
      <c r="A189" s="108" t="s">
        <v>1376</v>
      </c>
      <c r="B189" s="109">
        <f>IF('Planilha oficial participantes '!T189="Muito boa", 0, IF('Planilha oficial participantes '!T189="Boa", 1, IF('Planilha oficial participantes '!T189="Ruim", 2, IF('Planilha oficial participantes '!T189="Muito ruim", 3, ""))))</f>
        <v>1</v>
      </c>
      <c r="C189" s="109">
        <f>IF(VALUE(MID('Planilha oficial participantes '!F189,1,SEARCH(" ",'Planilha oficial participantes '!F189)-1))&lt;=15, 0,
 IF(VALUE(MID('Planilha oficial participantes '!F189,1,SEARCH(" ",'Planilha oficial participantes '!F189)-1))&lt;=30, 1,
 IF(VALUE(MID('Planilha oficial participantes '!F189,1,SEARCH(" ",'Planilha oficial participantes '!F189)-1))&lt;=60, 2,
 3)))</f>
        <v>0</v>
      </c>
      <c r="D189" s="109">
        <f>IF('Planilha oficial participantes '!I189="Nenhuma no último mês", 0,
 IF('Planilha oficial participantes '!I189="Menos de 1 vez/ semana", 1,
 IF('Planilha oficial participantes '!I189="1 ou 2 vezes/ semana", 2,
 IF('Planilha oficial participantes '!I189="3 ou mais vezes/ semana", 3,
 ""))))
</f>
        <v>1</v>
      </c>
      <c r="E189" s="110">
        <f t="shared" si="1"/>
        <v>1</v>
      </c>
      <c r="F189" s="109">
        <f>IF(VALUE(MID('Planilha oficial participantes '!H189,1,SEARCH(" ",'Planilha oficial participantes '!H189)-1))&gt;=7, 0,
 IF(VALUE(MID('Planilha oficial participantes '!H189,1,SEARCH(" ",'Planilha oficial participantes '!H189)-1))&gt;=6, 1,
 IF(VALUE(MID('Planilha oficial participantes '!H189,1,SEARCH(" ",'Planilha oficial participantes '!H189)-1))&gt;=5, 2,
 3)))
</f>
        <v>0</v>
      </c>
      <c r="G189" s="109">
        <f>IF(
  (((VALUE(MID('Planilha oficial participantes '!H189,1,SEARCH(" ",'Planilha oficial participantes '!H189)-1))) / (TIMEVALUE(MOD('Planilha oficial participantes '!G189 - 'Planilha oficial participantes '!E189, 1))*24))*100) &gt; 85, 0,
IF(
  (((VALUE(MID('Planilha oficial participantes '!H189,1,SEARCH(" ",'Planilha oficial participantes '!H189)-1))) / (TIMEVALUE(MOD('Planilha oficial participantes '!G189 - 'Planilha oficial participantes '!E189, 1))*24))*100) &gt;= 75, 1,
IF(
  (((VALUE(MID('Planilha oficial participantes '!H189,1,SEARCH(" ",'Planilha oficial participantes '!H189)-1))) / (TIMEVALUE(MOD('Planilha oficial participantes '!G189 - 'Planilha oficial participantes '!E189, 1))*24))*100) &gt;= 65, 2,
3)))
</f>
        <v>1</v>
      </c>
      <c r="H189" s="111">
        <f>((VALUE(MID('Planilha oficial participantes '!H189,1,SEARCH(" ",'Planilha oficial participantes '!H189)-1))) / (TIMEVALUE(MOD('Planilha oficial participantes '!G189 - 'Planilha oficial participantes '!E189, 1))*24))*100</f>
        <v>84.21052632</v>
      </c>
      <c r="I189" s="112">
        <f>MOD('Planilha oficial participantes '!G189 - 'Planilha oficial participantes '!E189, 1)</f>
        <v>0.3958333333</v>
      </c>
      <c r="J189" s="113">
        <f t="shared" si="2"/>
        <v>9.5</v>
      </c>
      <c r="K189" s="109">
        <f t="shared" si="3"/>
        <v>1</v>
      </c>
      <c r="L189" s="109">
        <f>IF('Planilha oficial participantes '!J189="Nenhuma no último mês", 0,
 IF('Planilha oficial participantes '!J189="Menos de 1 vez/ semana", 1,
 IF('Planilha oficial participantes '!J189="1 ou 2 vezes/ semana", 2,
 IF('Planilha oficial participantes '!J189="3 ou mais vezes/ semana", 3,
 ""))))
</f>
        <v>1</v>
      </c>
      <c r="M189" s="109">
        <f>IF('Planilha oficial participantes '!K189="Nenhuma no último mês", 0,
 IF('Planilha oficial participantes '!K189="Menos de 1 vez/ semana", 1,
 IF('Planilha oficial participantes '!K189="1 ou 2 vezes/ semana", 2,
 IF('Planilha oficial participantes '!K189="3 ou mais vezes/ semana", 3,
 ""))))
</f>
        <v>0</v>
      </c>
      <c r="N189" s="109">
        <f>IF('Planilha oficial participantes '!L189="Nenhuma no último mês", 0,
 IF('Planilha oficial participantes '!L189="Menos de 1 vez/ semana", 1,
 IF('Planilha oficial participantes '!L189="1 ou 2 vezes/ semana", 2,
 IF('Planilha oficial participantes '!L189="3 ou mais vezes/ semana", 3,
 ""))))
</f>
        <v>0</v>
      </c>
      <c r="O189" s="109">
        <f>IF('Planilha oficial participantes '!M189="Nenhuma no último mês", 0,
 IF('Planilha oficial participantes '!M189="Menos de 1 vez/ semana", 1,
 IF('Planilha oficial participantes '!M189="1 ou 2 vezes/ semana", 2,
 IF('Planilha oficial participantes '!M189="3 ou mais vezes/ semana", 3,
 ""))))
</f>
        <v>0</v>
      </c>
      <c r="P189" s="109">
        <f>IF('Planilha oficial participantes '!N189="Nenhuma no último mês", 0,
 IF('Planilha oficial participantes '!N189="Menos de 1 vez/ semana", 1,
 IF('Planilha oficial participantes '!N189="1 ou 2 vezes/ semana", 2,
 IF('Planilha oficial participantes '!N189="3 ou mais vezes/ semana", 3,
 ""))))
</f>
        <v>0</v>
      </c>
      <c r="Q189" s="109">
        <f>IF('Planilha oficial participantes '!O189="Nenhuma no último mês", 0,
 IF('Planilha oficial participantes '!O189="Menos de 1 vez/ semana", 1,
 IF('Planilha oficial participantes '!O189="1 ou 2 vezes/ semana", 2,
 IF('Planilha oficial participantes '!O189="3 ou mais vezes/ semana", 3,
 ""))))
</f>
        <v>0</v>
      </c>
      <c r="R189" s="109">
        <f>IF('Planilha oficial participantes '!P189="Nenhuma no último mês", 0,
 IF('Planilha oficial participantes '!P189="Menos de 1 vez/ semana", 1,
 IF('Planilha oficial participantes '!P189="1 ou 2 vezes/ semana", 2,
 IF('Planilha oficial participantes '!P189="3 ou mais vezes/ semana", 3,
 ""))))
</f>
        <v>1</v>
      </c>
      <c r="S189" s="109">
        <f>IF('Planilha oficial participantes '!Q189="Nenhuma no último mês", 0,
 IF('Planilha oficial participantes '!Q189="Menos de 1 vez/ semana", 1,
 IF('Planilha oficial participantes '!Q189="1 ou 2 vezes/ semana", 2,
 IF('Planilha oficial participantes '!Q189="3 ou mais vezes/ semana", 3,
 ""))))
</f>
        <v>0</v>
      </c>
      <c r="T189" s="109">
        <f>IF('Planilha oficial participantes '!S189="Nenhuma no último mês", 0,
 IF('Planilha oficial participantes '!S189="Não se aplica", 0,
 IF('Planilha oficial participantes '!S189="Menos de 1 vez/ semana", 1,
 IF('Planilha oficial participantes '!S189="1 ou 2 vezes/ semana", 2,
 IF('Planilha oficial participantes '!S189="3 ou mais vezes/ semana", 3,
 ""))))
)</f>
        <v>0</v>
      </c>
      <c r="U189" s="109">
        <f>IF('Planilha oficial participantes '!U189="Nenhuma no último mês", 0,
 IF('Planilha oficial participantes '!U189="Menos de 1 vez/ semana", 1,
 IF('Planilha oficial participantes '!U189="1 ou 2 vezes/ semana", 2,
 IF('Planilha oficial participantes '!U189="3 ou mais vezes/ semana", 3,
 ""))))
</f>
        <v>0</v>
      </c>
      <c r="V189" s="109">
        <f t="shared" si="4"/>
        <v>2</v>
      </c>
      <c r="W189" s="109">
        <f>IF('Planilha oficial participantes '!V189="Nenhuma no último mês", 0,
 IF('Planilha oficial participantes '!V189="Menos de 1 vez/ semana", 1,
 IF('Planilha oficial participantes '!V189="1 ou 2 vezes/ semana", 2,
 IF('Planilha oficial participantes '!V189="3 ou mais vezes/ semana", 3,
 ""))))
</f>
        <v>2</v>
      </c>
      <c r="X189" s="109">
        <f>IF('Planilha oficial participantes '!W189="Nenhuma dificuldade", 0,
 IF('Planilha oficial participantes '!W189="Um problema leve", 1,
 IF('Planilha oficial participantes '!W189="Um problema razoável", 2,
 IF('Planilha oficial participantes '!W189="Um grande problema", 3,
 ""))))
</f>
        <v>2</v>
      </c>
      <c r="Y189" s="114">
        <f t="shared" si="5"/>
        <v>6</v>
      </c>
    </row>
    <row r="190">
      <c r="A190" s="108" t="s">
        <v>1377</v>
      </c>
      <c r="B190" s="109">
        <f>IF('Planilha oficial participantes '!T190="Muito boa", 0, IF('Planilha oficial participantes '!T190="Boa", 1, IF('Planilha oficial participantes '!T190="Ruim", 2, IF('Planilha oficial participantes '!T190="Muito ruim", 3, ""))))</f>
        <v>2</v>
      </c>
      <c r="C190" s="109">
        <f>IF(VALUE(MID('Planilha oficial participantes '!F190,1,SEARCH(" ",'Planilha oficial participantes '!F190)-1))&lt;=15, 0,
 IF(VALUE(MID('Planilha oficial participantes '!F190,1,SEARCH(" ",'Planilha oficial participantes '!F190)-1))&lt;=30, 1,
 IF(VALUE(MID('Planilha oficial participantes '!F190,1,SEARCH(" ",'Planilha oficial participantes '!F190)-1))&lt;=60, 2,
 3)))</f>
        <v>2</v>
      </c>
      <c r="D190" s="109">
        <f>IF('Planilha oficial participantes '!I190="Nenhuma no último mês", 0,
 IF('Planilha oficial participantes '!I190="Menos de 1 vez/ semana", 1,
 IF('Planilha oficial participantes '!I190="1 ou 2 vezes/ semana", 2,
 IF('Planilha oficial participantes '!I190="3 ou mais vezes/ semana", 3,
 ""))))
</f>
        <v>2</v>
      </c>
      <c r="E190" s="110">
        <f t="shared" si="1"/>
        <v>2</v>
      </c>
      <c r="F190" s="109">
        <f>IF(VALUE(MID('Planilha oficial participantes '!H190,1,SEARCH(" ",'Planilha oficial participantes '!H190)-1))&gt;=7, 0,
 IF(VALUE(MID('Planilha oficial participantes '!H190,1,SEARCH(" ",'Planilha oficial participantes '!H190)-1))&gt;=6, 1,
 IF(VALUE(MID('Planilha oficial participantes '!H190,1,SEARCH(" ",'Planilha oficial participantes '!H190)-1))&gt;=5, 2,
 3)))
</f>
        <v>0</v>
      </c>
      <c r="G190" s="109">
        <f>IF(
  (((VALUE(MID('Planilha oficial participantes '!H190,1,SEARCH(" ",'Planilha oficial participantes '!H190)-1))) / (TIMEVALUE(MOD('Planilha oficial participantes '!G190 - 'Planilha oficial participantes '!E190, 1))*24))*100) &gt; 85, 0,
IF(
  (((VALUE(MID('Planilha oficial participantes '!H190,1,SEARCH(" ",'Planilha oficial participantes '!H190)-1))) / (TIMEVALUE(MOD('Planilha oficial participantes '!G190 - 'Planilha oficial participantes '!E190, 1))*24))*100) &gt;= 75, 1,
IF(
  (((VALUE(MID('Planilha oficial participantes '!H190,1,SEARCH(" ",'Planilha oficial participantes '!H190)-1))) / (TIMEVALUE(MOD('Planilha oficial participantes '!G190 - 'Planilha oficial participantes '!E190, 1))*24))*100) &gt;= 65, 2,
3)))
</f>
        <v>0</v>
      </c>
      <c r="H190" s="111">
        <f>((VALUE(MID('Planilha oficial participantes '!H190,1,SEARCH(" ",'Planilha oficial participantes '!H190)-1))) / (TIMEVALUE(MOD('Planilha oficial participantes '!G190 - 'Planilha oficial participantes '!E190, 1))*24))*100</f>
        <v>100</v>
      </c>
      <c r="I190" s="112">
        <f>MOD('Planilha oficial participantes '!G190 - 'Planilha oficial participantes '!E190, 1)</f>
        <v>0.2916666667</v>
      </c>
      <c r="J190" s="113">
        <f t="shared" si="2"/>
        <v>7</v>
      </c>
      <c r="K190" s="109">
        <f t="shared" si="3"/>
        <v>1</v>
      </c>
      <c r="L190" s="109">
        <f>IF('Planilha oficial participantes '!J190="Nenhuma no último mês", 0,
 IF('Planilha oficial participantes '!J190="Menos de 1 vez/ semana", 1,
 IF('Planilha oficial participantes '!J190="1 ou 2 vezes/ semana", 2,
 IF('Planilha oficial participantes '!J190="3 ou mais vezes/ semana", 3,
 ""))))
</f>
        <v>2</v>
      </c>
      <c r="M190" s="109">
        <f>IF('Planilha oficial participantes '!K190="Nenhuma no último mês", 0,
 IF('Planilha oficial participantes '!K190="Menos de 1 vez/ semana", 1,
 IF('Planilha oficial participantes '!K190="1 ou 2 vezes/ semana", 2,
 IF('Planilha oficial participantes '!K190="3 ou mais vezes/ semana", 3,
 ""))))
</f>
        <v>0</v>
      </c>
      <c r="N190" s="109">
        <f>IF('Planilha oficial participantes '!L190="Nenhuma no último mês", 0,
 IF('Planilha oficial participantes '!L190="Menos de 1 vez/ semana", 1,
 IF('Planilha oficial participantes '!L190="1 ou 2 vezes/ semana", 2,
 IF('Planilha oficial participantes '!L190="3 ou mais vezes/ semana", 3,
 ""))))
</f>
        <v>2</v>
      </c>
      <c r="O190" s="109">
        <f>IF('Planilha oficial participantes '!M190="Nenhuma no último mês", 0,
 IF('Planilha oficial participantes '!M190="Menos de 1 vez/ semana", 1,
 IF('Planilha oficial participantes '!M190="1 ou 2 vezes/ semana", 2,
 IF('Planilha oficial participantes '!M190="3 ou mais vezes/ semana", 3,
 ""))))
</f>
        <v>0</v>
      </c>
      <c r="P190" s="109">
        <f>IF('Planilha oficial participantes '!N190="Nenhuma no último mês", 0,
 IF('Planilha oficial participantes '!N190="Menos de 1 vez/ semana", 1,
 IF('Planilha oficial participantes '!N190="1 ou 2 vezes/ semana", 2,
 IF('Planilha oficial participantes '!N190="3 ou mais vezes/ semana", 3,
 ""))))
</f>
        <v>2</v>
      </c>
      <c r="Q190" s="109">
        <f>IF('Planilha oficial participantes '!O190="Nenhuma no último mês", 0,
 IF('Planilha oficial participantes '!O190="Menos de 1 vez/ semana", 1,
 IF('Planilha oficial participantes '!O190="1 ou 2 vezes/ semana", 2,
 IF('Planilha oficial participantes '!O190="3 ou mais vezes/ semana", 3,
 ""))))
</f>
        <v>0</v>
      </c>
      <c r="R190" s="109">
        <f>IF('Planilha oficial participantes '!P190="Nenhuma no último mês", 0,
 IF('Planilha oficial participantes '!P190="Menos de 1 vez/ semana", 1,
 IF('Planilha oficial participantes '!P190="1 ou 2 vezes/ semana", 2,
 IF('Planilha oficial participantes '!P190="3 ou mais vezes/ semana", 3,
 ""))))
</f>
        <v>3</v>
      </c>
      <c r="S190" s="109">
        <f>IF('Planilha oficial participantes '!Q190="Nenhuma no último mês", 0,
 IF('Planilha oficial participantes '!Q190="Menos de 1 vez/ semana", 1,
 IF('Planilha oficial participantes '!Q190="1 ou 2 vezes/ semana", 2,
 IF('Planilha oficial participantes '!Q190="3 ou mais vezes/ semana", 3,
 ""))))
</f>
        <v>0</v>
      </c>
      <c r="T190" s="109">
        <f>IF('Planilha oficial participantes '!S190="Nenhuma no último mês", 0,
 IF('Planilha oficial participantes '!S190="Não se aplica", 0,
 IF('Planilha oficial participantes '!S190="Menos de 1 vez/ semana", 1,
 IF('Planilha oficial participantes '!S190="1 ou 2 vezes/ semana", 2,
 IF('Planilha oficial participantes '!S190="3 ou mais vezes/ semana", 3,
 ""))))
)</f>
        <v>0</v>
      </c>
      <c r="U190" s="109">
        <f>IF('Planilha oficial participantes '!U190="Nenhuma no último mês", 0,
 IF('Planilha oficial participantes '!U190="Menos de 1 vez/ semana", 1,
 IF('Planilha oficial participantes '!U190="1 ou 2 vezes/ semana", 2,
 IF('Planilha oficial participantes '!U190="3 ou mais vezes/ semana", 3,
 ""))))
</f>
        <v>0</v>
      </c>
      <c r="V190" s="109">
        <f t="shared" si="4"/>
        <v>3</v>
      </c>
      <c r="W190" s="109">
        <f>IF('Planilha oficial participantes '!V190="Nenhuma no último mês", 0,
 IF('Planilha oficial participantes '!V190="Menos de 1 vez/ semana", 1,
 IF('Planilha oficial participantes '!V190="1 ou 2 vezes/ semana", 2,
 IF('Planilha oficial participantes '!V190="3 ou mais vezes/ semana", 3,
 ""))))
</f>
        <v>3</v>
      </c>
      <c r="X190" s="109">
        <f>IF('Planilha oficial participantes '!W190="Nenhuma dificuldade", 0,
 IF('Planilha oficial participantes '!W190="Um problema leve", 1,
 IF('Planilha oficial participantes '!W190="Um problema razoável", 2,
 IF('Planilha oficial participantes '!W190="Um grande problema", 3,
 ""))))
</f>
        <v>2</v>
      </c>
      <c r="Y190" s="114">
        <f t="shared" si="5"/>
        <v>8</v>
      </c>
    </row>
    <row r="191">
      <c r="A191" s="108" t="s">
        <v>1378</v>
      </c>
      <c r="B191" s="109">
        <f>IF('Planilha oficial participantes '!T191="Muito boa", 0, IF('Planilha oficial participantes '!T191="Boa", 1, IF('Planilha oficial participantes '!T191="Ruim", 2, IF('Planilha oficial participantes '!T191="Muito ruim", 3, ""))))</f>
        <v>1</v>
      </c>
      <c r="C191" s="109">
        <f>IF(VALUE(MID('Planilha oficial participantes '!F191,1,SEARCH(" ",'Planilha oficial participantes '!F191)-1))&lt;=15, 0,
 IF(VALUE(MID('Planilha oficial participantes '!F191,1,SEARCH(" ",'Planilha oficial participantes '!F191)-1))&lt;=30, 1,
 IF(VALUE(MID('Planilha oficial participantes '!F191,1,SEARCH(" ",'Planilha oficial participantes '!F191)-1))&lt;=60, 2,
 3)))</f>
        <v>2</v>
      </c>
      <c r="D191" s="109">
        <f>IF('Planilha oficial participantes '!I191="Nenhuma no último mês", 0,
 IF('Planilha oficial participantes '!I191="Menos de 1 vez/ semana", 1,
 IF('Planilha oficial participantes '!I191="1 ou 2 vezes/ semana", 2,
 IF('Planilha oficial participantes '!I191="3 ou mais vezes/ semana", 3,
 ""))))
</f>
        <v>2</v>
      </c>
      <c r="E191" s="110">
        <f t="shared" si="1"/>
        <v>2</v>
      </c>
      <c r="F191" s="109">
        <f>IF(VALUE(MID('Planilha oficial participantes '!H191,1,SEARCH(" ",'Planilha oficial participantes '!H191)-1))&gt;=7, 0,
 IF(VALUE(MID('Planilha oficial participantes '!H191,1,SEARCH(" ",'Planilha oficial participantes '!H191)-1))&gt;=6, 1,
 IF(VALUE(MID('Planilha oficial participantes '!H191,1,SEARCH(" ",'Planilha oficial participantes '!H191)-1))&gt;=5, 2,
 3)))
</f>
        <v>0</v>
      </c>
      <c r="G191" s="109">
        <f>IF(
  (((VALUE(MID('Planilha oficial participantes '!H191,1,SEARCH(" ",'Planilha oficial participantes '!H191)-1))) / (TIMEVALUE(MOD('Planilha oficial participantes '!G191 - 'Planilha oficial participantes '!E191, 1))*24))*100) &gt; 85, 0,
IF(
  (((VALUE(MID('Planilha oficial participantes '!H191,1,SEARCH(" ",'Planilha oficial participantes '!H191)-1))) / (TIMEVALUE(MOD('Planilha oficial participantes '!G191 - 'Planilha oficial participantes '!E191, 1))*24))*100) &gt;= 75, 1,
IF(
  (((VALUE(MID('Planilha oficial participantes '!H191,1,SEARCH(" ",'Planilha oficial participantes '!H191)-1))) / (TIMEVALUE(MOD('Planilha oficial participantes '!G191 - 'Planilha oficial participantes '!E191, 1))*24))*100) &gt;= 65, 2,
3)))
</f>
        <v>1</v>
      </c>
      <c r="H191" s="111">
        <f>((VALUE(MID('Planilha oficial participantes '!H191,1,SEARCH(" ",'Planilha oficial participantes '!H191)-1))) / (TIMEVALUE(MOD('Planilha oficial participantes '!G191 - 'Planilha oficial participantes '!E191, 1))*24))*100</f>
        <v>82.35294118</v>
      </c>
      <c r="I191" s="112">
        <f>MOD('Planilha oficial participantes '!G191 - 'Planilha oficial participantes '!E191, 1)</f>
        <v>0.3541666667</v>
      </c>
      <c r="J191" s="113">
        <f t="shared" si="2"/>
        <v>8.5</v>
      </c>
      <c r="K191" s="109">
        <f t="shared" si="3"/>
        <v>1</v>
      </c>
      <c r="L191" s="109">
        <f>IF('Planilha oficial participantes '!J191="Nenhuma no último mês", 0,
 IF('Planilha oficial participantes '!J191="Menos de 1 vez/ semana", 1,
 IF('Planilha oficial participantes '!J191="1 ou 2 vezes/ semana", 2,
 IF('Planilha oficial participantes '!J191="3 ou mais vezes/ semana", 3,
 ""))))
</f>
        <v>1</v>
      </c>
      <c r="M191" s="109">
        <f>IF('Planilha oficial participantes '!K191="Nenhuma no último mês", 0,
 IF('Planilha oficial participantes '!K191="Menos de 1 vez/ semana", 1,
 IF('Planilha oficial participantes '!K191="1 ou 2 vezes/ semana", 2,
 IF('Planilha oficial participantes '!K191="3 ou mais vezes/ semana", 3,
 ""))))
</f>
        <v>0</v>
      </c>
      <c r="N191" s="109">
        <f>IF('Planilha oficial participantes '!L191="Nenhuma no último mês", 0,
 IF('Planilha oficial participantes '!L191="Menos de 1 vez/ semana", 1,
 IF('Planilha oficial participantes '!L191="1 ou 2 vezes/ semana", 2,
 IF('Planilha oficial participantes '!L191="3 ou mais vezes/ semana", 3,
 ""))))
</f>
        <v>0</v>
      </c>
      <c r="O191" s="109">
        <f>IF('Planilha oficial participantes '!M191="Nenhuma no último mês", 0,
 IF('Planilha oficial participantes '!M191="Menos de 1 vez/ semana", 1,
 IF('Planilha oficial participantes '!M191="1 ou 2 vezes/ semana", 2,
 IF('Planilha oficial participantes '!M191="3 ou mais vezes/ semana", 3,
 ""))))
</f>
        <v>0</v>
      </c>
      <c r="P191" s="109">
        <f>IF('Planilha oficial participantes '!N191="Nenhuma no último mês", 0,
 IF('Planilha oficial participantes '!N191="Menos de 1 vez/ semana", 1,
 IF('Planilha oficial participantes '!N191="1 ou 2 vezes/ semana", 2,
 IF('Planilha oficial participantes '!N191="3 ou mais vezes/ semana", 3,
 ""))))
</f>
        <v>0</v>
      </c>
      <c r="Q191" s="109">
        <f>IF('Planilha oficial participantes '!O191="Nenhuma no último mês", 0,
 IF('Planilha oficial participantes '!O191="Menos de 1 vez/ semana", 1,
 IF('Planilha oficial participantes '!O191="1 ou 2 vezes/ semana", 2,
 IF('Planilha oficial participantes '!O191="3 ou mais vezes/ semana", 3,
 ""))))
</f>
        <v>0</v>
      </c>
      <c r="R191" s="109">
        <f>IF('Planilha oficial participantes '!P191="Nenhuma no último mês", 0,
 IF('Planilha oficial participantes '!P191="Menos de 1 vez/ semana", 1,
 IF('Planilha oficial participantes '!P191="1 ou 2 vezes/ semana", 2,
 IF('Planilha oficial participantes '!P191="3 ou mais vezes/ semana", 3,
 ""))))
</f>
        <v>0</v>
      </c>
      <c r="S191" s="109">
        <f>IF('Planilha oficial participantes '!Q191="Nenhuma no último mês", 0,
 IF('Planilha oficial participantes '!Q191="Menos de 1 vez/ semana", 1,
 IF('Planilha oficial participantes '!Q191="1 ou 2 vezes/ semana", 2,
 IF('Planilha oficial participantes '!Q191="3 ou mais vezes/ semana", 3,
 ""))))
</f>
        <v>0</v>
      </c>
      <c r="T191" s="109">
        <f>IF('Planilha oficial participantes '!S191="Nenhuma no último mês", 0,
 IF('Planilha oficial participantes '!S191="Não se aplica", 0,
 IF('Planilha oficial participantes '!S191="Menos de 1 vez/ semana", 1,
 IF('Planilha oficial participantes '!S191="1 ou 2 vezes/ semana", 2,
 IF('Planilha oficial participantes '!S191="3 ou mais vezes/ semana", 3,
 ""))))
)</f>
        <v>0</v>
      </c>
      <c r="U191" s="109">
        <f>IF('Planilha oficial participantes '!U191="Nenhuma no último mês", 0,
 IF('Planilha oficial participantes '!U191="Menos de 1 vez/ semana", 1,
 IF('Planilha oficial participantes '!U191="1 ou 2 vezes/ semana", 2,
 IF('Planilha oficial participantes '!U191="3 ou mais vezes/ semana", 3,
 ""))))
</f>
        <v>0</v>
      </c>
      <c r="V191" s="109">
        <f t="shared" si="4"/>
        <v>1</v>
      </c>
      <c r="W191" s="109">
        <f>IF('Planilha oficial participantes '!V191="Nenhuma no último mês", 0,
 IF('Planilha oficial participantes '!V191="Menos de 1 vez/ semana", 1,
 IF('Planilha oficial participantes '!V191="1 ou 2 vezes/ semana", 2,
 IF('Planilha oficial participantes '!V191="3 ou mais vezes/ semana", 3,
 ""))))
</f>
        <v>1</v>
      </c>
      <c r="X191" s="109">
        <f>IF('Planilha oficial participantes '!W191="Nenhuma dificuldade", 0,
 IF('Planilha oficial participantes '!W191="Um problema leve", 1,
 IF('Planilha oficial participantes '!W191="Um problema razoável", 2,
 IF('Planilha oficial participantes '!W191="Um grande problema", 3,
 ""))))
</f>
        <v>1</v>
      </c>
      <c r="Y191" s="114">
        <f t="shared" si="5"/>
        <v>6</v>
      </c>
    </row>
    <row r="192">
      <c r="A192" s="108" t="s">
        <v>1379</v>
      </c>
      <c r="B192" s="109">
        <f>IF('Planilha oficial participantes '!T192="Muito boa", 0, IF('Planilha oficial participantes '!T192="Boa", 1, IF('Planilha oficial participantes '!T192="Ruim", 2, IF('Planilha oficial participantes '!T192="Muito ruim", 3, ""))))</f>
        <v>1</v>
      </c>
      <c r="C192" s="109">
        <f>IF(VALUE(MID('Planilha oficial participantes '!F192,1,SEARCH(" ",'Planilha oficial participantes '!F192)-1))&lt;=15, 0,
 IF(VALUE(MID('Planilha oficial participantes '!F192,1,SEARCH(" ",'Planilha oficial participantes '!F192)-1))&lt;=30, 1,
 IF(VALUE(MID('Planilha oficial participantes '!F192,1,SEARCH(" ",'Planilha oficial participantes '!F192)-1))&lt;=60, 2,
 3)))</f>
        <v>1</v>
      </c>
      <c r="D192" s="109">
        <f>IF('Planilha oficial participantes '!I192="Nenhuma no último mês", 0,
 IF('Planilha oficial participantes '!I192="Menos de 1 vez/ semana", 1,
 IF('Planilha oficial participantes '!I192="1 ou 2 vezes/ semana", 2,
 IF('Planilha oficial participantes '!I192="3 ou mais vezes/ semana", 3,
 ""))))
</f>
        <v>2</v>
      </c>
      <c r="E192" s="110">
        <f t="shared" si="1"/>
        <v>2</v>
      </c>
      <c r="F192" s="109">
        <f>IF(VALUE(MID('Planilha oficial participantes '!H192,1,SEARCH(" ",'Planilha oficial participantes '!H192)-1))&gt;=7, 0,
 IF(VALUE(MID('Planilha oficial participantes '!H192,1,SEARCH(" ",'Planilha oficial participantes '!H192)-1))&gt;=6, 1,
 IF(VALUE(MID('Planilha oficial participantes '!H192,1,SEARCH(" ",'Planilha oficial participantes '!H192)-1))&gt;=5, 2,
 3)))
</f>
        <v>3</v>
      </c>
      <c r="G192" s="109">
        <f>IF(
  (((VALUE(MID('Planilha oficial participantes '!H192,1,SEARCH(" ",'Planilha oficial participantes '!H192)-1))) / (TIMEVALUE(MOD('Planilha oficial participantes '!G192 - 'Planilha oficial participantes '!E192, 1))*24))*100) &gt; 85, 0,
IF(
  (((VALUE(MID('Planilha oficial participantes '!H192,1,SEARCH(" ",'Planilha oficial participantes '!H192)-1))) / (TIMEVALUE(MOD('Planilha oficial participantes '!G192 - 'Planilha oficial participantes '!E192, 1))*24))*100) &gt;= 75, 1,
IF(
  (((VALUE(MID('Planilha oficial participantes '!H192,1,SEARCH(" ",'Planilha oficial participantes '!H192)-1))) / (TIMEVALUE(MOD('Planilha oficial participantes '!G192 - 'Planilha oficial participantes '!E192, 1))*24))*100) &gt;= 65, 2,
3)))
</f>
        <v>3</v>
      </c>
      <c r="H192" s="111">
        <f>((VALUE(MID('Planilha oficial participantes '!H192,1,SEARCH(" ",'Planilha oficial participantes '!H192)-1))) / (TIMEVALUE(MOD('Planilha oficial participantes '!G192 - 'Planilha oficial participantes '!E192, 1))*24))*100</f>
        <v>64.86486486</v>
      </c>
      <c r="I192" s="112">
        <f>MOD('Planilha oficial participantes '!G192 - 'Planilha oficial participantes '!E192, 1)</f>
        <v>0.2569444444</v>
      </c>
      <c r="J192" s="113">
        <f t="shared" si="2"/>
        <v>6.166666667</v>
      </c>
      <c r="K192" s="109">
        <f t="shared" si="3"/>
        <v>1</v>
      </c>
      <c r="L192" s="109">
        <f>IF('Planilha oficial participantes '!J192="Nenhuma no último mês", 0,
 IF('Planilha oficial participantes '!J192="Menos de 1 vez/ semana", 1,
 IF('Planilha oficial participantes '!J192="1 ou 2 vezes/ semana", 2,
 IF('Planilha oficial participantes '!J192="3 ou mais vezes/ semana", 3,
 ""))))
</f>
        <v>3</v>
      </c>
      <c r="M192" s="109">
        <f>IF('Planilha oficial participantes '!K192="Nenhuma no último mês", 0,
 IF('Planilha oficial participantes '!K192="Menos de 1 vez/ semana", 1,
 IF('Planilha oficial participantes '!K192="1 ou 2 vezes/ semana", 2,
 IF('Planilha oficial participantes '!K192="3 ou mais vezes/ semana", 3,
 ""))))
</f>
        <v>2</v>
      </c>
      <c r="N192" s="109">
        <f>IF('Planilha oficial participantes '!L192="Nenhuma no último mês", 0,
 IF('Planilha oficial participantes '!L192="Menos de 1 vez/ semana", 1,
 IF('Planilha oficial participantes '!L192="1 ou 2 vezes/ semana", 2,
 IF('Planilha oficial participantes '!L192="3 ou mais vezes/ semana", 3,
 ""))))
</f>
        <v>0</v>
      </c>
      <c r="O192" s="109">
        <f>IF('Planilha oficial participantes '!M192="Nenhuma no último mês", 0,
 IF('Planilha oficial participantes '!M192="Menos de 1 vez/ semana", 1,
 IF('Planilha oficial participantes '!M192="1 ou 2 vezes/ semana", 2,
 IF('Planilha oficial participantes '!M192="3 ou mais vezes/ semana", 3,
 ""))))
</f>
        <v>0</v>
      </c>
      <c r="P192" s="109">
        <f>IF('Planilha oficial participantes '!N192="Nenhuma no último mês", 0,
 IF('Planilha oficial participantes '!N192="Menos de 1 vez/ semana", 1,
 IF('Planilha oficial participantes '!N192="1 ou 2 vezes/ semana", 2,
 IF('Planilha oficial participantes '!N192="3 ou mais vezes/ semana", 3,
 ""))))
</f>
        <v>0</v>
      </c>
      <c r="Q192" s="109">
        <f>IF('Planilha oficial participantes '!O192="Nenhuma no último mês", 0,
 IF('Planilha oficial participantes '!O192="Menos de 1 vez/ semana", 1,
 IF('Planilha oficial participantes '!O192="1 ou 2 vezes/ semana", 2,
 IF('Planilha oficial participantes '!O192="3 ou mais vezes/ semana", 3,
 ""))))
</f>
        <v>0</v>
      </c>
      <c r="R192" s="109">
        <f>IF('Planilha oficial participantes '!P192="Nenhuma no último mês", 0,
 IF('Planilha oficial participantes '!P192="Menos de 1 vez/ semana", 1,
 IF('Planilha oficial participantes '!P192="1 ou 2 vezes/ semana", 2,
 IF('Planilha oficial participantes '!P192="3 ou mais vezes/ semana", 3,
 ""))))
</f>
        <v>1</v>
      </c>
      <c r="S192" s="109">
        <f>IF('Planilha oficial participantes '!Q192="Nenhuma no último mês", 0,
 IF('Planilha oficial participantes '!Q192="Menos de 1 vez/ semana", 1,
 IF('Planilha oficial participantes '!Q192="1 ou 2 vezes/ semana", 2,
 IF('Planilha oficial participantes '!Q192="3 ou mais vezes/ semana", 3,
 ""))))
</f>
        <v>0</v>
      </c>
      <c r="T192" s="109">
        <f>IF('Planilha oficial participantes '!S192="Nenhuma no último mês", 0,
 IF('Planilha oficial participantes '!S192="Não se aplica", 0,
 IF('Planilha oficial participantes '!S192="Menos de 1 vez/ semana", 1,
 IF('Planilha oficial participantes '!S192="1 ou 2 vezes/ semana", 2,
 IF('Planilha oficial participantes '!S192="3 ou mais vezes/ semana", 3,
 ""))))
)</f>
        <v>2</v>
      </c>
      <c r="U192" s="109">
        <f>IF('Planilha oficial participantes '!U192="Nenhuma no último mês", 0,
 IF('Planilha oficial participantes '!U192="Menos de 1 vez/ semana", 1,
 IF('Planilha oficial participantes '!U192="1 ou 2 vezes/ semana", 2,
 IF('Planilha oficial participantes '!U192="3 ou mais vezes/ semana", 3,
 ""))))
</f>
        <v>0</v>
      </c>
      <c r="V192" s="109">
        <f t="shared" si="4"/>
        <v>1</v>
      </c>
      <c r="W192" s="109">
        <f>IF('Planilha oficial participantes '!V192="Nenhuma no último mês", 0,
 IF('Planilha oficial participantes '!V192="Menos de 1 vez/ semana", 1,
 IF('Planilha oficial participantes '!V192="1 ou 2 vezes/ semana", 2,
 IF('Planilha oficial participantes '!V192="3 ou mais vezes/ semana", 3,
 ""))))
</f>
        <v>0</v>
      </c>
      <c r="X192" s="109">
        <f>IF('Planilha oficial participantes '!W192="Nenhuma dificuldade", 0,
 IF('Planilha oficial participantes '!W192="Um problema leve", 1,
 IF('Planilha oficial participantes '!W192="Um problema razoável", 2,
 IF('Planilha oficial participantes '!W192="Um grande problema", 3,
 ""))))
</f>
        <v>1</v>
      </c>
      <c r="Y192" s="114">
        <f t="shared" si="5"/>
        <v>11</v>
      </c>
    </row>
    <row r="193">
      <c r="A193" s="108" t="s">
        <v>1380</v>
      </c>
      <c r="B193" s="109">
        <f>IF('Planilha oficial participantes '!T193="Muito boa", 0, IF('Planilha oficial participantes '!T193="Boa", 1, IF('Planilha oficial participantes '!T193="Ruim", 2, IF('Planilha oficial participantes '!T193="Muito ruim", 3, ""))))</f>
        <v>1</v>
      </c>
      <c r="C193" s="109">
        <f>IF(VALUE(MID('Planilha oficial participantes '!F193,1,SEARCH(" ",'Planilha oficial participantes '!F193)-1))&lt;=15, 0,
 IF(VALUE(MID('Planilha oficial participantes '!F193,1,SEARCH(" ",'Planilha oficial participantes '!F193)-1))&lt;=30, 1,
 IF(VALUE(MID('Planilha oficial participantes '!F193,1,SEARCH(" ",'Planilha oficial participantes '!F193)-1))&lt;=60, 2,
 3)))</f>
        <v>0</v>
      </c>
      <c r="D193" s="109">
        <f>IF('Planilha oficial participantes '!I193="Nenhuma no último mês", 0,
 IF('Planilha oficial participantes '!I193="Menos de 1 vez/ semana", 1,
 IF('Planilha oficial participantes '!I193="1 ou 2 vezes/ semana", 2,
 IF('Planilha oficial participantes '!I193="3 ou mais vezes/ semana", 3,
 ""))))
</f>
        <v>1</v>
      </c>
      <c r="E193" s="110">
        <f t="shared" si="1"/>
        <v>1</v>
      </c>
      <c r="F193" s="109">
        <f>IF(VALUE(MID('Planilha oficial participantes '!H193,1,SEARCH(" ",'Planilha oficial participantes '!H193)-1))&gt;=7, 0,
 IF(VALUE(MID('Planilha oficial participantes '!H193,1,SEARCH(" ",'Planilha oficial participantes '!H193)-1))&gt;=6, 1,
 IF(VALUE(MID('Planilha oficial participantes '!H193,1,SEARCH(" ",'Planilha oficial participantes '!H193)-1))&gt;=5, 2,
 3)))
</f>
        <v>0</v>
      </c>
      <c r="G193" s="109">
        <f>IF(
  (((VALUE(MID('Planilha oficial participantes '!H193,1,SEARCH(" ",'Planilha oficial participantes '!H193)-1))) / (TIMEVALUE(MOD('Planilha oficial participantes '!G193 - 'Planilha oficial participantes '!E193, 1))*24))*100) &gt; 85, 0,
IF(
  (((VALUE(MID('Planilha oficial participantes '!H193,1,SEARCH(" ",'Planilha oficial participantes '!H193)-1))) / (TIMEVALUE(MOD('Planilha oficial participantes '!G193 - 'Planilha oficial participantes '!E193, 1))*24))*100) &gt;= 75, 1,
IF(
  (((VALUE(MID('Planilha oficial participantes '!H193,1,SEARCH(" ",'Planilha oficial participantes '!H193)-1))) / (TIMEVALUE(MOD('Planilha oficial participantes '!G193 - 'Planilha oficial participantes '!E193, 1))*24))*100) &gt;= 65, 2,
3)))
</f>
        <v>0</v>
      </c>
      <c r="H193" s="111">
        <f>((VALUE(MID('Planilha oficial participantes '!H193,1,SEARCH(" ",'Planilha oficial participantes '!H193)-1))) / (TIMEVALUE(MOD('Planilha oficial participantes '!G193 - 'Planilha oficial participantes '!E193, 1))*24))*100</f>
        <v>100</v>
      </c>
      <c r="I193" s="112">
        <f>MOD('Planilha oficial participantes '!G193 - 'Planilha oficial participantes '!E193, 1)</f>
        <v>0.3541666667</v>
      </c>
      <c r="J193" s="113">
        <f t="shared" si="2"/>
        <v>8.5</v>
      </c>
      <c r="K193" s="109">
        <f t="shared" si="3"/>
        <v>1</v>
      </c>
      <c r="L193" s="109">
        <f>IF('Planilha oficial participantes '!J193="Nenhuma no último mês", 0,
 IF('Planilha oficial participantes '!J193="Menos de 1 vez/ semana", 1,
 IF('Planilha oficial participantes '!J193="1 ou 2 vezes/ semana", 2,
 IF('Planilha oficial participantes '!J193="3 ou mais vezes/ semana", 3,
 ""))))
</f>
        <v>0</v>
      </c>
      <c r="M193" s="109">
        <f>IF('Planilha oficial participantes '!K193="Nenhuma no último mês", 0,
 IF('Planilha oficial participantes '!K193="Menos de 1 vez/ semana", 1,
 IF('Planilha oficial participantes '!K193="1 ou 2 vezes/ semana", 2,
 IF('Planilha oficial participantes '!K193="3 ou mais vezes/ semana", 3,
 ""))))
</f>
        <v>0</v>
      </c>
      <c r="N193" s="109">
        <f>IF('Planilha oficial participantes '!L193="Nenhuma no último mês", 0,
 IF('Planilha oficial participantes '!L193="Menos de 1 vez/ semana", 1,
 IF('Planilha oficial participantes '!L193="1 ou 2 vezes/ semana", 2,
 IF('Planilha oficial participantes '!L193="3 ou mais vezes/ semana", 3,
 ""))))
</f>
        <v>0</v>
      </c>
      <c r="O193" s="109">
        <f>IF('Planilha oficial participantes '!M193="Nenhuma no último mês", 0,
 IF('Planilha oficial participantes '!M193="Menos de 1 vez/ semana", 1,
 IF('Planilha oficial participantes '!M193="1 ou 2 vezes/ semana", 2,
 IF('Planilha oficial participantes '!M193="3 ou mais vezes/ semana", 3,
 ""))))
</f>
        <v>0</v>
      </c>
      <c r="P193" s="109">
        <f>IF('Planilha oficial participantes '!N193="Nenhuma no último mês", 0,
 IF('Planilha oficial participantes '!N193="Menos de 1 vez/ semana", 1,
 IF('Planilha oficial participantes '!N193="1 ou 2 vezes/ semana", 2,
 IF('Planilha oficial participantes '!N193="3 ou mais vezes/ semana", 3,
 ""))))
</f>
        <v>0</v>
      </c>
      <c r="Q193" s="109">
        <f>IF('Planilha oficial participantes '!O193="Nenhuma no último mês", 0,
 IF('Planilha oficial participantes '!O193="Menos de 1 vez/ semana", 1,
 IF('Planilha oficial participantes '!O193="1 ou 2 vezes/ semana", 2,
 IF('Planilha oficial participantes '!O193="3 ou mais vezes/ semana", 3,
 ""))))
</f>
        <v>0</v>
      </c>
      <c r="R193" s="109">
        <f>IF('Planilha oficial participantes '!P193="Nenhuma no último mês", 0,
 IF('Planilha oficial participantes '!P193="Menos de 1 vez/ semana", 1,
 IF('Planilha oficial participantes '!P193="1 ou 2 vezes/ semana", 2,
 IF('Planilha oficial participantes '!P193="3 ou mais vezes/ semana", 3,
 ""))))
</f>
        <v>1</v>
      </c>
      <c r="S193" s="109">
        <f>IF('Planilha oficial participantes '!Q193="Nenhuma no último mês", 0,
 IF('Planilha oficial participantes '!Q193="Menos de 1 vez/ semana", 1,
 IF('Planilha oficial participantes '!Q193="1 ou 2 vezes/ semana", 2,
 IF('Planilha oficial participantes '!Q193="3 ou mais vezes/ semana", 3,
 ""))))
</f>
        <v>1</v>
      </c>
      <c r="T193" s="109">
        <f>IF('Planilha oficial participantes '!S193="Nenhuma no último mês", 0,
 IF('Planilha oficial participantes '!S193="Não se aplica", 0,
 IF('Planilha oficial participantes '!S193="Menos de 1 vez/ semana", 1,
 IF('Planilha oficial participantes '!S193="1 ou 2 vezes/ semana", 2,
 IF('Planilha oficial participantes '!S193="3 ou mais vezes/ semana", 3,
 ""))))
)</f>
        <v>1</v>
      </c>
      <c r="U193" s="109">
        <f>IF('Planilha oficial participantes '!U193="Nenhuma no último mês", 0,
 IF('Planilha oficial participantes '!U193="Menos de 1 vez/ semana", 1,
 IF('Planilha oficial participantes '!U193="1 ou 2 vezes/ semana", 2,
 IF('Planilha oficial participantes '!U193="3 ou mais vezes/ semana", 3,
 ""))))
</f>
        <v>1</v>
      </c>
      <c r="V193" s="109">
        <f t="shared" si="4"/>
        <v>1</v>
      </c>
      <c r="W193" s="109">
        <f>IF('Planilha oficial participantes '!V193="Nenhuma no último mês", 0,
 IF('Planilha oficial participantes '!V193="Menos de 1 vez/ semana", 1,
 IF('Planilha oficial participantes '!V193="1 ou 2 vezes/ semana", 2,
 IF('Planilha oficial participantes '!V193="3 ou mais vezes/ semana", 3,
 ""))))
</f>
        <v>2</v>
      </c>
      <c r="X193" s="109">
        <f>IF('Planilha oficial participantes '!W193="Nenhuma dificuldade", 0,
 IF('Planilha oficial participantes '!W193="Um problema leve", 1,
 IF('Planilha oficial participantes '!W193="Um problema razoável", 2,
 IF('Planilha oficial participantes '!W193="Um grande problema", 3,
 ""))))
</f>
        <v>0</v>
      </c>
      <c r="Y193" s="114">
        <f t="shared" si="5"/>
        <v>5</v>
      </c>
    </row>
    <row r="194">
      <c r="A194" s="108" t="s">
        <v>1381</v>
      </c>
      <c r="B194" s="109">
        <f>IF('Planilha oficial participantes '!T194="Muito boa", 0, IF('Planilha oficial participantes '!T194="Boa", 1, IF('Planilha oficial participantes '!T194="Ruim", 2, IF('Planilha oficial participantes '!T194="Muito ruim", 3, ""))))</f>
        <v>1</v>
      </c>
      <c r="C194" s="109">
        <f>IF(VALUE(MID('Planilha oficial participantes '!F194,1,SEARCH(" ",'Planilha oficial participantes '!F194)-1))&lt;=15, 0,
 IF(VALUE(MID('Planilha oficial participantes '!F194,1,SEARCH(" ",'Planilha oficial participantes '!F194)-1))&lt;=30, 1,
 IF(VALUE(MID('Planilha oficial participantes '!F194,1,SEARCH(" ",'Planilha oficial participantes '!F194)-1))&lt;=60, 2,
 3)))</f>
        <v>1</v>
      </c>
      <c r="D194" s="109">
        <f>IF('Planilha oficial participantes '!I194="Nenhuma no último mês", 0,
 IF('Planilha oficial participantes '!I194="Menos de 1 vez/ semana", 1,
 IF('Planilha oficial participantes '!I194="1 ou 2 vezes/ semana", 2,
 IF('Planilha oficial participantes '!I194="3 ou mais vezes/ semana", 3,
 ""))))
</f>
        <v>2</v>
      </c>
      <c r="E194" s="110">
        <f t="shared" si="1"/>
        <v>2</v>
      </c>
      <c r="F194" s="109">
        <f>IF(VALUE(MID('Planilha oficial participantes '!H194,1,SEARCH(" ",'Planilha oficial participantes '!H194)-1))&gt;=7, 0,
 IF(VALUE(MID('Planilha oficial participantes '!H194,1,SEARCH(" ",'Planilha oficial participantes '!H194)-1))&gt;=6, 1,
 IF(VALUE(MID('Planilha oficial participantes '!H194,1,SEARCH(" ",'Planilha oficial participantes '!H194)-1))&gt;=5, 2,
 3)))
</f>
        <v>1</v>
      </c>
      <c r="G194" s="109">
        <f>IF(
  (((VALUE(MID('Planilha oficial participantes '!H194,1,SEARCH(" ",'Planilha oficial participantes '!H194)-1))) / (TIMEVALUE(MOD('Planilha oficial participantes '!G194 - 'Planilha oficial participantes '!E194, 1))*24))*100) &gt; 85, 0,
IF(
  (((VALUE(MID('Planilha oficial participantes '!H194,1,SEARCH(" ",'Planilha oficial participantes '!H194)-1))) / (TIMEVALUE(MOD('Planilha oficial participantes '!G194 - 'Planilha oficial participantes '!E194, 1))*24))*100) &gt;= 75, 1,
IF(
  (((VALUE(MID('Planilha oficial participantes '!H194,1,SEARCH(" ",'Planilha oficial participantes '!H194)-1))) / (TIMEVALUE(MOD('Planilha oficial participantes '!G194 - 'Planilha oficial participantes '!E194, 1))*24))*100) &gt;= 65, 2,
3)))
</f>
        <v>0</v>
      </c>
      <c r="H194" s="111">
        <f>((VALUE(MID('Planilha oficial participantes '!H194,1,SEARCH(" ",'Planilha oficial participantes '!H194)-1))) / (TIMEVALUE(MOD('Planilha oficial participantes '!G194 - 'Planilha oficial participantes '!E194, 1))*24))*100</f>
        <v>86.66666667</v>
      </c>
      <c r="I194" s="112">
        <f>MOD('Planilha oficial participantes '!G194 - 'Planilha oficial participantes '!E194, 1)</f>
        <v>0.3125</v>
      </c>
      <c r="J194" s="113">
        <f t="shared" si="2"/>
        <v>7.5</v>
      </c>
      <c r="K194" s="109">
        <f t="shared" si="3"/>
        <v>1</v>
      </c>
      <c r="L194" s="109">
        <f>IF('Planilha oficial participantes '!J194="Nenhuma no último mês", 0,
 IF('Planilha oficial participantes '!J194="Menos de 1 vez/ semana", 1,
 IF('Planilha oficial participantes '!J194="1 ou 2 vezes/ semana", 2,
 IF('Planilha oficial participantes '!J194="3 ou mais vezes/ semana", 3,
 ""))))
</f>
        <v>1</v>
      </c>
      <c r="M194" s="109">
        <f>IF('Planilha oficial participantes '!K194="Nenhuma no último mês", 0,
 IF('Planilha oficial participantes '!K194="Menos de 1 vez/ semana", 1,
 IF('Planilha oficial participantes '!K194="1 ou 2 vezes/ semana", 2,
 IF('Planilha oficial participantes '!K194="3 ou mais vezes/ semana", 3,
 ""))))
</f>
        <v>3</v>
      </c>
      <c r="N194" s="109">
        <f>IF('Planilha oficial participantes '!L194="Nenhuma no último mês", 0,
 IF('Planilha oficial participantes '!L194="Menos de 1 vez/ semana", 1,
 IF('Planilha oficial participantes '!L194="1 ou 2 vezes/ semana", 2,
 IF('Planilha oficial participantes '!L194="3 ou mais vezes/ semana", 3,
 ""))))
</f>
        <v>0</v>
      </c>
      <c r="O194" s="109">
        <f>IF('Planilha oficial participantes '!M194="Nenhuma no último mês", 0,
 IF('Planilha oficial participantes '!M194="Menos de 1 vez/ semana", 1,
 IF('Planilha oficial participantes '!M194="1 ou 2 vezes/ semana", 2,
 IF('Planilha oficial participantes '!M194="3 ou mais vezes/ semana", 3,
 ""))))
</f>
        <v>2</v>
      </c>
      <c r="P194" s="109">
        <f>IF('Planilha oficial participantes '!N194="Nenhuma no último mês", 0,
 IF('Planilha oficial participantes '!N194="Menos de 1 vez/ semana", 1,
 IF('Planilha oficial participantes '!N194="1 ou 2 vezes/ semana", 2,
 IF('Planilha oficial participantes '!N194="3 ou mais vezes/ semana", 3,
 ""))))
</f>
        <v>0</v>
      </c>
      <c r="Q194" s="109">
        <f>IF('Planilha oficial participantes '!O194="Nenhuma no último mês", 0,
 IF('Planilha oficial participantes '!O194="Menos de 1 vez/ semana", 1,
 IF('Planilha oficial participantes '!O194="1 ou 2 vezes/ semana", 2,
 IF('Planilha oficial participantes '!O194="3 ou mais vezes/ semana", 3,
 ""))))
</f>
        <v>0</v>
      </c>
      <c r="R194" s="109">
        <f>IF('Planilha oficial participantes '!P194="Nenhuma no último mês", 0,
 IF('Planilha oficial participantes '!P194="Menos de 1 vez/ semana", 1,
 IF('Planilha oficial participantes '!P194="1 ou 2 vezes/ semana", 2,
 IF('Planilha oficial participantes '!P194="3 ou mais vezes/ semana", 3,
 ""))))
</f>
        <v>0</v>
      </c>
      <c r="S194" s="109">
        <f>IF('Planilha oficial participantes '!Q194="Nenhuma no último mês", 0,
 IF('Planilha oficial participantes '!Q194="Menos de 1 vez/ semana", 1,
 IF('Planilha oficial participantes '!Q194="1 ou 2 vezes/ semana", 2,
 IF('Planilha oficial participantes '!Q194="3 ou mais vezes/ semana", 3,
 ""))))
</f>
        <v>0</v>
      </c>
      <c r="T194" s="109">
        <f>IF('Planilha oficial participantes '!S194="Nenhuma no último mês", 0,
 IF('Planilha oficial participantes '!S194="Não se aplica", 0,
 IF('Planilha oficial participantes '!S194="Menos de 1 vez/ semana", 1,
 IF('Planilha oficial participantes '!S194="1 ou 2 vezes/ semana", 2,
 IF('Planilha oficial participantes '!S194="3 ou mais vezes/ semana", 3,
 ""))))
)</f>
        <v>2</v>
      </c>
      <c r="U194" s="109">
        <f>IF('Planilha oficial participantes '!U194="Nenhuma no último mês", 0,
 IF('Planilha oficial participantes '!U194="Menos de 1 vez/ semana", 1,
 IF('Planilha oficial participantes '!U194="1 ou 2 vezes/ semana", 2,
 IF('Planilha oficial participantes '!U194="3 ou mais vezes/ semana", 3,
 ""))))
</f>
        <v>0</v>
      </c>
      <c r="V194" s="109">
        <f t="shared" si="4"/>
        <v>0</v>
      </c>
      <c r="W194" s="109">
        <f>IF('Planilha oficial participantes '!V194="Nenhuma no último mês", 0,
 IF('Planilha oficial participantes '!V194="Menos de 1 vez/ semana", 1,
 IF('Planilha oficial participantes '!V194="1 ou 2 vezes/ semana", 2,
 IF('Planilha oficial participantes '!V194="3 ou mais vezes/ semana", 3,
 ""))))
</f>
        <v>0</v>
      </c>
      <c r="X194" s="109">
        <f>IF('Planilha oficial participantes '!W194="Nenhuma dificuldade", 0,
 IF('Planilha oficial participantes '!W194="Um problema leve", 1,
 IF('Planilha oficial participantes '!W194="Um problema razoável", 2,
 IF('Planilha oficial participantes '!W194="Um grande problema", 3,
 ""))))
</f>
        <v>0</v>
      </c>
      <c r="Y194" s="114">
        <f t="shared" si="5"/>
        <v>5</v>
      </c>
    </row>
    <row r="195">
      <c r="A195" s="108" t="s">
        <v>1382</v>
      </c>
      <c r="B195" s="109">
        <f>IF('Planilha oficial participantes '!T195="Muito boa", 0, IF('Planilha oficial participantes '!T195="Boa", 1, IF('Planilha oficial participantes '!T195="Ruim", 2, IF('Planilha oficial participantes '!T195="Muito ruim", 3, ""))))</f>
        <v>2</v>
      </c>
      <c r="C195" s="109">
        <f>IF(VALUE(MID('Planilha oficial participantes '!F195,1,SEARCH(" ",'Planilha oficial participantes '!F195)-1))&lt;=15, 0,
 IF(VALUE(MID('Planilha oficial participantes '!F195,1,SEARCH(" ",'Planilha oficial participantes '!F195)-1))&lt;=30, 1,
 IF(VALUE(MID('Planilha oficial participantes '!F195,1,SEARCH(" ",'Planilha oficial participantes '!F195)-1))&lt;=60, 2,
 3)))</f>
        <v>2</v>
      </c>
      <c r="D195" s="109">
        <f>IF('Planilha oficial participantes '!I195="Nenhuma no último mês", 0,
 IF('Planilha oficial participantes '!I195="Menos de 1 vez/ semana", 1,
 IF('Planilha oficial participantes '!I195="1 ou 2 vezes/ semana", 2,
 IF('Planilha oficial participantes '!I195="3 ou mais vezes/ semana", 3,
 ""))))
</f>
        <v>3</v>
      </c>
      <c r="E195" s="110">
        <f t="shared" si="1"/>
        <v>3</v>
      </c>
      <c r="F195" s="109">
        <f>IF(VALUE(MID('Planilha oficial participantes '!H195,1,SEARCH(" ",'Planilha oficial participantes '!H195)-1))&gt;=7, 0,
 IF(VALUE(MID('Planilha oficial participantes '!H195,1,SEARCH(" ",'Planilha oficial participantes '!H195)-1))&gt;=6, 1,
 IF(VALUE(MID('Planilha oficial participantes '!H195,1,SEARCH(" ",'Planilha oficial participantes '!H195)-1))&gt;=5, 2,
 3)))
</f>
        <v>2</v>
      </c>
      <c r="G195" s="109">
        <f>IF(
  (((VALUE(MID('Planilha oficial participantes '!H195,1,SEARCH(" ",'Planilha oficial participantes '!H195)-1))) / (TIMEVALUE(MOD('Planilha oficial participantes '!G195 - 'Planilha oficial participantes '!E195, 1))*24))*100) &gt; 85, 0,
IF(
  (((VALUE(MID('Planilha oficial participantes '!H195,1,SEARCH(" ",'Planilha oficial participantes '!H195)-1))) / (TIMEVALUE(MOD('Planilha oficial participantes '!G195 - 'Planilha oficial participantes '!E195, 1))*24))*100) &gt;= 75, 1,
IF(
  (((VALUE(MID('Planilha oficial participantes '!H195,1,SEARCH(" ",'Planilha oficial participantes '!H195)-1))) / (TIMEVALUE(MOD('Planilha oficial participantes '!G195 - 'Planilha oficial participantes '!E195, 1))*24))*100) &gt;= 65, 2,
3)))
</f>
        <v>2</v>
      </c>
      <c r="H195" s="111">
        <f>((VALUE(MID('Planilha oficial participantes '!H195,1,SEARCH(" ",'Planilha oficial participantes '!H195)-1))) / (TIMEVALUE(MOD('Planilha oficial participantes '!G195 - 'Planilha oficial participantes '!E195, 1))*24))*100</f>
        <v>68.75</v>
      </c>
      <c r="I195" s="112">
        <f>MOD('Planilha oficial participantes '!G195 - 'Planilha oficial participantes '!E195, 1)</f>
        <v>0.3333333333</v>
      </c>
      <c r="J195" s="113">
        <f t="shared" si="2"/>
        <v>8</v>
      </c>
      <c r="K195" s="109">
        <f t="shared" si="3"/>
        <v>1</v>
      </c>
      <c r="L195" s="109">
        <f>IF('Planilha oficial participantes '!J195="Nenhuma no último mês", 0,
 IF('Planilha oficial participantes '!J195="Menos de 1 vez/ semana", 1,
 IF('Planilha oficial participantes '!J195="1 ou 2 vezes/ semana", 2,
 IF('Planilha oficial participantes '!J195="3 ou mais vezes/ semana", 3,
 ""))))
</f>
        <v>3</v>
      </c>
      <c r="M195" s="109">
        <f>IF('Planilha oficial participantes '!K195="Nenhuma no último mês", 0,
 IF('Planilha oficial participantes '!K195="Menos de 1 vez/ semana", 1,
 IF('Planilha oficial participantes '!K195="1 ou 2 vezes/ semana", 2,
 IF('Planilha oficial participantes '!K195="3 ou mais vezes/ semana", 3,
 ""))))
</f>
        <v>2</v>
      </c>
      <c r="N195" s="109">
        <f>IF('Planilha oficial participantes '!L195="Nenhuma no último mês", 0,
 IF('Planilha oficial participantes '!L195="Menos de 1 vez/ semana", 1,
 IF('Planilha oficial participantes '!L195="1 ou 2 vezes/ semana", 2,
 IF('Planilha oficial participantes '!L195="3 ou mais vezes/ semana", 3,
 ""))))
</f>
        <v>0</v>
      </c>
      <c r="O195" s="109">
        <f>IF('Planilha oficial participantes '!M195="Nenhuma no último mês", 0,
 IF('Planilha oficial participantes '!M195="Menos de 1 vez/ semana", 1,
 IF('Planilha oficial participantes '!M195="1 ou 2 vezes/ semana", 2,
 IF('Planilha oficial participantes '!M195="3 ou mais vezes/ semana", 3,
 ""))))
</f>
        <v>0</v>
      </c>
      <c r="P195" s="109">
        <f>IF('Planilha oficial participantes '!N195="Nenhuma no último mês", 0,
 IF('Planilha oficial participantes '!N195="Menos de 1 vez/ semana", 1,
 IF('Planilha oficial participantes '!N195="1 ou 2 vezes/ semana", 2,
 IF('Planilha oficial participantes '!N195="3 ou mais vezes/ semana", 3,
 ""))))
</f>
        <v>0</v>
      </c>
      <c r="Q195" s="109">
        <f>IF('Planilha oficial participantes '!O195="Nenhuma no último mês", 0,
 IF('Planilha oficial participantes '!O195="Menos de 1 vez/ semana", 1,
 IF('Planilha oficial participantes '!O195="1 ou 2 vezes/ semana", 2,
 IF('Planilha oficial participantes '!O195="3 ou mais vezes/ semana", 3,
 ""))))
</f>
        <v>0</v>
      </c>
      <c r="R195" s="109">
        <f>IF('Planilha oficial participantes '!P195="Nenhuma no último mês", 0,
 IF('Planilha oficial participantes '!P195="Menos de 1 vez/ semana", 1,
 IF('Planilha oficial participantes '!P195="1 ou 2 vezes/ semana", 2,
 IF('Planilha oficial participantes '!P195="3 ou mais vezes/ semana", 3,
 ""))))
</f>
        <v>1</v>
      </c>
      <c r="S195" s="109">
        <f>IF('Planilha oficial participantes '!Q195="Nenhuma no último mês", 0,
 IF('Planilha oficial participantes '!Q195="Menos de 1 vez/ semana", 1,
 IF('Planilha oficial participantes '!Q195="1 ou 2 vezes/ semana", 2,
 IF('Planilha oficial participantes '!Q195="3 ou mais vezes/ semana", 3,
 ""))))
</f>
        <v>0</v>
      </c>
      <c r="T195" s="109">
        <f>IF('Planilha oficial participantes '!S195="Nenhuma no último mês", 0,
 IF('Planilha oficial participantes '!S195="Não se aplica", 0,
 IF('Planilha oficial participantes '!S195="Menos de 1 vez/ semana", 1,
 IF('Planilha oficial participantes '!S195="1 ou 2 vezes/ semana", 2,
 IF('Planilha oficial participantes '!S195="3 ou mais vezes/ semana", 3,
 ""))))
)</f>
        <v>0</v>
      </c>
      <c r="U195" s="109">
        <f>IF('Planilha oficial participantes '!U195="Nenhuma no último mês", 0,
 IF('Planilha oficial participantes '!U195="Menos de 1 vez/ semana", 1,
 IF('Planilha oficial participantes '!U195="1 ou 2 vezes/ semana", 2,
 IF('Planilha oficial participantes '!U195="3 ou mais vezes/ semana", 3,
 ""))))
</f>
        <v>0</v>
      </c>
      <c r="V195" s="109">
        <f t="shared" si="4"/>
        <v>2</v>
      </c>
      <c r="W195" s="109">
        <f>IF('Planilha oficial participantes '!V195="Nenhuma no último mês", 0,
 IF('Planilha oficial participantes '!V195="Menos de 1 vez/ semana", 1,
 IF('Planilha oficial participantes '!V195="1 ou 2 vezes/ semana", 2,
 IF('Planilha oficial participantes '!V195="3 ou mais vezes/ semana", 3,
 ""))))
</f>
        <v>2</v>
      </c>
      <c r="X195" s="109">
        <f>IF('Planilha oficial participantes '!W195="Nenhuma dificuldade", 0,
 IF('Planilha oficial participantes '!W195="Um problema leve", 1,
 IF('Planilha oficial participantes '!W195="Um problema razoável", 2,
 IF('Planilha oficial participantes '!W195="Um grande problema", 3,
 ""))))
</f>
        <v>2</v>
      </c>
      <c r="Y195" s="114">
        <f t="shared" si="5"/>
        <v>12</v>
      </c>
    </row>
    <row r="196">
      <c r="A196" s="108" t="s">
        <v>1383</v>
      </c>
      <c r="B196" s="109">
        <f>IF('Planilha oficial participantes '!T196="Muito boa", 0, IF('Planilha oficial participantes '!T196="Boa", 1, IF('Planilha oficial participantes '!T196="Ruim", 2, IF('Planilha oficial participantes '!T196="Muito ruim", 3, ""))))</f>
        <v>1</v>
      </c>
      <c r="C196" s="109">
        <f>IF(VALUE(MID('Planilha oficial participantes '!F196,1,SEARCH(" ",'Planilha oficial participantes '!F196)-1))&lt;=15, 0,
 IF(VALUE(MID('Planilha oficial participantes '!F196,1,SEARCH(" ",'Planilha oficial participantes '!F196)-1))&lt;=30, 1,
 IF(VALUE(MID('Planilha oficial participantes '!F196,1,SEARCH(" ",'Planilha oficial participantes '!F196)-1))&lt;=60, 2,
 3)))</f>
        <v>2</v>
      </c>
      <c r="D196" s="109">
        <f>IF('Planilha oficial participantes '!I196="Nenhuma no último mês", 0,
 IF('Planilha oficial participantes '!I196="Menos de 1 vez/ semana", 1,
 IF('Planilha oficial participantes '!I196="1 ou 2 vezes/ semana", 2,
 IF('Planilha oficial participantes '!I196="3 ou mais vezes/ semana", 3,
 ""))))
</f>
        <v>1</v>
      </c>
      <c r="E196" s="110">
        <f t="shared" si="1"/>
        <v>2</v>
      </c>
      <c r="F196" s="109">
        <f>IF(VALUE(MID('Planilha oficial participantes '!H196,1,SEARCH(" ",'Planilha oficial participantes '!H196)-1))&gt;=7, 0,
 IF(VALUE(MID('Planilha oficial participantes '!H196,1,SEARCH(" ",'Planilha oficial participantes '!H196)-1))&gt;=6, 1,
 IF(VALUE(MID('Planilha oficial participantes '!H196,1,SEARCH(" ",'Planilha oficial participantes '!H196)-1))&gt;=5, 2,
 3)))
</f>
        <v>1</v>
      </c>
      <c r="G196" s="109">
        <f>IF(
  (((VALUE(MID('Planilha oficial participantes '!H196,1,SEARCH(" ",'Planilha oficial participantes '!H196)-1))) / (TIMEVALUE(MOD('Planilha oficial participantes '!G196 - 'Planilha oficial participantes '!E196, 1))*24))*100) &gt; 85, 0,
IF(
  (((VALUE(MID('Planilha oficial participantes '!H196,1,SEARCH(" ",'Planilha oficial participantes '!H196)-1))) / (TIMEVALUE(MOD('Planilha oficial participantes '!G196 - 'Planilha oficial participantes '!E196, 1))*24))*100) &gt;= 75, 1,
IF(
  (((VALUE(MID('Planilha oficial participantes '!H196,1,SEARCH(" ",'Planilha oficial participantes '!H196)-1))) / (TIMEVALUE(MOD('Planilha oficial participantes '!G196 - 'Planilha oficial participantes '!E196, 1))*24))*100) &gt;= 65, 2,
3)))
</f>
        <v>1</v>
      </c>
      <c r="H196" s="111">
        <f>((VALUE(MID('Planilha oficial participantes '!H196,1,SEARCH(" ",'Planilha oficial participantes '!H196)-1))) / (TIMEVALUE(MOD('Planilha oficial participantes '!G196 - 'Planilha oficial participantes '!E196, 1))*24))*100</f>
        <v>75</v>
      </c>
      <c r="I196" s="112">
        <f>MOD('Planilha oficial participantes '!G196 - 'Planilha oficial participantes '!E196, 1)</f>
        <v>0.3333333333</v>
      </c>
      <c r="J196" s="113">
        <f t="shared" si="2"/>
        <v>8</v>
      </c>
      <c r="K196" s="109">
        <f t="shared" si="3"/>
        <v>1</v>
      </c>
      <c r="L196" s="109">
        <f>IF('Planilha oficial participantes '!J196="Nenhuma no último mês", 0,
 IF('Planilha oficial participantes '!J196="Menos de 1 vez/ semana", 1,
 IF('Planilha oficial participantes '!J196="1 ou 2 vezes/ semana", 2,
 IF('Planilha oficial participantes '!J196="3 ou mais vezes/ semana", 3,
 ""))))
</f>
        <v>0</v>
      </c>
      <c r="M196" s="109">
        <f>IF('Planilha oficial participantes '!K196="Nenhuma no último mês", 0,
 IF('Planilha oficial participantes '!K196="Menos de 1 vez/ semana", 1,
 IF('Planilha oficial participantes '!K196="1 ou 2 vezes/ semana", 2,
 IF('Planilha oficial participantes '!K196="3 ou mais vezes/ semana", 3,
 ""))))
</f>
        <v>0</v>
      </c>
      <c r="N196" s="109">
        <f>IF('Planilha oficial participantes '!L196="Nenhuma no último mês", 0,
 IF('Planilha oficial participantes '!L196="Menos de 1 vez/ semana", 1,
 IF('Planilha oficial participantes '!L196="1 ou 2 vezes/ semana", 2,
 IF('Planilha oficial participantes '!L196="3 ou mais vezes/ semana", 3,
 ""))))
</f>
        <v>0</v>
      </c>
      <c r="O196" s="109">
        <f>IF('Planilha oficial participantes '!M196="Nenhuma no último mês", 0,
 IF('Planilha oficial participantes '!M196="Menos de 1 vez/ semana", 1,
 IF('Planilha oficial participantes '!M196="1 ou 2 vezes/ semana", 2,
 IF('Planilha oficial participantes '!M196="3 ou mais vezes/ semana", 3,
 ""))))
</f>
        <v>0</v>
      </c>
      <c r="P196" s="109">
        <f>IF('Planilha oficial participantes '!N196="Nenhuma no último mês", 0,
 IF('Planilha oficial participantes '!N196="Menos de 1 vez/ semana", 1,
 IF('Planilha oficial participantes '!N196="1 ou 2 vezes/ semana", 2,
 IF('Planilha oficial participantes '!N196="3 ou mais vezes/ semana", 3,
 ""))))
</f>
        <v>1</v>
      </c>
      <c r="Q196" s="109">
        <f>IF('Planilha oficial participantes '!O196="Nenhuma no último mês", 0,
 IF('Planilha oficial participantes '!O196="Menos de 1 vez/ semana", 1,
 IF('Planilha oficial participantes '!O196="1 ou 2 vezes/ semana", 2,
 IF('Planilha oficial participantes '!O196="3 ou mais vezes/ semana", 3,
 ""))))
</f>
        <v>0</v>
      </c>
      <c r="R196" s="109">
        <f>IF('Planilha oficial participantes '!P196="Nenhuma no último mês", 0,
 IF('Planilha oficial participantes '!P196="Menos de 1 vez/ semana", 1,
 IF('Planilha oficial participantes '!P196="1 ou 2 vezes/ semana", 2,
 IF('Planilha oficial participantes '!P196="3 ou mais vezes/ semana", 3,
 ""))))
</f>
        <v>1</v>
      </c>
      <c r="S196" s="109">
        <f>IF('Planilha oficial participantes '!Q196="Nenhuma no último mês", 0,
 IF('Planilha oficial participantes '!Q196="Menos de 1 vez/ semana", 1,
 IF('Planilha oficial participantes '!Q196="1 ou 2 vezes/ semana", 2,
 IF('Planilha oficial participantes '!Q196="3 ou mais vezes/ semana", 3,
 ""))))
</f>
        <v>0</v>
      </c>
      <c r="T196" s="109">
        <f>IF('Planilha oficial participantes '!S196="Nenhuma no último mês", 0,
 IF('Planilha oficial participantes '!S196="Não se aplica", 0,
 IF('Planilha oficial participantes '!S196="Menos de 1 vez/ semana", 1,
 IF('Planilha oficial participantes '!S196="1 ou 2 vezes/ semana", 2,
 IF('Planilha oficial participantes '!S196="3 ou mais vezes/ semana", 3,
 ""))))
)</f>
        <v>0</v>
      </c>
      <c r="U196" s="109">
        <f>IF('Planilha oficial participantes '!U196="Nenhuma no último mês", 0,
 IF('Planilha oficial participantes '!U196="Menos de 1 vez/ semana", 1,
 IF('Planilha oficial participantes '!U196="1 ou 2 vezes/ semana", 2,
 IF('Planilha oficial participantes '!U196="3 ou mais vezes/ semana", 3,
 ""))))
</f>
        <v>2</v>
      </c>
      <c r="V196" s="109">
        <f t="shared" si="4"/>
        <v>1</v>
      </c>
      <c r="W196" s="109">
        <f>IF('Planilha oficial participantes '!V196="Nenhuma no último mês", 0,
 IF('Planilha oficial participantes '!V196="Menos de 1 vez/ semana", 1,
 IF('Planilha oficial participantes '!V196="1 ou 2 vezes/ semana", 2,
 IF('Planilha oficial participantes '!V196="3 ou mais vezes/ semana", 3,
 ""))))
</f>
        <v>0</v>
      </c>
      <c r="X196" s="109">
        <f>IF('Planilha oficial participantes '!W196="Nenhuma dificuldade", 0,
 IF('Planilha oficial participantes '!W196="Um problema leve", 1,
 IF('Planilha oficial participantes '!W196="Um problema razoável", 2,
 IF('Planilha oficial participantes '!W196="Um grande problema", 3,
 ""))))
</f>
        <v>2</v>
      </c>
      <c r="Y196" s="114">
        <f t="shared" si="5"/>
        <v>9</v>
      </c>
    </row>
    <row r="197">
      <c r="A197" s="108" t="s">
        <v>1384</v>
      </c>
      <c r="B197" s="109">
        <f>IF('Planilha oficial participantes '!T197="Muito boa", 0, IF('Planilha oficial participantes '!T197="Boa", 1, IF('Planilha oficial participantes '!T197="Ruim", 2, IF('Planilha oficial participantes '!T197="Muito ruim", 3, ""))))</f>
        <v>1</v>
      </c>
      <c r="C197" s="109">
        <f>IF(VALUE(MID('Planilha oficial participantes '!F197,1,SEARCH(" ",'Planilha oficial participantes '!F197)-1))&lt;=15, 0,
 IF(VALUE(MID('Planilha oficial participantes '!F197,1,SEARCH(" ",'Planilha oficial participantes '!F197)-1))&lt;=30, 1,
 IF(VALUE(MID('Planilha oficial participantes '!F197,1,SEARCH(" ",'Planilha oficial participantes '!F197)-1))&lt;=60, 2,
 3)))</f>
        <v>0</v>
      </c>
      <c r="D197" s="109">
        <f>IF('Planilha oficial participantes '!I197="Nenhuma no último mês", 0,
 IF('Planilha oficial participantes '!I197="Menos de 1 vez/ semana", 1,
 IF('Planilha oficial participantes '!I197="1 ou 2 vezes/ semana", 2,
 IF('Planilha oficial participantes '!I197="3 ou mais vezes/ semana", 3,
 ""))))
</f>
        <v>1</v>
      </c>
      <c r="E197" s="110">
        <f t="shared" si="1"/>
        <v>1</v>
      </c>
      <c r="F197" s="109">
        <f>IF(VALUE(MID('Planilha oficial participantes '!H197,1,SEARCH(" ",'Planilha oficial participantes '!H197)-1))&gt;=7, 0,
 IF(VALUE(MID('Planilha oficial participantes '!H197,1,SEARCH(" ",'Planilha oficial participantes '!H197)-1))&gt;=6, 1,
 IF(VALUE(MID('Planilha oficial participantes '!H197,1,SEARCH(" ",'Planilha oficial participantes '!H197)-1))&gt;=5, 2,
 3)))
</f>
        <v>0</v>
      </c>
      <c r="G197" s="109">
        <f>IF(
  (((VALUE(MID('Planilha oficial participantes '!H197,1,SEARCH(" ",'Planilha oficial participantes '!H197)-1))) / (TIMEVALUE(MOD('Planilha oficial participantes '!G197 - 'Planilha oficial participantes '!E197, 1))*24))*100) &gt; 85, 0,
IF(
  (((VALUE(MID('Planilha oficial participantes '!H197,1,SEARCH(" ",'Planilha oficial participantes '!H197)-1))) / (TIMEVALUE(MOD('Planilha oficial participantes '!G197 - 'Planilha oficial participantes '!E197, 1))*24))*100) &gt;= 75, 1,
IF(
  (((VALUE(MID('Planilha oficial participantes '!H197,1,SEARCH(" ",'Planilha oficial participantes '!H197)-1))) / (TIMEVALUE(MOD('Planilha oficial participantes '!G197 - 'Planilha oficial participantes '!E197, 1))*24))*100) &gt;= 65, 2,
3)))
</f>
        <v>0</v>
      </c>
      <c r="H197" s="111">
        <f>((VALUE(MID('Planilha oficial participantes '!H197,1,SEARCH(" ",'Planilha oficial participantes '!H197)-1))) / (TIMEVALUE(MOD('Planilha oficial participantes '!G197 - 'Planilha oficial participantes '!E197, 1))*24))*100</f>
        <v>100</v>
      </c>
      <c r="I197" s="112">
        <f>MOD('Planilha oficial participantes '!G197 - 'Planilha oficial participantes '!E197, 1)</f>
        <v>0.2916666667</v>
      </c>
      <c r="J197" s="113">
        <f t="shared" si="2"/>
        <v>7</v>
      </c>
      <c r="K197" s="109">
        <f t="shared" si="3"/>
        <v>1</v>
      </c>
      <c r="L197" s="109">
        <f>IF('Planilha oficial participantes '!J197="Nenhuma no último mês", 0,
 IF('Planilha oficial participantes '!J197="Menos de 1 vez/ semana", 1,
 IF('Planilha oficial participantes '!J197="1 ou 2 vezes/ semana", 2,
 IF('Planilha oficial participantes '!J197="3 ou mais vezes/ semana", 3,
 ""))))
</f>
        <v>1</v>
      </c>
      <c r="M197" s="109">
        <f>IF('Planilha oficial participantes '!K197="Nenhuma no último mês", 0,
 IF('Planilha oficial participantes '!K197="Menos de 1 vez/ semana", 1,
 IF('Planilha oficial participantes '!K197="1 ou 2 vezes/ semana", 2,
 IF('Planilha oficial participantes '!K197="3 ou mais vezes/ semana", 3,
 ""))))
</f>
        <v>2</v>
      </c>
      <c r="N197" s="109">
        <f>IF('Planilha oficial participantes '!L197="Nenhuma no último mês", 0,
 IF('Planilha oficial participantes '!L197="Menos de 1 vez/ semana", 1,
 IF('Planilha oficial participantes '!L197="1 ou 2 vezes/ semana", 2,
 IF('Planilha oficial participantes '!L197="3 ou mais vezes/ semana", 3,
 ""))))
</f>
        <v>1</v>
      </c>
      <c r="O197" s="109">
        <f>IF('Planilha oficial participantes '!M197="Nenhuma no último mês", 0,
 IF('Planilha oficial participantes '!M197="Menos de 1 vez/ semana", 1,
 IF('Planilha oficial participantes '!M197="1 ou 2 vezes/ semana", 2,
 IF('Planilha oficial participantes '!M197="3 ou mais vezes/ semana", 3,
 ""))))
</f>
        <v>0</v>
      </c>
      <c r="P197" s="109">
        <f>IF('Planilha oficial participantes '!N197="Nenhuma no último mês", 0,
 IF('Planilha oficial participantes '!N197="Menos de 1 vez/ semana", 1,
 IF('Planilha oficial participantes '!N197="1 ou 2 vezes/ semana", 2,
 IF('Planilha oficial participantes '!N197="3 ou mais vezes/ semana", 3,
 ""))))
</f>
        <v>0</v>
      </c>
      <c r="Q197" s="109">
        <f>IF('Planilha oficial participantes '!O197="Nenhuma no último mês", 0,
 IF('Planilha oficial participantes '!O197="Menos de 1 vez/ semana", 1,
 IF('Planilha oficial participantes '!O197="1 ou 2 vezes/ semana", 2,
 IF('Planilha oficial participantes '!O197="3 ou mais vezes/ semana", 3,
 ""))))
</f>
        <v>0</v>
      </c>
      <c r="R197" s="109">
        <f>IF('Planilha oficial participantes '!P197="Nenhuma no último mês", 0,
 IF('Planilha oficial participantes '!P197="Menos de 1 vez/ semana", 1,
 IF('Planilha oficial participantes '!P197="1 ou 2 vezes/ semana", 2,
 IF('Planilha oficial participantes '!P197="3 ou mais vezes/ semana", 3,
 ""))))
</f>
        <v>2</v>
      </c>
      <c r="S197" s="109">
        <f>IF('Planilha oficial participantes '!Q197="Nenhuma no último mês", 0,
 IF('Planilha oficial participantes '!Q197="Menos de 1 vez/ semana", 1,
 IF('Planilha oficial participantes '!Q197="1 ou 2 vezes/ semana", 2,
 IF('Planilha oficial participantes '!Q197="3 ou mais vezes/ semana", 3,
 ""))))
</f>
        <v>0</v>
      </c>
      <c r="T197" s="109">
        <f>IF('Planilha oficial participantes '!S197="Nenhuma no último mês", 0,
 IF('Planilha oficial participantes '!S197="Não se aplica", 0,
 IF('Planilha oficial participantes '!S197="Menos de 1 vez/ semana", 1,
 IF('Planilha oficial participantes '!S197="1 ou 2 vezes/ semana", 2,
 IF('Planilha oficial participantes '!S197="3 ou mais vezes/ semana", 3,
 ""))))
)</f>
        <v>2</v>
      </c>
      <c r="U197" s="109">
        <f>IF('Planilha oficial participantes '!U197="Nenhuma no último mês", 0,
 IF('Planilha oficial participantes '!U197="Menos de 1 vez/ semana", 1,
 IF('Planilha oficial participantes '!U197="1 ou 2 vezes/ semana", 2,
 IF('Planilha oficial participantes '!U197="3 ou mais vezes/ semana", 3,
 ""))))
</f>
        <v>0</v>
      </c>
      <c r="V197" s="109">
        <f t="shared" si="4"/>
        <v>3</v>
      </c>
      <c r="W197" s="109">
        <f>IF('Planilha oficial participantes '!V197="Nenhuma no último mês", 0,
 IF('Planilha oficial participantes '!V197="Menos de 1 vez/ semana", 1,
 IF('Planilha oficial participantes '!V197="1 ou 2 vezes/ semana", 2,
 IF('Planilha oficial participantes '!V197="3 ou mais vezes/ semana", 3,
 ""))))
</f>
        <v>3</v>
      </c>
      <c r="X197" s="109">
        <f>IF('Planilha oficial participantes '!W197="Nenhuma dificuldade", 0,
 IF('Planilha oficial participantes '!W197="Um problema leve", 1,
 IF('Planilha oficial participantes '!W197="Um problema razoável", 2,
 IF('Planilha oficial participantes '!W197="Um grande problema", 3,
 ""))))
</f>
        <v>3</v>
      </c>
      <c r="Y197" s="114">
        <f t="shared" si="5"/>
        <v>6</v>
      </c>
    </row>
    <row r="198">
      <c r="A198" s="108" t="s">
        <v>1386</v>
      </c>
      <c r="B198" s="109">
        <f>IF('Planilha oficial participantes '!T198="Muito boa", 0, IF('Planilha oficial participantes '!T198="Boa", 1, IF('Planilha oficial participantes '!T198="Ruim", 2, IF('Planilha oficial participantes '!T198="Muito ruim", 3, ""))))</f>
        <v>2</v>
      </c>
      <c r="C198" s="109">
        <f>IF(VALUE(MID('Planilha oficial participantes '!F198,1,SEARCH(" ",'Planilha oficial participantes '!F198)-1))&lt;=15, 0,
 IF(VALUE(MID('Planilha oficial participantes '!F198,1,SEARCH(" ",'Planilha oficial participantes '!F198)-1))&lt;=30, 1,
 IF(VALUE(MID('Planilha oficial participantes '!F198,1,SEARCH(" ",'Planilha oficial participantes '!F198)-1))&lt;=60, 2,
 3)))</f>
        <v>1</v>
      </c>
      <c r="D198" s="109">
        <f>IF('Planilha oficial participantes '!I198="Nenhuma no último mês", 0,
 IF('Planilha oficial participantes '!I198="Menos de 1 vez/ semana", 1,
 IF('Planilha oficial participantes '!I198="1 ou 2 vezes/ semana", 2,
 IF('Planilha oficial participantes '!I198="3 ou mais vezes/ semana", 3,
 ""))))
</f>
        <v>1</v>
      </c>
      <c r="E198" s="110">
        <f t="shared" si="1"/>
        <v>1</v>
      </c>
      <c r="F198" s="109">
        <f>IF(VALUE(MID('Planilha oficial participantes '!H198,1,SEARCH(" ",'Planilha oficial participantes '!H198)-1))&gt;=7, 0,
 IF(VALUE(MID('Planilha oficial participantes '!H198,1,SEARCH(" ",'Planilha oficial participantes '!H198)-1))&gt;=6, 1,
 IF(VALUE(MID('Planilha oficial participantes '!H198,1,SEARCH(" ",'Planilha oficial participantes '!H198)-1))&gt;=5, 2,
 3)))
</f>
        <v>2</v>
      </c>
      <c r="G198" s="109">
        <f>IF(
  (((VALUE(MID('Planilha oficial participantes '!H198,1,SEARCH(" ",'Planilha oficial participantes '!H198)-1))) / (TIMEVALUE(MOD('Planilha oficial participantes '!G198 - 'Planilha oficial participantes '!E198, 1))*24))*100) &gt; 85, 0,
IF(
  (((VALUE(MID('Planilha oficial participantes '!H198,1,SEARCH(" ",'Planilha oficial participantes '!H198)-1))) / (TIMEVALUE(MOD('Planilha oficial participantes '!G198 - 'Planilha oficial participantes '!E198, 1))*24))*100) &gt;= 75, 1,
IF(
  (((VALUE(MID('Planilha oficial participantes '!H198,1,SEARCH(" ",'Planilha oficial participantes '!H198)-1))) / (TIMEVALUE(MOD('Planilha oficial participantes '!G198 - 'Planilha oficial participantes '!E198, 1))*24))*100) &gt;= 65, 2,
3)))
</f>
        <v>1</v>
      </c>
      <c r="H198" s="111">
        <f>((VALUE(MID('Planilha oficial participantes '!H198,1,SEARCH(" ",'Planilha oficial participantes '!H198)-1))) / (TIMEVALUE(MOD('Planilha oficial participantes '!G198 - 'Planilha oficial participantes '!E198, 1))*24))*100</f>
        <v>84.61538462</v>
      </c>
      <c r="I198" s="112">
        <f>MOD('Planilha oficial participantes '!G198 - 'Planilha oficial participantes '!E198, 1)</f>
        <v>0.2708333333</v>
      </c>
      <c r="J198" s="113">
        <f t="shared" si="2"/>
        <v>6.5</v>
      </c>
      <c r="K198" s="109">
        <f t="shared" si="3"/>
        <v>1</v>
      </c>
      <c r="L198" s="109">
        <f>IF('Planilha oficial participantes '!J198="Nenhuma no último mês", 0,
 IF('Planilha oficial participantes '!J198="Menos de 1 vez/ semana", 1,
 IF('Planilha oficial participantes '!J198="1 ou 2 vezes/ semana", 2,
 IF('Planilha oficial participantes '!J198="3 ou mais vezes/ semana", 3,
 ""))))
</f>
        <v>2</v>
      </c>
      <c r="M198" s="109">
        <f>IF('Planilha oficial participantes '!K198="Nenhuma no último mês", 0,
 IF('Planilha oficial participantes '!K198="Menos de 1 vez/ semana", 1,
 IF('Planilha oficial participantes '!K198="1 ou 2 vezes/ semana", 2,
 IF('Planilha oficial participantes '!K198="3 ou mais vezes/ semana", 3,
 ""))))
</f>
        <v>2</v>
      </c>
      <c r="N198" s="109">
        <f>IF('Planilha oficial participantes '!L198="Nenhuma no último mês", 0,
 IF('Planilha oficial participantes '!L198="Menos de 1 vez/ semana", 1,
 IF('Planilha oficial participantes '!L198="1 ou 2 vezes/ semana", 2,
 IF('Planilha oficial participantes '!L198="3 ou mais vezes/ semana", 3,
 ""))))
</f>
        <v>0</v>
      </c>
      <c r="O198" s="109">
        <f>IF('Planilha oficial participantes '!M198="Nenhuma no último mês", 0,
 IF('Planilha oficial participantes '!M198="Menos de 1 vez/ semana", 1,
 IF('Planilha oficial participantes '!M198="1 ou 2 vezes/ semana", 2,
 IF('Planilha oficial participantes '!M198="3 ou mais vezes/ semana", 3,
 ""))))
</f>
        <v>0</v>
      </c>
      <c r="P198" s="109">
        <f>IF('Planilha oficial participantes '!N198="Nenhuma no último mês", 0,
 IF('Planilha oficial participantes '!N198="Menos de 1 vez/ semana", 1,
 IF('Planilha oficial participantes '!N198="1 ou 2 vezes/ semana", 2,
 IF('Planilha oficial participantes '!N198="3 ou mais vezes/ semana", 3,
 ""))))
</f>
        <v>2</v>
      </c>
      <c r="Q198" s="109">
        <f>IF('Planilha oficial participantes '!O198="Nenhuma no último mês", 0,
 IF('Planilha oficial participantes '!O198="Menos de 1 vez/ semana", 1,
 IF('Planilha oficial participantes '!O198="1 ou 2 vezes/ semana", 2,
 IF('Planilha oficial participantes '!O198="3 ou mais vezes/ semana", 3,
 ""))))
</f>
        <v>0</v>
      </c>
      <c r="R198" s="109">
        <f>IF('Planilha oficial participantes '!P198="Nenhuma no último mês", 0,
 IF('Planilha oficial participantes '!P198="Menos de 1 vez/ semana", 1,
 IF('Planilha oficial participantes '!P198="1 ou 2 vezes/ semana", 2,
 IF('Planilha oficial participantes '!P198="3 ou mais vezes/ semana", 3,
 ""))))
</f>
        <v>2</v>
      </c>
      <c r="S198" s="109">
        <f>IF('Planilha oficial participantes '!Q198="Nenhuma no último mês", 0,
 IF('Planilha oficial participantes '!Q198="Menos de 1 vez/ semana", 1,
 IF('Planilha oficial participantes '!Q198="1 ou 2 vezes/ semana", 2,
 IF('Planilha oficial participantes '!Q198="3 ou mais vezes/ semana", 3,
 ""))))
</f>
        <v>0</v>
      </c>
      <c r="T198" s="109">
        <f>IF('Planilha oficial participantes '!S198="Nenhuma no último mês", 0,
 IF('Planilha oficial participantes '!S198="Não se aplica", 0,
 IF('Planilha oficial participantes '!S198="Menos de 1 vez/ semana", 1,
 IF('Planilha oficial participantes '!S198="1 ou 2 vezes/ semana", 2,
 IF('Planilha oficial participantes '!S198="3 ou mais vezes/ semana", 3,
 ""))))
)</f>
        <v>0</v>
      </c>
      <c r="U198" s="109">
        <f>IF('Planilha oficial participantes '!U198="Nenhuma no último mês", 0,
 IF('Planilha oficial participantes '!U198="Menos de 1 vez/ semana", 1,
 IF('Planilha oficial participantes '!U198="1 ou 2 vezes/ semana", 2,
 IF('Planilha oficial participantes '!U198="3 ou mais vezes/ semana", 3,
 ""))))
</f>
        <v>3</v>
      </c>
      <c r="V198" s="109">
        <f t="shared" si="4"/>
        <v>2</v>
      </c>
      <c r="W198" s="109">
        <f>IF('Planilha oficial participantes '!V198="Nenhuma no último mês", 0,
 IF('Planilha oficial participantes '!V198="Menos de 1 vez/ semana", 1,
 IF('Planilha oficial participantes '!V198="1 ou 2 vezes/ semana", 2,
 IF('Planilha oficial participantes '!V198="3 ou mais vezes/ semana", 3,
 ""))))
</f>
        <v>1</v>
      </c>
      <c r="X198" s="109">
        <f>IF('Planilha oficial participantes '!W198="Nenhuma dificuldade", 0,
 IF('Planilha oficial participantes '!W198="Um problema leve", 1,
 IF('Planilha oficial participantes '!W198="Um problema razoável", 2,
 IF('Planilha oficial participantes '!W198="Um grande problema", 3,
 ""))))
</f>
        <v>3</v>
      </c>
      <c r="Y198" s="114">
        <f t="shared" si="5"/>
        <v>12</v>
      </c>
    </row>
    <row r="199">
      <c r="A199" s="108" t="s">
        <v>1387</v>
      </c>
      <c r="B199" s="109">
        <f>IF('Planilha oficial participantes '!T199="Muito boa", 0, IF('Planilha oficial participantes '!T199="Boa", 1, IF('Planilha oficial participantes '!T199="Ruim", 2, IF('Planilha oficial participantes '!T199="Muito ruim", 3, ""))))</f>
        <v>1</v>
      </c>
      <c r="C199" s="109">
        <f>IF(VALUE(MID('Planilha oficial participantes '!F199,1,SEARCH(" ",'Planilha oficial participantes '!F199)-1))&lt;=15, 0,
 IF(VALUE(MID('Planilha oficial participantes '!F199,1,SEARCH(" ",'Planilha oficial participantes '!F199)-1))&lt;=30, 1,
 IF(VALUE(MID('Planilha oficial participantes '!F199,1,SEARCH(" ",'Planilha oficial participantes '!F199)-1))&lt;=60, 2,
 3)))</f>
        <v>2</v>
      </c>
      <c r="D199" s="109">
        <f>IF('Planilha oficial participantes '!I199="Nenhuma no último mês", 0,
 IF('Planilha oficial participantes '!I199="Menos de 1 vez/ semana", 1,
 IF('Planilha oficial participantes '!I199="1 ou 2 vezes/ semana", 2,
 IF('Planilha oficial participantes '!I199="3 ou mais vezes/ semana", 3,
 ""))))
</f>
        <v>3</v>
      </c>
      <c r="E199" s="110">
        <f t="shared" si="1"/>
        <v>3</v>
      </c>
      <c r="F199" s="109">
        <f>IF(VALUE(MID('Planilha oficial participantes '!H199,1,SEARCH(" ",'Planilha oficial participantes '!H199)-1))&gt;=7, 0,
 IF(VALUE(MID('Planilha oficial participantes '!H199,1,SEARCH(" ",'Planilha oficial participantes '!H199)-1))&gt;=6, 1,
 IF(VALUE(MID('Planilha oficial participantes '!H199,1,SEARCH(" ",'Planilha oficial participantes '!H199)-1))&gt;=5, 2,
 3)))
</f>
        <v>0</v>
      </c>
      <c r="G199" s="109">
        <f>IF(
  (((VALUE(MID('Planilha oficial participantes '!H199,1,SEARCH(" ",'Planilha oficial participantes '!H199)-1))) / (TIMEVALUE(MOD('Planilha oficial participantes '!G199 - 'Planilha oficial participantes '!E199, 1))*24))*100) &gt; 85, 0,
IF(
  (((VALUE(MID('Planilha oficial participantes '!H199,1,SEARCH(" ",'Planilha oficial participantes '!H199)-1))) / (TIMEVALUE(MOD('Planilha oficial participantes '!G199 - 'Planilha oficial participantes '!E199, 1))*24))*100) &gt;= 75, 1,
IF(
  (((VALUE(MID('Planilha oficial participantes '!H199,1,SEARCH(" ",'Planilha oficial participantes '!H199)-1))) / (TIMEVALUE(MOD('Planilha oficial participantes '!G199 - 'Planilha oficial participantes '!E199, 1))*24))*100) &gt;= 65, 2,
3)))
</f>
        <v>0</v>
      </c>
      <c r="H199" s="111">
        <f>((VALUE(MID('Planilha oficial participantes '!H199,1,SEARCH(" ",'Planilha oficial participantes '!H199)-1))) / (TIMEVALUE(MOD('Planilha oficial participantes '!G199 - 'Planilha oficial participantes '!E199, 1))*24))*100</f>
        <v>87.5</v>
      </c>
      <c r="I199" s="112">
        <f>MOD('Planilha oficial participantes '!G199 - 'Planilha oficial participantes '!E199, 1)</f>
        <v>0.3333333333</v>
      </c>
      <c r="J199" s="113">
        <f t="shared" si="2"/>
        <v>8</v>
      </c>
      <c r="K199" s="109">
        <f t="shared" si="3"/>
        <v>1</v>
      </c>
      <c r="L199" s="109">
        <f>IF('Planilha oficial participantes '!J199="Nenhuma no último mês", 0,
 IF('Planilha oficial participantes '!J199="Menos de 1 vez/ semana", 1,
 IF('Planilha oficial participantes '!J199="1 ou 2 vezes/ semana", 2,
 IF('Planilha oficial participantes '!J199="3 ou mais vezes/ semana", 3,
 ""))))
</f>
        <v>1</v>
      </c>
      <c r="M199" s="109">
        <f>IF('Planilha oficial participantes '!K199="Nenhuma no último mês", 0,
 IF('Planilha oficial participantes '!K199="Menos de 1 vez/ semana", 1,
 IF('Planilha oficial participantes '!K199="1 ou 2 vezes/ semana", 2,
 IF('Planilha oficial participantes '!K199="3 ou mais vezes/ semana", 3,
 ""))))
</f>
        <v>2</v>
      </c>
      <c r="N199" s="109">
        <f>IF('Planilha oficial participantes '!L199="Nenhuma no último mês", 0,
 IF('Planilha oficial participantes '!L199="Menos de 1 vez/ semana", 1,
 IF('Planilha oficial participantes '!L199="1 ou 2 vezes/ semana", 2,
 IF('Planilha oficial participantes '!L199="3 ou mais vezes/ semana", 3,
 ""))))
</f>
        <v>0</v>
      </c>
      <c r="O199" s="109">
        <f>IF('Planilha oficial participantes '!M199="Nenhuma no último mês", 0,
 IF('Planilha oficial participantes '!M199="Menos de 1 vez/ semana", 1,
 IF('Planilha oficial participantes '!M199="1 ou 2 vezes/ semana", 2,
 IF('Planilha oficial participantes '!M199="3 ou mais vezes/ semana", 3,
 ""))))
</f>
        <v>0</v>
      </c>
      <c r="P199" s="109">
        <f>IF('Planilha oficial participantes '!N199="Nenhuma no último mês", 0,
 IF('Planilha oficial participantes '!N199="Menos de 1 vez/ semana", 1,
 IF('Planilha oficial participantes '!N199="1 ou 2 vezes/ semana", 2,
 IF('Planilha oficial participantes '!N199="3 ou mais vezes/ semana", 3,
 ""))))
</f>
        <v>0</v>
      </c>
      <c r="Q199" s="109">
        <f>IF('Planilha oficial participantes '!O199="Nenhuma no último mês", 0,
 IF('Planilha oficial participantes '!O199="Menos de 1 vez/ semana", 1,
 IF('Planilha oficial participantes '!O199="1 ou 2 vezes/ semana", 2,
 IF('Planilha oficial participantes '!O199="3 ou mais vezes/ semana", 3,
 ""))))
</f>
        <v>0</v>
      </c>
      <c r="R199" s="109">
        <f>IF('Planilha oficial participantes '!P199="Nenhuma no último mês", 0,
 IF('Planilha oficial participantes '!P199="Menos de 1 vez/ semana", 1,
 IF('Planilha oficial participantes '!P199="1 ou 2 vezes/ semana", 2,
 IF('Planilha oficial participantes '!P199="3 ou mais vezes/ semana", 3,
 ""))))
</f>
        <v>0</v>
      </c>
      <c r="S199" s="109">
        <f>IF('Planilha oficial participantes '!Q199="Nenhuma no último mês", 0,
 IF('Planilha oficial participantes '!Q199="Menos de 1 vez/ semana", 1,
 IF('Planilha oficial participantes '!Q199="1 ou 2 vezes/ semana", 2,
 IF('Planilha oficial participantes '!Q199="3 ou mais vezes/ semana", 3,
 ""))))
</f>
        <v>0</v>
      </c>
      <c r="T199" s="109">
        <f>IF('Planilha oficial participantes '!S199="Nenhuma no último mês", 0,
 IF('Planilha oficial participantes '!S199="Não se aplica", 0,
 IF('Planilha oficial participantes '!S199="Menos de 1 vez/ semana", 1,
 IF('Planilha oficial participantes '!S199="1 ou 2 vezes/ semana", 2,
 IF('Planilha oficial participantes '!S199="3 ou mais vezes/ semana", 3,
 ""))))
)</f>
        <v>0</v>
      </c>
      <c r="U199" s="109">
        <f>IF('Planilha oficial participantes '!U199="Nenhuma no último mês", 0,
 IF('Planilha oficial participantes '!U199="Menos de 1 vez/ semana", 1,
 IF('Planilha oficial participantes '!U199="1 ou 2 vezes/ semana", 2,
 IF('Planilha oficial participantes '!U199="3 ou mais vezes/ semana", 3,
 ""))))
</f>
        <v>0</v>
      </c>
      <c r="V199" s="109">
        <f t="shared" si="4"/>
        <v>1</v>
      </c>
      <c r="W199" s="109">
        <f>IF('Planilha oficial participantes '!V199="Nenhuma no último mês", 0,
 IF('Planilha oficial participantes '!V199="Menos de 1 vez/ semana", 1,
 IF('Planilha oficial participantes '!V199="1 ou 2 vezes/ semana", 2,
 IF('Planilha oficial participantes '!V199="3 ou mais vezes/ semana", 3,
 ""))))
</f>
        <v>0</v>
      </c>
      <c r="X199" s="109">
        <f>IF('Planilha oficial participantes '!W199="Nenhuma dificuldade", 0,
 IF('Planilha oficial participantes '!W199="Um problema leve", 1,
 IF('Planilha oficial participantes '!W199="Um problema razoável", 2,
 IF('Planilha oficial participantes '!W199="Um grande problema", 3,
 ""))))
</f>
        <v>1</v>
      </c>
      <c r="Y199" s="114">
        <f t="shared" si="5"/>
        <v>6</v>
      </c>
    </row>
    <row r="200">
      <c r="A200" s="108" t="s">
        <v>1388</v>
      </c>
      <c r="B200" s="109">
        <f>IF('Planilha oficial participantes '!T200="Muito boa", 0, IF('Planilha oficial participantes '!T200="Boa", 1, IF('Planilha oficial participantes '!T200="Ruim", 2, IF('Planilha oficial participantes '!T200="Muito ruim", 3, ""))))</f>
        <v>1</v>
      </c>
      <c r="C200" s="109">
        <f>IF(VALUE(MID('Planilha oficial participantes '!F200,1,SEARCH(" ",'Planilha oficial participantes '!F200)-1))&lt;=15, 0,
 IF(VALUE(MID('Planilha oficial participantes '!F200,1,SEARCH(" ",'Planilha oficial participantes '!F200)-1))&lt;=30, 1,
 IF(VALUE(MID('Planilha oficial participantes '!F200,1,SEARCH(" ",'Planilha oficial participantes '!F200)-1))&lt;=60, 2,
 3)))</f>
        <v>0</v>
      </c>
      <c r="D200" s="109">
        <f>IF('Planilha oficial participantes '!I200="Nenhuma no último mês", 0,
 IF('Planilha oficial participantes '!I200="Menos de 1 vez/ semana", 1,
 IF('Planilha oficial participantes '!I200="1 ou 2 vezes/ semana", 2,
 IF('Planilha oficial participantes '!I200="3 ou mais vezes/ semana", 3,
 ""))))
</f>
        <v>1</v>
      </c>
      <c r="E200" s="110">
        <f t="shared" si="1"/>
        <v>1</v>
      </c>
      <c r="F200" s="109">
        <f>IF(VALUE(MID('Planilha oficial participantes '!H200,1,SEARCH(" ",'Planilha oficial participantes '!H200)-1))&gt;=7, 0,
 IF(VALUE(MID('Planilha oficial participantes '!H200,1,SEARCH(" ",'Planilha oficial participantes '!H200)-1))&gt;=6, 1,
 IF(VALUE(MID('Planilha oficial participantes '!H200,1,SEARCH(" ",'Planilha oficial participantes '!H200)-1))&gt;=5, 2,
 3)))
</f>
        <v>1</v>
      </c>
      <c r="G200" s="109">
        <f>IF(
  (((VALUE(MID('Planilha oficial participantes '!H200,1,SEARCH(" ",'Planilha oficial participantes '!H200)-1))) / (TIMEVALUE(MOD('Planilha oficial participantes '!G200 - 'Planilha oficial participantes '!E200, 1))*24))*100) &gt; 85, 0,
IF(
  (((VALUE(MID('Planilha oficial participantes '!H200,1,SEARCH(" ",'Planilha oficial participantes '!H200)-1))) / (TIMEVALUE(MOD('Planilha oficial participantes '!G200 - 'Planilha oficial participantes '!E200, 1))*24))*100) &gt;= 75, 1,
IF(
  (((VALUE(MID('Planilha oficial participantes '!H200,1,SEARCH(" ",'Planilha oficial participantes '!H200)-1))) / (TIMEVALUE(MOD('Planilha oficial participantes '!G200 - 'Planilha oficial participantes '!E200, 1))*24))*100) &gt;= 65, 2,
3)))
</f>
        <v>0</v>
      </c>
      <c r="H200" s="111">
        <f>((VALUE(MID('Planilha oficial participantes '!H200,1,SEARCH(" ",'Planilha oficial participantes '!H200)-1))) / (TIMEVALUE(MOD('Planilha oficial participantes '!G200 - 'Planilha oficial participantes '!E200, 1))*24))*100</f>
        <v>85.71428571</v>
      </c>
      <c r="I200" s="112">
        <f>MOD('Planilha oficial participantes '!G200 - 'Planilha oficial participantes '!E200, 1)</f>
        <v>0.2916666667</v>
      </c>
      <c r="J200" s="113">
        <f t="shared" si="2"/>
        <v>7</v>
      </c>
      <c r="K200" s="109">
        <f t="shared" si="3"/>
        <v>1</v>
      </c>
      <c r="L200" s="109">
        <f>IF('Planilha oficial participantes '!J200="Nenhuma no último mês", 0,
 IF('Planilha oficial participantes '!J200="Menos de 1 vez/ semana", 1,
 IF('Planilha oficial participantes '!J200="1 ou 2 vezes/ semana", 2,
 IF('Planilha oficial participantes '!J200="3 ou mais vezes/ semana", 3,
 ""))))
</f>
        <v>0</v>
      </c>
      <c r="M200" s="109">
        <f>IF('Planilha oficial participantes '!K200="Nenhuma no último mês", 0,
 IF('Planilha oficial participantes '!K200="Menos de 1 vez/ semana", 1,
 IF('Planilha oficial participantes '!K200="1 ou 2 vezes/ semana", 2,
 IF('Planilha oficial participantes '!K200="3 ou mais vezes/ semana", 3,
 ""))))
</f>
        <v>1</v>
      </c>
      <c r="N200" s="109">
        <f>IF('Planilha oficial participantes '!L200="Nenhuma no último mês", 0,
 IF('Planilha oficial participantes '!L200="Menos de 1 vez/ semana", 1,
 IF('Planilha oficial participantes '!L200="1 ou 2 vezes/ semana", 2,
 IF('Planilha oficial participantes '!L200="3 ou mais vezes/ semana", 3,
 ""))))
</f>
        <v>0</v>
      </c>
      <c r="O200" s="109">
        <f>IF('Planilha oficial participantes '!M200="Nenhuma no último mês", 0,
 IF('Planilha oficial participantes '!M200="Menos de 1 vez/ semana", 1,
 IF('Planilha oficial participantes '!M200="1 ou 2 vezes/ semana", 2,
 IF('Planilha oficial participantes '!M200="3 ou mais vezes/ semana", 3,
 ""))))
</f>
        <v>0</v>
      </c>
      <c r="P200" s="109">
        <f>IF('Planilha oficial participantes '!N200="Nenhuma no último mês", 0,
 IF('Planilha oficial participantes '!N200="Menos de 1 vez/ semana", 1,
 IF('Planilha oficial participantes '!N200="1 ou 2 vezes/ semana", 2,
 IF('Planilha oficial participantes '!N200="3 ou mais vezes/ semana", 3,
 ""))))
</f>
        <v>1</v>
      </c>
      <c r="Q200" s="109">
        <f>IF('Planilha oficial participantes '!O200="Nenhuma no último mês", 0,
 IF('Planilha oficial participantes '!O200="Menos de 1 vez/ semana", 1,
 IF('Planilha oficial participantes '!O200="1 ou 2 vezes/ semana", 2,
 IF('Planilha oficial participantes '!O200="3 ou mais vezes/ semana", 3,
 ""))))
</f>
        <v>0</v>
      </c>
      <c r="R200" s="109">
        <f>IF('Planilha oficial participantes '!P200="Nenhuma no último mês", 0,
 IF('Planilha oficial participantes '!P200="Menos de 1 vez/ semana", 1,
 IF('Planilha oficial participantes '!P200="1 ou 2 vezes/ semana", 2,
 IF('Planilha oficial participantes '!P200="3 ou mais vezes/ semana", 3,
 ""))))
</f>
        <v>1</v>
      </c>
      <c r="S200" s="109">
        <f>IF('Planilha oficial participantes '!Q200="Nenhuma no último mês", 0,
 IF('Planilha oficial participantes '!Q200="Menos de 1 vez/ semana", 1,
 IF('Planilha oficial participantes '!Q200="1 ou 2 vezes/ semana", 2,
 IF('Planilha oficial participantes '!Q200="3 ou mais vezes/ semana", 3,
 ""))))
</f>
        <v>0</v>
      </c>
      <c r="T200" s="109">
        <f>IF('Planilha oficial participantes '!S200="Nenhuma no último mês", 0,
 IF('Planilha oficial participantes '!S200="Não se aplica", 0,
 IF('Planilha oficial participantes '!S200="Menos de 1 vez/ semana", 1,
 IF('Planilha oficial participantes '!S200="1 ou 2 vezes/ semana", 2,
 IF('Planilha oficial participantes '!S200="3 ou mais vezes/ semana", 3,
 ""))))
)</f>
        <v>0</v>
      </c>
      <c r="U200" s="109">
        <f>IF('Planilha oficial participantes '!U200="Nenhuma no último mês", 0,
 IF('Planilha oficial participantes '!U200="Menos de 1 vez/ semana", 1,
 IF('Planilha oficial participantes '!U200="1 ou 2 vezes/ semana", 2,
 IF('Planilha oficial participantes '!U200="3 ou mais vezes/ semana", 3,
 ""))))
</f>
        <v>0</v>
      </c>
      <c r="V200" s="109">
        <f t="shared" si="4"/>
        <v>1</v>
      </c>
      <c r="W200" s="109">
        <f>IF('Planilha oficial participantes '!V200="Nenhuma no último mês", 0,
 IF('Planilha oficial participantes '!V200="Menos de 1 vez/ semana", 1,
 IF('Planilha oficial participantes '!V200="1 ou 2 vezes/ semana", 2,
 IF('Planilha oficial participantes '!V200="3 ou mais vezes/ semana", 3,
 ""))))
</f>
        <v>2</v>
      </c>
      <c r="X200" s="109">
        <f>IF('Planilha oficial participantes '!W200="Nenhuma dificuldade", 0,
 IF('Planilha oficial participantes '!W200="Um problema leve", 1,
 IF('Planilha oficial participantes '!W200="Um problema razoável", 2,
 IF('Planilha oficial participantes '!W200="Um grande problema", 3,
 ""))))
</f>
        <v>0</v>
      </c>
      <c r="Y200" s="114">
        <f t="shared" si="5"/>
        <v>5</v>
      </c>
    </row>
    <row r="201">
      <c r="A201" s="108" t="s">
        <v>1389</v>
      </c>
      <c r="B201" s="109">
        <f>IF('Planilha oficial participantes '!T201="Muito boa", 0, IF('Planilha oficial participantes '!T201="Boa", 1, IF('Planilha oficial participantes '!T201="Ruim", 2, IF('Planilha oficial participantes '!T201="Muito ruim", 3, ""))))</f>
        <v>2</v>
      </c>
      <c r="C201" s="109">
        <f>IF(VALUE(MID('Planilha oficial participantes '!F201,1,SEARCH(" ",'Planilha oficial participantes '!F201)-1))&lt;=15, 0,
 IF(VALUE(MID('Planilha oficial participantes '!F201,1,SEARCH(" ",'Planilha oficial participantes '!F201)-1))&lt;=30, 1,
 IF(VALUE(MID('Planilha oficial participantes '!F201,1,SEARCH(" ",'Planilha oficial participantes '!F201)-1))&lt;=60, 2,
 3)))</f>
        <v>2</v>
      </c>
      <c r="D201" s="109">
        <f>IF('Planilha oficial participantes '!I201="Nenhuma no último mês", 0,
 IF('Planilha oficial participantes '!I201="Menos de 1 vez/ semana", 1,
 IF('Planilha oficial participantes '!I201="1 ou 2 vezes/ semana", 2,
 IF('Planilha oficial participantes '!I201="3 ou mais vezes/ semana", 3,
 ""))))
</f>
        <v>2</v>
      </c>
      <c r="E201" s="110">
        <f t="shared" si="1"/>
        <v>2</v>
      </c>
      <c r="F201" s="109">
        <f>IF(VALUE(MID('Planilha oficial participantes '!H201,1,SEARCH(" ",'Planilha oficial participantes '!H201)-1))&gt;=7, 0,
 IF(VALUE(MID('Planilha oficial participantes '!H201,1,SEARCH(" ",'Planilha oficial participantes '!H201)-1))&gt;=6, 1,
 IF(VALUE(MID('Planilha oficial participantes '!H201,1,SEARCH(" ",'Planilha oficial participantes '!H201)-1))&gt;=5, 2,
 3)))
</f>
        <v>2</v>
      </c>
      <c r="G201" s="109">
        <f>IF(
  (((VALUE(MID('Planilha oficial participantes '!H201,1,SEARCH(" ",'Planilha oficial participantes '!H201)-1))) / (TIMEVALUE(MOD('Planilha oficial participantes '!G201 - 'Planilha oficial participantes '!E201, 1))*24))*100) &gt; 85, 0,
IF(
  (((VALUE(MID('Planilha oficial participantes '!H201,1,SEARCH(" ",'Planilha oficial participantes '!H201)-1))) / (TIMEVALUE(MOD('Planilha oficial participantes '!G201 - 'Planilha oficial participantes '!E201, 1))*24))*100) &gt;= 75, 1,
IF(
  (((VALUE(MID('Planilha oficial participantes '!H201,1,SEARCH(" ",'Planilha oficial participantes '!H201)-1))) / (TIMEVALUE(MOD('Planilha oficial participantes '!G201 - 'Planilha oficial participantes '!E201, 1))*24))*100) &gt;= 65, 2,
3)))
</f>
        <v>1</v>
      </c>
      <c r="H201" s="111">
        <f>((VALUE(MID('Planilha oficial participantes '!H201,1,SEARCH(" ",'Planilha oficial participantes '!H201)-1))) / (TIMEVALUE(MOD('Planilha oficial participantes '!G201 - 'Planilha oficial participantes '!E201, 1))*24))*100</f>
        <v>83.33333333</v>
      </c>
      <c r="I201" s="112">
        <f>MOD('Planilha oficial participantes '!G201 - 'Planilha oficial participantes '!E201, 1)</f>
        <v>0.25</v>
      </c>
      <c r="J201" s="113">
        <f t="shared" si="2"/>
        <v>6</v>
      </c>
      <c r="K201" s="109">
        <f t="shared" si="3"/>
        <v>1</v>
      </c>
      <c r="L201" s="109">
        <f>IF('Planilha oficial participantes '!J201="Nenhuma no último mês", 0,
 IF('Planilha oficial participantes '!J201="Menos de 1 vez/ semana", 1,
 IF('Planilha oficial participantes '!J201="1 ou 2 vezes/ semana", 2,
 IF('Planilha oficial participantes '!J201="3 ou mais vezes/ semana", 3,
 ""))))
</f>
        <v>1</v>
      </c>
      <c r="M201" s="109">
        <f>IF('Planilha oficial participantes '!K201="Nenhuma no último mês", 0,
 IF('Planilha oficial participantes '!K201="Menos de 1 vez/ semana", 1,
 IF('Planilha oficial participantes '!K201="1 ou 2 vezes/ semana", 2,
 IF('Planilha oficial participantes '!K201="3 ou mais vezes/ semana", 3,
 ""))))
</f>
        <v>1</v>
      </c>
      <c r="N201" s="109">
        <f>IF('Planilha oficial participantes '!L201="Nenhuma no último mês", 0,
 IF('Planilha oficial participantes '!L201="Menos de 1 vez/ semana", 1,
 IF('Planilha oficial participantes '!L201="1 ou 2 vezes/ semana", 2,
 IF('Planilha oficial participantes '!L201="3 ou mais vezes/ semana", 3,
 ""))))
</f>
        <v>1</v>
      </c>
      <c r="O201" s="109">
        <f>IF('Planilha oficial participantes '!M201="Nenhuma no último mês", 0,
 IF('Planilha oficial participantes '!M201="Menos de 1 vez/ semana", 1,
 IF('Planilha oficial participantes '!M201="1 ou 2 vezes/ semana", 2,
 IF('Planilha oficial participantes '!M201="3 ou mais vezes/ semana", 3,
 ""))))
</f>
        <v>0</v>
      </c>
      <c r="P201" s="109">
        <f>IF('Planilha oficial participantes '!N201="Nenhuma no último mês", 0,
 IF('Planilha oficial participantes '!N201="Menos de 1 vez/ semana", 1,
 IF('Planilha oficial participantes '!N201="1 ou 2 vezes/ semana", 2,
 IF('Planilha oficial participantes '!N201="3 ou mais vezes/ semana", 3,
 ""))))
</f>
        <v>0</v>
      </c>
      <c r="Q201" s="109">
        <f>IF('Planilha oficial participantes '!O201="Nenhuma no último mês", 0,
 IF('Planilha oficial participantes '!O201="Menos de 1 vez/ semana", 1,
 IF('Planilha oficial participantes '!O201="1 ou 2 vezes/ semana", 2,
 IF('Planilha oficial participantes '!O201="3 ou mais vezes/ semana", 3,
 ""))))
</f>
        <v>2</v>
      </c>
      <c r="R201" s="109">
        <f>IF('Planilha oficial participantes '!P201="Nenhuma no último mês", 0,
 IF('Planilha oficial participantes '!P201="Menos de 1 vez/ semana", 1,
 IF('Planilha oficial participantes '!P201="1 ou 2 vezes/ semana", 2,
 IF('Planilha oficial participantes '!P201="3 ou mais vezes/ semana", 3,
 ""))))
</f>
        <v>1</v>
      </c>
      <c r="S201" s="109">
        <f>IF('Planilha oficial participantes '!Q201="Nenhuma no último mês", 0,
 IF('Planilha oficial participantes '!Q201="Menos de 1 vez/ semana", 1,
 IF('Planilha oficial participantes '!Q201="1 ou 2 vezes/ semana", 2,
 IF('Planilha oficial participantes '!Q201="3 ou mais vezes/ semana", 3,
 ""))))
</f>
        <v>1</v>
      </c>
      <c r="T201" s="109">
        <f>IF('Planilha oficial participantes '!S201="Nenhuma no último mês", 0,
 IF('Planilha oficial participantes '!S201="Não se aplica", 0,
 IF('Planilha oficial participantes '!S201="Menos de 1 vez/ semana", 1,
 IF('Planilha oficial participantes '!S201="1 ou 2 vezes/ semana", 2,
 IF('Planilha oficial participantes '!S201="3 ou mais vezes/ semana", 3,
 ""))))
)</f>
        <v>0</v>
      </c>
      <c r="U201" s="109">
        <f>IF('Planilha oficial participantes '!U201="Nenhuma no último mês", 0,
 IF('Planilha oficial participantes '!U201="Menos de 1 vez/ semana", 1,
 IF('Planilha oficial participantes '!U201="1 ou 2 vezes/ semana", 2,
 IF('Planilha oficial participantes '!U201="3 ou mais vezes/ semana", 3,
 ""))))
</f>
        <v>2</v>
      </c>
      <c r="V201" s="109">
        <f t="shared" si="4"/>
        <v>3</v>
      </c>
      <c r="W201" s="109">
        <f>IF('Planilha oficial participantes '!V201="Nenhuma no último mês", 0,
 IF('Planilha oficial participantes '!V201="Menos de 1 vez/ semana", 1,
 IF('Planilha oficial participantes '!V201="1 ou 2 vezes/ semana", 2,
 IF('Planilha oficial participantes '!V201="3 ou mais vezes/ semana", 3,
 ""))))
</f>
        <v>3</v>
      </c>
      <c r="X201" s="109">
        <f>IF('Planilha oficial participantes '!W201="Nenhuma dificuldade", 0,
 IF('Planilha oficial participantes '!W201="Um problema leve", 1,
 IF('Planilha oficial participantes '!W201="Um problema razoável", 2,
 IF('Planilha oficial participantes '!W201="Um grande problema", 3,
 ""))))
</f>
        <v>2</v>
      </c>
      <c r="Y201" s="114">
        <f t="shared" si="5"/>
        <v>13</v>
      </c>
    </row>
    <row r="202">
      <c r="A202" s="108" t="s">
        <v>1390</v>
      </c>
      <c r="B202" s="109">
        <f>IF('Planilha oficial participantes '!T202="Muito boa", 0, IF('Planilha oficial participantes '!T202="Boa", 1, IF('Planilha oficial participantes '!T202="Ruim", 2, IF('Planilha oficial participantes '!T202="Muito ruim", 3, ""))))</f>
        <v>1</v>
      </c>
      <c r="C202" s="109">
        <f>IF(VALUE(MID('Planilha oficial participantes '!F202,1,SEARCH(" ",'Planilha oficial participantes '!F202)-1))&lt;=15, 0,
 IF(VALUE(MID('Planilha oficial participantes '!F202,1,SEARCH(" ",'Planilha oficial participantes '!F202)-1))&lt;=30, 1,
 IF(VALUE(MID('Planilha oficial participantes '!F202,1,SEARCH(" ",'Planilha oficial participantes '!F202)-1))&lt;=60, 2,
 3)))</f>
        <v>1</v>
      </c>
      <c r="D202" s="109">
        <f>IF('Planilha oficial participantes '!I202="Nenhuma no último mês", 0,
 IF('Planilha oficial participantes '!I202="Menos de 1 vez/ semana", 1,
 IF('Planilha oficial participantes '!I202="1 ou 2 vezes/ semana", 2,
 IF('Planilha oficial participantes '!I202="3 ou mais vezes/ semana", 3,
 ""))))
</f>
        <v>1</v>
      </c>
      <c r="E202" s="110">
        <f t="shared" si="1"/>
        <v>1</v>
      </c>
      <c r="F202" s="109">
        <f>IF(VALUE(MID('Planilha oficial participantes '!H202,1,SEARCH(" ",'Planilha oficial participantes '!H202)-1))&gt;=7, 0,
 IF(VALUE(MID('Planilha oficial participantes '!H202,1,SEARCH(" ",'Planilha oficial participantes '!H202)-1))&gt;=6, 1,
 IF(VALUE(MID('Planilha oficial participantes '!H202,1,SEARCH(" ",'Planilha oficial participantes '!H202)-1))&gt;=5, 2,
 3)))
</f>
        <v>0</v>
      </c>
      <c r="G202" s="109">
        <f>IF(
  (((VALUE(MID('Planilha oficial participantes '!H202,1,SEARCH(" ",'Planilha oficial participantes '!H202)-1))) / (TIMEVALUE(MOD('Planilha oficial participantes '!G202 - 'Planilha oficial participantes '!E202, 1))*24))*100) &gt; 85, 0,
IF(
  (((VALUE(MID('Planilha oficial participantes '!H202,1,SEARCH(" ",'Planilha oficial participantes '!H202)-1))) / (TIMEVALUE(MOD('Planilha oficial participantes '!G202 - 'Planilha oficial participantes '!E202, 1))*24))*100) &gt;= 75, 1,
IF(
  (((VALUE(MID('Planilha oficial participantes '!H202,1,SEARCH(" ",'Planilha oficial participantes '!H202)-1))) / (TIMEVALUE(MOD('Planilha oficial participantes '!G202 - 'Planilha oficial participantes '!E202, 1))*24))*100) &gt;= 65, 2,
3)))
</f>
        <v>0</v>
      </c>
      <c r="H202" s="111">
        <f>((VALUE(MID('Planilha oficial participantes '!H202,1,SEARCH(" ",'Planilha oficial participantes '!H202)-1))) / (TIMEVALUE(MOD('Planilha oficial participantes '!G202 - 'Planilha oficial participantes '!E202, 1))*24))*100</f>
        <v>93.75</v>
      </c>
      <c r="I202" s="112">
        <f>MOD('Planilha oficial participantes '!G202 - 'Planilha oficial participantes '!E202, 1)</f>
        <v>0.3333333333</v>
      </c>
      <c r="J202" s="113">
        <f t="shared" si="2"/>
        <v>8</v>
      </c>
      <c r="K202" s="109">
        <f t="shared" si="3"/>
        <v>1</v>
      </c>
      <c r="L202" s="109">
        <f>IF('Planilha oficial participantes '!J202="Nenhuma no último mês", 0,
 IF('Planilha oficial participantes '!J202="Menos de 1 vez/ semana", 1,
 IF('Planilha oficial participantes '!J202="1 ou 2 vezes/ semana", 2,
 IF('Planilha oficial participantes '!J202="3 ou mais vezes/ semana", 3,
 ""))))
</f>
        <v>0</v>
      </c>
      <c r="M202" s="109">
        <f>IF('Planilha oficial participantes '!K202="Nenhuma no último mês", 0,
 IF('Planilha oficial participantes '!K202="Menos de 1 vez/ semana", 1,
 IF('Planilha oficial participantes '!K202="1 ou 2 vezes/ semana", 2,
 IF('Planilha oficial participantes '!K202="3 ou mais vezes/ semana", 3,
 ""))))
</f>
        <v>0</v>
      </c>
      <c r="N202" s="109">
        <f>IF('Planilha oficial participantes '!L202="Nenhuma no último mês", 0,
 IF('Planilha oficial participantes '!L202="Menos de 1 vez/ semana", 1,
 IF('Planilha oficial participantes '!L202="1 ou 2 vezes/ semana", 2,
 IF('Planilha oficial participantes '!L202="3 ou mais vezes/ semana", 3,
 ""))))
</f>
        <v>0</v>
      </c>
      <c r="O202" s="109">
        <f>IF('Planilha oficial participantes '!M202="Nenhuma no último mês", 0,
 IF('Planilha oficial participantes '!M202="Menos de 1 vez/ semana", 1,
 IF('Planilha oficial participantes '!M202="1 ou 2 vezes/ semana", 2,
 IF('Planilha oficial participantes '!M202="3 ou mais vezes/ semana", 3,
 ""))))
</f>
        <v>0</v>
      </c>
      <c r="P202" s="109">
        <f>IF('Planilha oficial participantes '!N202="Nenhuma no último mês", 0,
 IF('Planilha oficial participantes '!N202="Menos de 1 vez/ semana", 1,
 IF('Planilha oficial participantes '!N202="1 ou 2 vezes/ semana", 2,
 IF('Planilha oficial participantes '!N202="3 ou mais vezes/ semana", 3,
 ""))))
</f>
        <v>0</v>
      </c>
      <c r="Q202" s="109">
        <f>IF('Planilha oficial participantes '!O202="Nenhuma no último mês", 0,
 IF('Planilha oficial participantes '!O202="Menos de 1 vez/ semana", 1,
 IF('Planilha oficial participantes '!O202="1 ou 2 vezes/ semana", 2,
 IF('Planilha oficial participantes '!O202="3 ou mais vezes/ semana", 3,
 ""))))
</f>
        <v>0</v>
      </c>
      <c r="R202" s="109">
        <f>IF('Planilha oficial participantes '!P202="Nenhuma no último mês", 0,
 IF('Planilha oficial participantes '!P202="Menos de 1 vez/ semana", 1,
 IF('Planilha oficial participantes '!P202="1 ou 2 vezes/ semana", 2,
 IF('Planilha oficial participantes '!P202="3 ou mais vezes/ semana", 3,
 ""))))
</f>
        <v>0</v>
      </c>
      <c r="S202" s="109">
        <f>IF('Planilha oficial participantes '!Q202="Nenhuma no último mês", 0,
 IF('Planilha oficial participantes '!Q202="Menos de 1 vez/ semana", 1,
 IF('Planilha oficial participantes '!Q202="1 ou 2 vezes/ semana", 2,
 IF('Planilha oficial participantes '!Q202="3 ou mais vezes/ semana", 3,
 ""))))
</f>
        <v>0</v>
      </c>
      <c r="T202" s="109">
        <f>IF('Planilha oficial participantes '!S202="Nenhuma no último mês", 0,
 IF('Planilha oficial participantes '!S202="Não se aplica", 0,
 IF('Planilha oficial participantes '!S202="Menos de 1 vez/ semana", 1,
 IF('Planilha oficial participantes '!S202="1 ou 2 vezes/ semana", 2,
 IF('Planilha oficial participantes '!S202="3 ou mais vezes/ semana", 3,
 ""))))
)</f>
        <v>1</v>
      </c>
      <c r="U202" s="109">
        <f>IF('Planilha oficial participantes '!U202="Nenhuma no último mês", 0,
 IF('Planilha oficial participantes '!U202="Menos de 1 vez/ semana", 1,
 IF('Planilha oficial participantes '!U202="1 ou 2 vezes/ semana", 2,
 IF('Planilha oficial participantes '!U202="3 ou mais vezes/ semana", 3,
 ""))))
</f>
        <v>0</v>
      </c>
      <c r="V202" s="109">
        <f t="shared" si="4"/>
        <v>1</v>
      </c>
      <c r="W202" s="109">
        <f>IF('Planilha oficial participantes '!V202="Nenhuma no último mês", 0,
 IF('Planilha oficial participantes '!V202="Menos de 1 vez/ semana", 1,
 IF('Planilha oficial participantes '!V202="1 ou 2 vezes/ semana", 2,
 IF('Planilha oficial participantes '!V202="3 ou mais vezes/ semana", 3,
 ""))))
</f>
        <v>1</v>
      </c>
      <c r="X202" s="109">
        <f>IF('Planilha oficial participantes '!W202="Nenhuma dificuldade", 0,
 IF('Planilha oficial participantes '!W202="Um problema leve", 1,
 IF('Planilha oficial participantes '!W202="Um problema razoável", 2,
 IF('Planilha oficial participantes '!W202="Um grande problema", 3,
 ""))))
</f>
        <v>1</v>
      </c>
      <c r="Y202" s="114">
        <f t="shared" si="5"/>
        <v>4</v>
      </c>
    </row>
    <row r="203">
      <c r="A203" s="108" t="s">
        <v>1391</v>
      </c>
      <c r="B203" s="109">
        <f>IF('Planilha oficial participantes '!T203="Muito boa", 0, IF('Planilha oficial participantes '!T203="Boa", 1, IF('Planilha oficial participantes '!T203="Ruim", 2, IF('Planilha oficial participantes '!T203="Muito ruim", 3, ""))))</f>
        <v>2</v>
      </c>
      <c r="C203" s="109">
        <f>IF(VALUE(MID('Planilha oficial participantes '!F203,1,SEARCH(" ",'Planilha oficial participantes '!F203)-1))&lt;=15, 0,
 IF(VALUE(MID('Planilha oficial participantes '!F203,1,SEARCH(" ",'Planilha oficial participantes '!F203)-1))&lt;=30, 1,
 IF(VALUE(MID('Planilha oficial participantes '!F203,1,SEARCH(" ",'Planilha oficial participantes '!F203)-1))&lt;=60, 2,
 3)))</f>
        <v>3</v>
      </c>
      <c r="D203" s="109">
        <f>IF('Planilha oficial participantes '!I203="Nenhuma no último mês", 0,
 IF('Planilha oficial participantes '!I203="Menos de 1 vez/ semana", 1,
 IF('Planilha oficial participantes '!I203="1 ou 2 vezes/ semana", 2,
 IF('Planilha oficial participantes '!I203="3 ou mais vezes/ semana", 3,
 ""))))
</f>
        <v>2</v>
      </c>
      <c r="E203" s="110">
        <f t="shared" si="1"/>
        <v>3</v>
      </c>
      <c r="F203" s="109">
        <f>IF(VALUE(MID('Planilha oficial participantes '!H203,1,SEARCH(" ",'Planilha oficial participantes '!H203)-1))&gt;=7, 0,
 IF(VALUE(MID('Planilha oficial participantes '!H203,1,SEARCH(" ",'Planilha oficial participantes '!H203)-1))&gt;=6, 1,
 IF(VALUE(MID('Planilha oficial participantes '!H203,1,SEARCH(" ",'Planilha oficial participantes '!H203)-1))&gt;=5, 2,
 3)))
</f>
        <v>0</v>
      </c>
      <c r="G203" s="109">
        <f>IF(
  (((VALUE(MID('Planilha oficial participantes '!H203,1,SEARCH(" ",'Planilha oficial participantes '!H203)-1))) / (TIMEVALUE(MOD('Planilha oficial participantes '!G203 - 'Planilha oficial participantes '!E203, 1))*24))*100) &gt; 85, 0,
IF(
  (((VALUE(MID('Planilha oficial participantes '!H203,1,SEARCH(" ",'Planilha oficial participantes '!H203)-1))) / (TIMEVALUE(MOD('Planilha oficial participantes '!G203 - 'Planilha oficial participantes '!E203, 1))*24))*100) &gt;= 75, 1,
IF(
  (((VALUE(MID('Planilha oficial participantes '!H203,1,SEARCH(" ",'Planilha oficial participantes '!H203)-1))) / (TIMEVALUE(MOD('Planilha oficial participantes '!G203 - 'Planilha oficial participantes '!E203, 1))*24))*100) &gt;= 65, 2,
3)))
</f>
        <v>0</v>
      </c>
      <c r="H203" s="111">
        <f>((VALUE(MID('Planilha oficial participantes '!H203,1,SEARCH(" ",'Planilha oficial participantes '!H203)-1))) / (TIMEVALUE(MOD('Planilha oficial participantes '!G203 - 'Planilha oficial participantes '!E203, 1))*24))*100</f>
        <v>93.33333333</v>
      </c>
      <c r="I203" s="112">
        <f>MOD('Planilha oficial participantes '!G203 - 'Planilha oficial participantes '!E203, 1)</f>
        <v>0.3125</v>
      </c>
      <c r="J203" s="113">
        <f t="shared" si="2"/>
        <v>7.5</v>
      </c>
      <c r="K203" s="109">
        <f t="shared" si="3"/>
        <v>1</v>
      </c>
      <c r="L203" s="109">
        <f>IF('Planilha oficial participantes '!J203="Nenhuma no último mês", 0,
 IF('Planilha oficial participantes '!J203="Menos de 1 vez/ semana", 1,
 IF('Planilha oficial participantes '!J203="1 ou 2 vezes/ semana", 2,
 IF('Planilha oficial participantes '!J203="3 ou mais vezes/ semana", 3,
 ""))))
</f>
        <v>3</v>
      </c>
      <c r="M203" s="109">
        <f>IF('Planilha oficial participantes '!K203="Nenhuma no último mês", 0,
 IF('Planilha oficial participantes '!K203="Menos de 1 vez/ semana", 1,
 IF('Planilha oficial participantes '!K203="1 ou 2 vezes/ semana", 2,
 IF('Planilha oficial participantes '!K203="3 ou mais vezes/ semana", 3,
 ""))))
</f>
        <v>2</v>
      </c>
      <c r="N203" s="109">
        <f>IF('Planilha oficial participantes '!L203="Nenhuma no último mês", 0,
 IF('Planilha oficial participantes '!L203="Menos de 1 vez/ semana", 1,
 IF('Planilha oficial participantes '!L203="1 ou 2 vezes/ semana", 2,
 IF('Planilha oficial participantes '!L203="3 ou mais vezes/ semana", 3,
 ""))))
</f>
        <v>0</v>
      </c>
      <c r="O203" s="109">
        <f>IF('Planilha oficial participantes '!M203="Nenhuma no último mês", 0,
 IF('Planilha oficial participantes '!M203="Menos de 1 vez/ semana", 1,
 IF('Planilha oficial participantes '!M203="1 ou 2 vezes/ semana", 2,
 IF('Planilha oficial participantes '!M203="3 ou mais vezes/ semana", 3,
 ""))))
</f>
        <v>0</v>
      </c>
      <c r="P203" s="109">
        <f>IF('Planilha oficial participantes '!N203="Nenhuma no último mês", 0,
 IF('Planilha oficial participantes '!N203="Menos de 1 vez/ semana", 1,
 IF('Planilha oficial participantes '!N203="1 ou 2 vezes/ semana", 2,
 IF('Planilha oficial participantes '!N203="3 ou mais vezes/ semana", 3,
 ""))))
</f>
        <v>1</v>
      </c>
      <c r="Q203" s="109">
        <f>IF('Planilha oficial participantes '!O203="Nenhuma no último mês", 0,
 IF('Planilha oficial participantes '!O203="Menos de 1 vez/ semana", 1,
 IF('Planilha oficial participantes '!O203="1 ou 2 vezes/ semana", 2,
 IF('Planilha oficial participantes '!O203="3 ou mais vezes/ semana", 3,
 ""))))
</f>
        <v>0</v>
      </c>
      <c r="R203" s="109">
        <f>IF('Planilha oficial participantes '!P203="Nenhuma no último mês", 0,
 IF('Planilha oficial participantes '!P203="Menos de 1 vez/ semana", 1,
 IF('Planilha oficial participantes '!P203="1 ou 2 vezes/ semana", 2,
 IF('Planilha oficial participantes '!P203="3 ou mais vezes/ semana", 3,
 ""))))
</f>
        <v>0</v>
      </c>
      <c r="S203" s="109">
        <f>IF('Planilha oficial participantes '!Q203="Nenhuma no último mês", 0,
 IF('Planilha oficial participantes '!Q203="Menos de 1 vez/ semana", 1,
 IF('Planilha oficial participantes '!Q203="1 ou 2 vezes/ semana", 2,
 IF('Planilha oficial participantes '!Q203="3 ou mais vezes/ semana", 3,
 ""))))
</f>
        <v>0</v>
      </c>
      <c r="T203" s="109">
        <f>IF('Planilha oficial participantes '!S203="Nenhuma no último mês", 0,
 IF('Planilha oficial participantes '!S203="Não se aplica", 0,
 IF('Planilha oficial participantes '!S203="Menos de 1 vez/ semana", 1,
 IF('Planilha oficial participantes '!S203="1 ou 2 vezes/ semana", 2,
 IF('Planilha oficial participantes '!S203="3 ou mais vezes/ semana", 3,
 ""))))
)</f>
        <v>2</v>
      </c>
      <c r="U203" s="109">
        <f>IF('Planilha oficial participantes '!U203="Nenhuma no último mês", 0,
 IF('Planilha oficial participantes '!U203="Menos de 1 vez/ semana", 1,
 IF('Planilha oficial participantes '!U203="1 ou 2 vezes/ semana", 2,
 IF('Planilha oficial participantes '!U203="3 ou mais vezes/ semana", 3,
 ""))))
</f>
        <v>0</v>
      </c>
      <c r="V203" s="109">
        <f t="shared" si="4"/>
        <v>2</v>
      </c>
      <c r="W203" s="109">
        <f>IF('Planilha oficial participantes '!V203="Nenhuma no último mês", 0,
 IF('Planilha oficial participantes '!V203="Menos de 1 vez/ semana", 1,
 IF('Planilha oficial participantes '!V203="1 ou 2 vezes/ semana", 2,
 IF('Planilha oficial participantes '!V203="3 ou mais vezes/ semana", 3,
 ""))))
</f>
        <v>2</v>
      </c>
      <c r="X203" s="109">
        <f>IF('Planilha oficial participantes '!W203="Nenhuma dificuldade", 0,
 IF('Planilha oficial participantes '!W203="Um problema leve", 1,
 IF('Planilha oficial participantes '!W203="Um problema razoável", 2,
 IF('Planilha oficial participantes '!W203="Um grande problema", 3,
 ""))))
</f>
        <v>2</v>
      </c>
      <c r="Y203" s="114">
        <f t="shared" si="5"/>
        <v>8</v>
      </c>
    </row>
    <row r="204">
      <c r="A204" s="108" t="s">
        <v>1392</v>
      </c>
      <c r="B204" s="109">
        <f>IF('Planilha oficial participantes '!T204="Muito boa", 0, IF('Planilha oficial participantes '!T204="Boa", 1, IF('Planilha oficial participantes '!T204="Ruim", 2, IF('Planilha oficial participantes '!T204="Muito ruim", 3, ""))))</f>
        <v>1</v>
      </c>
      <c r="C204" s="109">
        <f>IF(VALUE(MID('Planilha oficial participantes '!F204,1,SEARCH(" ",'Planilha oficial participantes '!F204)-1))&lt;=15, 0,
 IF(VALUE(MID('Planilha oficial participantes '!F204,1,SEARCH(" ",'Planilha oficial participantes '!F204)-1))&lt;=30, 1,
 IF(VALUE(MID('Planilha oficial participantes '!F204,1,SEARCH(" ",'Planilha oficial participantes '!F204)-1))&lt;=60, 2,
 3)))</f>
        <v>0</v>
      </c>
      <c r="D204" s="109">
        <f>IF('Planilha oficial participantes '!I204="Nenhuma no último mês", 0,
 IF('Planilha oficial participantes '!I204="Menos de 1 vez/ semana", 1,
 IF('Planilha oficial participantes '!I204="1 ou 2 vezes/ semana", 2,
 IF('Planilha oficial participantes '!I204="3 ou mais vezes/ semana", 3,
 ""))))
</f>
        <v>1</v>
      </c>
      <c r="E204" s="110">
        <f t="shared" si="1"/>
        <v>1</v>
      </c>
      <c r="F204" s="109">
        <f>IF(VALUE(MID('Planilha oficial participantes '!H204,1,SEARCH(" ",'Planilha oficial participantes '!H204)-1))&gt;=7, 0,
 IF(VALUE(MID('Planilha oficial participantes '!H204,1,SEARCH(" ",'Planilha oficial participantes '!H204)-1))&gt;=6, 1,
 IF(VALUE(MID('Planilha oficial participantes '!H204,1,SEARCH(" ",'Planilha oficial participantes '!H204)-1))&gt;=5, 2,
 3)))
</f>
        <v>0</v>
      </c>
      <c r="G204" s="109">
        <f>IF(
  (((VALUE(MID('Planilha oficial participantes '!H204,1,SEARCH(" ",'Planilha oficial participantes '!H204)-1))) / (TIMEVALUE(MOD('Planilha oficial participantes '!G204 - 'Planilha oficial participantes '!E204, 1))*24))*100) &gt; 85, 0,
IF(
  (((VALUE(MID('Planilha oficial participantes '!H204,1,SEARCH(" ",'Planilha oficial participantes '!H204)-1))) / (TIMEVALUE(MOD('Planilha oficial participantes '!G204 - 'Planilha oficial participantes '!E204, 1))*24))*100) &gt;= 75, 1,
IF(
  (((VALUE(MID('Planilha oficial participantes '!H204,1,SEARCH(" ",'Planilha oficial participantes '!H204)-1))) / (TIMEVALUE(MOD('Planilha oficial participantes '!G204 - 'Planilha oficial participantes '!E204, 1))*24))*100) &gt;= 65, 2,
3)))
</f>
        <v>0</v>
      </c>
      <c r="H204" s="111">
        <f>((VALUE(MID('Planilha oficial participantes '!H204,1,SEARCH(" ",'Planilha oficial participantes '!H204)-1))) / (TIMEVALUE(MOD('Planilha oficial participantes '!G204 - 'Planilha oficial participantes '!E204, 1))*24))*100</f>
        <v>107.1428571</v>
      </c>
      <c r="I204" s="112">
        <f>MOD('Planilha oficial participantes '!G204 - 'Planilha oficial participantes '!E204, 1)</f>
        <v>0.2916666667</v>
      </c>
      <c r="J204" s="113">
        <f t="shared" si="2"/>
        <v>7</v>
      </c>
      <c r="K204" s="109">
        <f t="shared" si="3"/>
        <v>1</v>
      </c>
      <c r="L204" s="109">
        <f>IF('Planilha oficial participantes '!J204="Nenhuma no último mês", 0,
 IF('Planilha oficial participantes '!J204="Menos de 1 vez/ semana", 1,
 IF('Planilha oficial participantes '!J204="1 ou 2 vezes/ semana", 2,
 IF('Planilha oficial participantes '!J204="3 ou mais vezes/ semana", 3,
 ""))))
</f>
        <v>2</v>
      </c>
      <c r="M204" s="109">
        <f>IF('Planilha oficial participantes '!K204="Nenhuma no último mês", 0,
 IF('Planilha oficial participantes '!K204="Menos de 1 vez/ semana", 1,
 IF('Planilha oficial participantes '!K204="1 ou 2 vezes/ semana", 2,
 IF('Planilha oficial participantes '!K204="3 ou mais vezes/ semana", 3,
 ""))))
</f>
        <v>1</v>
      </c>
      <c r="N204" s="109">
        <f>IF('Planilha oficial participantes '!L204="Nenhuma no último mês", 0,
 IF('Planilha oficial participantes '!L204="Menos de 1 vez/ semana", 1,
 IF('Planilha oficial participantes '!L204="1 ou 2 vezes/ semana", 2,
 IF('Planilha oficial participantes '!L204="3 ou mais vezes/ semana", 3,
 ""))))
</f>
        <v>0</v>
      </c>
      <c r="O204" s="109">
        <f>IF('Planilha oficial participantes '!M204="Nenhuma no último mês", 0,
 IF('Planilha oficial participantes '!M204="Menos de 1 vez/ semana", 1,
 IF('Planilha oficial participantes '!M204="1 ou 2 vezes/ semana", 2,
 IF('Planilha oficial participantes '!M204="3 ou mais vezes/ semana", 3,
 ""))))
</f>
        <v>0</v>
      </c>
      <c r="P204" s="109">
        <f>IF('Planilha oficial participantes '!N204="Nenhuma no último mês", 0,
 IF('Planilha oficial participantes '!N204="Menos de 1 vez/ semana", 1,
 IF('Planilha oficial participantes '!N204="1 ou 2 vezes/ semana", 2,
 IF('Planilha oficial participantes '!N204="3 ou mais vezes/ semana", 3,
 ""))))
</f>
        <v>0</v>
      </c>
      <c r="Q204" s="109">
        <f>IF('Planilha oficial participantes '!O204="Nenhuma no último mês", 0,
 IF('Planilha oficial participantes '!O204="Menos de 1 vez/ semana", 1,
 IF('Planilha oficial participantes '!O204="1 ou 2 vezes/ semana", 2,
 IF('Planilha oficial participantes '!O204="3 ou mais vezes/ semana", 3,
 ""))))
</f>
        <v>0</v>
      </c>
      <c r="R204" s="109">
        <f>IF('Planilha oficial participantes '!P204="Nenhuma no último mês", 0,
 IF('Planilha oficial participantes '!P204="Menos de 1 vez/ semana", 1,
 IF('Planilha oficial participantes '!P204="1 ou 2 vezes/ semana", 2,
 IF('Planilha oficial participantes '!P204="3 ou mais vezes/ semana", 3,
 ""))))
</f>
        <v>1</v>
      </c>
      <c r="S204" s="109">
        <f>IF('Planilha oficial participantes '!Q204="Nenhuma no último mês", 0,
 IF('Planilha oficial participantes '!Q204="Menos de 1 vez/ semana", 1,
 IF('Planilha oficial participantes '!Q204="1 ou 2 vezes/ semana", 2,
 IF('Planilha oficial participantes '!Q204="3 ou mais vezes/ semana", 3,
 ""))))
</f>
        <v>0</v>
      </c>
      <c r="T204" s="109">
        <f>IF('Planilha oficial participantes '!S204="Nenhuma no último mês", 0,
 IF('Planilha oficial participantes '!S204="Não se aplica", 0,
 IF('Planilha oficial participantes '!S204="Menos de 1 vez/ semana", 1,
 IF('Planilha oficial participantes '!S204="1 ou 2 vezes/ semana", 2,
 IF('Planilha oficial participantes '!S204="3 ou mais vezes/ semana", 3,
 ""))))
)</f>
        <v>2</v>
      </c>
      <c r="U204" s="109">
        <f>IF('Planilha oficial participantes '!U204="Nenhuma no último mês", 0,
 IF('Planilha oficial participantes '!U204="Menos de 1 vez/ semana", 1,
 IF('Planilha oficial participantes '!U204="1 ou 2 vezes/ semana", 2,
 IF('Planilha oficial participantes '!U204="3 ou mais vezes/ semana", 3,
 ""))))
</f>
        <v>0</v>
      </c>
      <c r="V204" s="109">
        <f t="shared" si="4"/>
        <v>0</v>
      </c>
      <c r="W204" s="109">
        <f>IF('Planilha oficial participantes '!V204="Nenhuma no último mês", 0,
 IF('Planilha oficial participantes '!V204="Menos de 1 vez/ semana", 1,
 IF('Planilha oficial participantes '!V204="1 ou 2 vezes/ semana", 2,
 IF('Planilha oficial participantes '!V204="3 ou mais vezes/ semana", 3,
 ""))))
</f>
        <v>0</v>
      </c>
      <c r="X204" s="109">
        <f>IF('Planilha oficial participantes '!W204="Nenhuma dificuldade", 0,
 IF('Planilha oficial participantes '!W204="Um problema leve", 1,
 IF('Planilha oficial participantes '!W204="Um problema razoável", 2,
 IF('Planilha oficial participantes '!W204="Um grande problema", 3,
 ""))))
</f>
        <v>0</v>
      </c>
      <c r="Y204" s="114">
        <f t="shared" si="5"/>
        <v>3</v>
      </c>
    </row>
    <row r="205">
      <c r="A205" s="108" t="s">
        <v>1393</v>
      </c>
      <c r="B205" s="109">
        <f>IF('Planilha oficial participantes '!T205="Muito boa", 0, IF('Planilha oficial participantes '!T205="Boa", 1, IF('Planilha oficial participantes '!T205="Ruim", 2, IF('Planilha oficial participantes '!T205="Muito ruim", 3, ""))))</f>
        <v>1</v>
      </c>
      <c r="C205" s="109">
        <f>IF(VALUE(MID('Planilha oficial participantes '!F205,1,SEARCH(" ",'Planilha oficial participantes '!F205)-1))&lt;=15, 0,
 IF(VALUE(MID('Planilha oficial participantes '!F205,1,SEARCH(" ",'Planilha oficial participantes '!F205)-1))&lt;=30, 1,
 IF(VALUE(MID('Planilha oficial participantes '!F205,1,SEARCH(" ",'Planilha oficial participantes '!F205)-1))&lt;=60, 2,
 3)))</f>
        <v>0</v>
      </c>
      <c r="D205" s="109">
        <f>IF('Planilha oficial participantes '!I205="Nenhuma no último mês", 0,
 IF('Planilha oficial participantes '!I205="Menos de 1 vez/ semana", 1,
 IF('Planilha oficial participantes '!I205="1 ou 2 vezes/ semana", 2,
 IF('Planilha oficial participantes '!I205="3 ou mais vezes/ semana", 3,
 ""))))
</f>
        <v>0</v>
      </c>
      <c r="E205" s="110">
        <f t="shared" si="1"/>
        <v>0</v>
      </c>
      <c r="F205" s="109">
        <f>IF(VALUE(MID('Planilha oficial participantes '!H205,1,SEARCH(" ",'Planilha oficial participantes '!H205)-1))&gt;=7, 0,
 IF(VALUE(MID('Planilha oficial participantes '!H205,1,SEARCH(" ",'Planilha oficial participantes '!H205)-1))&gt;=6, 1,
 IF(VALUE(MID('Planilha oficial participantes '!H205,1,SEARCH(" ",'Planilha oficial participantes '!H205)-1))&gt;=5, 2,
 3)))
</f>
        <v>0</v>
      </c>
      <c r="G205" s="109">
        <f>IF(
  (((VALUE(MID('Planilha oficial participantes '!H205,1,SEARCH(" ",'Planilha oficial participantes '!H205)-1))) / (TIMEVALUE(MOD('Planilha oficial participantes '!G205 - 'Planilha oficial participantes '!E205, 1))*24))*100) &gt; 85, 0,
IF(
  (((VALUE(MID('Planilha oficial participantes '!H205,1,SEARCH(" ",'Planilha oficial participantes '!H205)-1))) / (TIMEVALUE(MOD('Planilha oficial participantes '!G205 - 'Planilha oficial participantes '!E205, 1))*24))*100) &gt;= 75, 1,
IF(
  (((VALUE(MID('Planilha oficial participantes '!H205,1,SEARCH(" ",'Planilha oficial participantes '!H205)-1))) / (TIMEVALUE(MOD('Planilha oficial participantes '!G205 - 'Planilha oficial participantes '!E205, 1))*24))*100) &gt;= 65, 2,
3)))
</f>
        <v>0</v>
      </c>
      <c r="H205" s="111">
        <f>((VALUE(MID('Planilha oficial participantes '!H205,1,SEARCH(" ",'Planilha oficial participantes '!H205)-1))) / (TIMEVALUE(MOD('Planilha oficial participantes '!G205 - 'Planilha oficial participantes '!E205, 1))*24))*100</f>
        <v>100</v>
      </c>
      <c r="I205" s="112">
        <f>MOD('Planilha oficial participantes '!G205 - 'Planilha oficial participantes '!E205, 1)</f>
        <v>0.3333333333</v>
      </c>
      <c r="J205" s="113">
        <f t="shared" si="2"/>
        <v>8</v>
      </c>
      <c r="K205" s="109">
        <f t="shared" si="3"/>
        <v>1</v>
      </c>
      <c r="L205" s="109">
        <f>IF('Planilha oficial participantes '!J205="Nenhuma no último mês", 0,
 IF('Planilha oficial participantes '!J205="Menos de 1 vez/ semana", 1,
 IF('Planilha oficial participantes '!J205="1 ou 2 vezes/ semana", 2,
 IF('Planilha oficial participantes '!J205="3 ou mais vezes/ semana", 3,
 ""))))
</f>
        <v>0</v>
      </c>
      <c r="M205" s="109">
        <f>IF('Planilha oficial participantes '!K205="Nenhuma no último mês", 0,
 IF('Planilha oficial participantes '!K205="Menos de 1 vez/ semana", 1,
 IF('Planilha oficial participantes '!K205="1 ou 2 vezes/ semana", 2,
 IF('Planilha oficial participantes '!K205="3 ou mais vezes/ semana", 3,
 ""))))
</f>
        <v>0</v>
      </c>
      <c r="N205" s="109">
        <f>IF('Planilha oficial participantes '!L205="Nenhuma no último mês", 0,
 IF('Planilha oficial participantes '!L205="Menos de 1 vez/ semana", 1,
 IF('Planilha oficial participantes '!L205="1 ou 2 vezes/ semana", 2,
 IF('Planilha oficial participantes '!L205="3 ou mais vezes/ semana", 3,
 ""))))
</f>
        <v>0</v>
      </c>
      <c r="O205" s="109">
        <f>IF('Planilha oficial participantes '!M205="Nenhuma no último mês", 0,
 IF('Planilha oficial participantes '!M205="Menos de 1 vez/ semana", 1,
 IF('Planilha oficial participantes '!M205="1 ou 2 vezes/ semana", 2,
 IF('Planilha oficial participantes '!M205="3 ou mais vezes/ semana", 3,
 ""))))
</f>
        <v>0</v>
      </c>
      <c r="P205" s="109">
        <f>IF('Planilha oficial participantes '!N205="Nenhuma no último mês", 0,
 IF('Planilha oficial participantes '!N205="Menos de 1 vez/ semana", 1,
 IF('Planilha oficial participantes '!N205="1 ou 2 vezes/ semana", 2,
 IF('Planilha oficial participantes '!N205="3 ou mais vezes/ semana", 3,
 ""))))
</f>
        <v>1</v>
      </c>
      <c r="Q205" s="109">
        <f>IF('Planilha oficial participantes '!O205="Nenhuma no último mês", 0,
 IF('Planilha oficial participantes '!O205="Menos de 1 vez/ semana", 1,
 IF('Planilha oficial participantes '!O205="1 ou 2 vezes/ semana", 2,
 IF('Planilha oficial participantes '!O205="3 ou mais vezes/ semana", 3,
 ""))))
</f>
        <v>0</v>
      </c>
      <c r="R205" s="109">
        <f>IF('Planilha oficial participantes '!P205="Nenhuma no último mês", 0,
 IF('Planilha oficial participantes '!P205="Menos de 1 vez/ semana", 1,
 IF('Planilha oficial participantes '!P205="1 ou 2 vezes/ semana", 2,
 IF('Planilha oficial participantes '!P205="3 ou mais vezes/ semana", 3,
 ""))))
</f>
        <v>1</v>
      </c>
      <c r="S205" s="109">
        <f>IF('Planilha oficial participantes '!Q205="Nenhuma no último mês", 0,
 IF('Planilha oficial participantes '!Q205="Menos de 1 vez/ semana", 1,
 IF('Planilha oficial participantes '!Q205="1 ou 2 vezes/ semana", 2,
 IF('Planilha oficial participantes '!Q205="3 ou mais vezes/ semana", 3,
 ""))))
</f>
        <v>0</v>
      </c>
      <c r="T205" s="109">
        <f>IF('Planilha oficial participantes '!S205="Nenhuma no último mês", 0,
 IF('Planilha oficial participantes '!S205="Não se aplica", 0,
 IF('Planilha oficial participantes '!S205="Menos de 1 vez/ semana", 1,
 IF('Planilha oficial participantes '!S205="1 ou 2 vezes/ semana", 2,
 IF('Planilha oficial participantes '!S205="3 ou mais vezes/ semana", 3,
 ""))))
)</f>
        <v>0</v>
      </c>
      <c r="U205" s="109">
        <f>IF('Planilha oficial participantes '!U205="Nenhuma no último mês", 0,
 IF('Planilha oficial participantes '!U205="Menos de 1 vez/ semana", 1,
 IF('Planilha oficial participantes '!U205="1 ou 2 vezes/ semana", 2,
 IF('Planilha oficial participantes '!U205="3 ou mais vezes/ semana", 3,
 ""))))
</f>
        <v>0</v>
      </c>
      <c r="V205" s="109">
        <f t="shared" si="4"/>
        <v>0</v>
      </c>
      <c r="W205" s="109">
        <f>IF('Planilha oficial participantes '!V205="Nenhuma no último mês", 0,
 IF('Planilha oficial participantes '!V205="Menos de 1 vez/ semana", 1,
 IF('Planilha oficial participantes '!V205="1 ou 2 vezes/ semana", 2,
 IF('Planilha oficial participantes '!V205="3 ou mais vezes/ semana", 3,
 ""))))
</f>
        <v>0</v>
      </c>
      <c r="X205" s="109">
        <f>IF('Planilha oficial participantes '!W205="Nenhuma dificuldade", 0,
 IF('Planilha oficial participantes '!W205="Um problema leve", 1,
 IF('Planilha oficial participantes '!W205="Um problema razoável", 2,
 IF('Planilha oficial participantes '!W205="Um grande problema", 3,
 ""))))
</f>
        <v>0</v>
      </c>
      <c r="Y205" s="114">
        <f t="shared" si="5"/>
        <v>2</v>
      </c>
    </row>
    <row r="206">
      <c r="A206" s="108" t="s">
        <v>1394</v>
      </c>
      <c r="B206" s="109">
        <f>IF('Planilha oficial participantes '!T206="Muito boa", 0, IF('Planilha oficial participantes '!T206="Boa", 1, IF('Planilha oficial participantes '!T206="Ruim", 2, IF('Planilha oficial participantes '!T206="Muito ruim", 3, ""))))</f>
        <v>1</v>
      </c>
      <c r="C206" s="109">
        <f>IF(VALUE(MID('Planilha oficial participantes '!F206,1,SEARCH(" ",'Planilha oficial participantes '!F206)-1))&lt;=15, 0,
 IF(VALUE(MID('Planilha oficial participantes '!F206,1,SEARCH(" ",'Planilha oficial participantes '!F206)-1))&lt;=30, 1,
 IF(VALUE(MID('Planilha oficial participantes '!F206,1,SEARCH(" ",'Planilha oficial participantes '!F206)-1))&lt;=60, 2,
 3)))</f>
        <v>0</v>
      </c>
      <c r="D206" s="109">
        <f>IF('Planilha oficial participantes '!I206="Nenhuma no último mês", 0,
 IF('Planilha oficial participantes '!I206="Menos de 1 vez/ semana", 1,
 IF('Planilha oficial participantes '!I206="1 ou 2 vezes/ semana", 2,
 IF('Planilha oficial participantes '!I206="3 ou mais vezes/ semana", 3,
 ""))))
</f>
        <v>1</v>
      </c>
      <c r="E206" s="110">
        <f t="shared" si="1"/>
        <v>1</v>
      </c>
      <c r="F206" s="109">
        <f>IF(VALUE(MID('Planilha oficial participantes '!H206,1,SEARCH(" ",'Planilha oficial participantes '!H206)-1))&gt;=7, 0,
 IF(VALUE(MID('Planilha oficial participantes '!H206,1,SEARCH(" ",'Planilha oficial participantes '!H206)-1))&gt;=6, 1,
 IF(VALUE(MID('Planilha oficial participantes '!H206,1,SEARCH(" ",'Planilha oficial participantes '!H206)-1))&gt;=5, 2,
 3)))
</f>
        <v>0</v>
      </c>
      <c r="G206" s="109">
        <f>IF(
  (((VALUE(MID('Planilha oficial participantes '!H206,1,SEARCH(" ",'Planilha oficial participantes '!H206)-1))) / (TIMEVALUE(MOD('Planilha oficial participantes '!G206 - 'Planilha oficial participantes '!E206, 1))*24))*100) &gt; 85, 0,
IF(
  (((VALUE(MID('Planilha oficial participantes '!H206,1,SEARCH(" ",'Planilha oficial participantes '!H206)-1))) / (TIMEVALUE(MOD('Planilha oficial participantes '!G206 - 'Planilha oficial participantes '!E206, 1))*24))*100) &gt;= 75, 1,
IF(
  (((VALUE(MID('Planilha oficial participantes '!H206,1,SEARCH(" ",'Planilha oficial participantes '!H206)-1))) / (TIMEVALUE(MOD('Planilha oficial participantes '!G206 - 'Planilha oficial participantes '!E206, 1))*24))*100) &gt;= 65, 2,
3)))
</f>
        <v>0</v>
      </c>
      <c r="H206" s="111">
        <f>((VALUE(MID('Planilha oficial participantes '!H206,1,SEARCH(" ",'Planilha oficial participantes '!H206)-1))) / (TIMEVALUE(MOD('Planilha oficial participantes '!G206 - 'Planilha oficial participantes '!E206, 1))*24))*100</f>
        <v>93.33333333</v>
      </c>
      <c r="I206" s="112">
        <f>MOD('Planilha oficial participantes '!G206 - 'Planilha oficial participantes '!E206, 1)</f>
        <v>0.3125</v>
      </c>
      <c r="J206" s="113">
        <f t="shared" si="2"/>
        <v>7.5</v>
      </c>
      <c r="K206" s="109">
        <f t="shared" si="3"/>
        <v>2</v>
      </c>
      <c r="L206" s="109">
        <f>IF('Planilha oficial participantes '!J206="Nenhuma no último mês", 0,
 IF('Planilha oficial participantes '!J206="Menos de 1 vez/ semana", 1,
 IF('Planilha oficial participantes '!J206="1 ou 2 vezes/ semana", 2,
 IF('Planilha oficial participantes '!J206="3 ou mais vezes/ semana", 3,
 ""))))
</f>
        <v>3</v>
      </c>
      <c r="M206" s="109">
        <f>IF('Planilha oficial participantes '!K206="Nenhuma no último mês", 0,
 IF('Planilha oficial participantes '!K206="Menos de 1 vez/ semana", 1,
 IF('Planilha oficial participantes '!K206="1 ou 2 vezes/ semana", 2,
 IF('Planilha oficial participantes '!K206="3 ou mais vezes/ semana", 3,
 ""))))
</f>
        <v>3</v>
      </c>
      <c r="N206" s="109">
        <f>IF('Planilha oficial participantes '!L206="Nenhuma no último mês", 0,
 IF('Planilha oficial participantes '!L206="Menos de 1 vez/ semana", 1,
 IF('Planilha oficial participantes '!L206="1 ou 2 vezes/ semana", 2,
 IF('Planilha oficial participantes '!L206="3 ou mais vezes/ semana", 3,
 ""))))
</f>
        <v>1</v>
      </c>
      <c r="O206" s="109">
        <f>IF('Planilha oficial participantes '!M206="Nenhuma no último mês", 0,
 IF('Planilha oficial participantes '!M206="Menos de 1 vez/ semana", 1,
 IF('Planilha oficial participantes '!M206="1 ou 2 vezes/ semana", 2,
 IF('Planilha oficial participantes '!M206="3 ou mais vezes/ semana", 3,
 ""))))
</f>
        <v>0</v>
      </c>
      <c r="P206" s="109">
        <f>IF('Planilha oficial participantes '!N206="Nenhuma no último mês", 0,
 IF('Planilha oficial participantes '!N206="Menos de 1 vez/ semana", 1,
 IF('Planilha oficial participantes '!N206="1 ou 2 vezes/ semana", 2,
 IF('Planilha oficial participantes '!N206="3 ou mais vezes/ semana", 3,
 ""))))
</f>
        <v>0</v>
      </c>
      <c r="Q206" s="109">
        <f>IF('Planilha oficial participantes '!O206="Nenhuma no último mês", 0,
 IF('Planilha oficial participantes '!O206="Menos de 1 vez/ semana", 1,
 IF('Planilha oficial participantes '!O206="1 ou 2 vezes/ semana", 2,
 IF('Planilha oficial participantes '!O206="3 ou mais vezes/ semana", 3,
 ""))))
</f>
        <v>0</v>
      </c>
      <c r="R206" s="109">
        <f>IF('Planilha oficial participantes '!P206="Nenhuma no último mês", 0,
 IF('Planilha oficial participantes '!P206="Menos de 1 vez/ semana", 1,
 IF('Planilha oficial participantes '!P206="1 ou 2 vezes/ semana", 2,
 IF('Planilha oficial participantes '!P206="3 ou mais vezes/ semana", 3,
 ""))))
</f>
        <v>3</v>
      </c>
      <c r="S206" s="109">
        <f>IF('Planilha oficial participantes '!Q206="Nenhuma no último mês", 0,
 IF('Planilha oficial participantes '!Q206="Menos de 1 vez/ semana", 1,
 IF('Planilha oficial participantes '!Q206="1 ou 2 vezes/ semana", 2,
 IF('Planilha oficial participantes '!Q206="3 ou mais vezes/ semana", 3,
 ""))))
</f>
        <v>2</v>
      </c>
      <c r="T206" s="109">
        <f>IF('Planilha oficial participantes '!S206="Nenhuma no último mês", 0,
 IF('Planilha oficial participantes '!S206="Não se aplica", 0,
 IF('Planilha oficial participantes '!S206="Menos de 1 vez/ semana", 1,
 IF('Planilha oficial participantes '!S206="1 ou 2 vezes/ semana", 2,
 IF('Planilha oficial participantes '!S206="3 ou mais vezes/ semana", 3,
 ""))))
)</f>
        <v>0</v>
      </c>
      <c r="U206" s="109">
        <f>IF('Planilha oficial participantes '!U206="Nenhuma no último mês", 0,
 IF('Planilha oficial participantes '!U206="Menos de 1 vez/ semana", 1,
 IF('Planilha oficial participantes '!U206="1 ou 2 vezes/ semana", 2,
 IF('Planilha oficial participantes '!U206="3 ou mais vezes/ semana", 3,
 ""))))
</f>
        <v>3</v>
      </c>
      <c r="V206" s="109">
        <f t="shared" si="4"/>
        <v>3</v>
      </c>
      <c r="W206" s="109">
        <f>IF('Planilha oficial participantes '!V206="Nenhuma no último mês", 0,
 IF('Planilha oficial participantes '!V206="Menos de 1 vez/ semana", 1,
 IF('Planilha oficial participantes '!V206="1 ou 2 vezes/ semana", 2,
 IF('Planilha oficial participantes '!V206="3 ou mais vezes/ semana", 3,
 ""))))
</f>
        <v>2</v>
      </c>
      <c r="X206" s="109">
        <f>IF('Planilha oficial participantes '!W206="Nenhuma dificuldade", 0,
 IF('Planilha oficial participantes '!W206="Um problema leve", 1,
 IF('Planilha oficial participantes '!W206="Um problema razoável", 2,
 IF('Planilha oficial participantes '!W206="Um grande problema", 3,
 ""))))
</f>
        <v>3</v>
      </c>
      <c r="Y206" s="114">
        <f t="shared" si="5"/>
        <v>10</v>
      </c>
    </row>
    <row r="207">
      <c r="A207" s="108" t="s">
        <v>1395</v>
      </c>
      <c r="B207" s="109">
        <f>IF('Planilha oficial participantes '!T207="Muito boa", 0, IF('Planilha oficial participantes '!T207="Boa", 1, IF('Planilha oficial participantes '!T207="Ruim", 2, IF('Planilha oficial participantes '!T207="Muito ruim", 3, ""))))</f>
        <v>2</v>
      </c>
      <c r="C207" s="109">
        <f>IF(VALUE(MID('Planilha oficial participantes '!F207,1,SEARCH(" ",'Planilha oficial participantes '!F207)-1))&lt;=15, 0,
 IF(VALUE(MID('Planilha oficial participantes '!F207,1,SEARCH(" ",'Planilha oficial participantes '!F207)-1))&lt;=30, 1,
 IF(VALUE(MID('Planilha oficial participantes '!F207,1,SEARCH(" ",'Planilha oficial participantes '!F207)-1))&lt;=60, 2,
 3)))</f>
        <v>1</v>
      </c>
      <c r="D207" s="109">
        <f>IF('Planilha oficial participantes '!I207="Nenhuma no último mês", 0,
 IF('Planilha oficial participantes '!I207="Menos de 1 vez/ semana", 1,
 IF('Planilha oficial participantes '!I207="1 ou 2 vezes/ semana", 2,
 IF('Planilha oficial participantes '!I207="3 ou mais vezes/ semana", 3,
 ""))))
</f>
        <v>3</v>
      </c>
      <c r="E207" s="110">
        <f t="shared" si="1"/>
        <v>2</v>
      </c>
      <c r="F207" s="109">
        <f>IF(VALUE(MID('Planilha oficial participantes '!H207,1,SEARCH(" ",'Planilha oficial participantes '!H207)-1))&gt;=7, 0,
 IF(VALUE(MID('Planilha oficial participantes '!H207,1,SEARCH(" ",'Planilha oficial participantes '!H207)-1))&gt;=6, 1,
 IF(VALUE(MID('Planilha oficial participantes '!H207,1,SEARCH(" ",'Planilha oficial participantes '!H207)-1))&gt;=5, 2,
 3)))
</f>
        <v>1</v>
      </c>
      <c r="G207" s="109">
        <f>IF(
  (((VALUE(MID('Planilha oficial participantes '!H207,1,SEARCH(" ",'Planilha oficial participantes '!H207)-1))) / (TIMEVALUE(MOD('Planilha oficial participantes '!G207 - 'Planilha oficial participantes '!E207, 1))*24))*100) &gt; 85, 0,
IF(
  (((VALUE(MID('Planilha oficial participantes '!H207,1,SEARCH(" ",'Planilha oficial participantes '!H207)-1))) / (TIMEVALUE(MOD('Planilha oficial participantes '!G207 - 'Planilha oficial participantes '!E207, 1))*24))*100) &gt;= 75, 1,
IF(
  (((VALUE(MID('Planilha oficial participantes '!H207,1,SEARCH(" ",'Planilha oficial participantes '!H207)-1))) / (TIMEVALUE(MOD('Planilha oficial participantes '!G207 - 'Planilha oficial participantes '!E207, 1))*24))*100) &gt;= 65, 2,
3)))
</f>
        <v>0</v>
      </c>
      <c r="H207" s="111">
        <f>((VALUE(MID('Planilha oficial participantes '!H207,1,SEARCH(" ",'Planilha oficial participantes '!H207)-1))) / (TIMEVALUE(MOD('Planilha oficial participantes '!G207 - 'Planilha oficial participantes '!E207, 1))*24))*100</f>
        <v>92.30769231</v>
      </c>
      <c r="I207" s="112">
        <f>MOD('Planilha oficial participantes '!G207 - 'Planilha oficial participantes '!E207, 1)</f>
        <v>0.2708333333</v>
      </c>
      <c r="J207" s="113">
        <f t="shared" si="2"/>
        <v>6.5</v>
      </c>
      <c r="K207" s="109">
        <f t="shared" si="3"/>
        <v>2</v>
      </c>
      <c r="L207" s="109">
        <f>IF('Planilha oficial participantes '!J207="Nenhuma no último mês", 0,
 IF('Planilha oficial participantes '!J207="Menos de 1 vez/ semana", 1,
 IF('Planilha oficial participantes '!J207="1 ou 2 vezes/ semana", 2,
 IF('Planilha oficial participantes '!J207="3 ou mais vezes/ semana", 3,
 ""))))
</f>
        <v>3</v>
      </c>
      <c r="M207" s="109">
        <f>IF('Planilha oficial participantes '!K207="Nenhuma no último mês", 0,
 IF('Planilha oficial participantes '!K207="Menos de 1 vez/ semana", 1,
 IF('Planilha oficial participantes '!K207="1 ou 2 vezes/ semana", 2,
 IF('Planilha oficial participantes '!K207="3 ou mais vezes/ semana", 3,
 ""))))
</f>
        <v>3</v>
      </c>
      <c r="N207" s="109">
        <f>IF('Planilha oficial participantes '!L207="Nenhuma no último mês", 0,
 IF('Planilha oficial participantes '!L207="Menos de 1 vez/ semana", 1,
 IF('Planilha oficial participantes '!L207="1 ou 2 vezes/ semana", 2,
 IF('Planilha oficial participantes '!L207="3 ou mais vezes/ semana", 3,
 ""))))
</f>
        <v>0</v>
      </c>
      <c r="O207" s="109">
        <f>IF('Planilha oficial participantes '!M207="Nenhuma no último mês", 0,
 IF('Planilha oficial participantes '!M207="Menos de 1 vez/ semana", 1,
 IF('Planilha oficial participantes '!M207="1 ou 2 vezes/ semana", 2,
 IF('Planilha oficial participantes '!M207="3 ou mais vezes/ semana", 3,
 ""))))
</f>
        <v>0</v>
      </c>
      <c r="P207" s="109">
        <f>IF('Planilha oficial participantes '!N207="Nenhuma no último mês", 0,
 IF('Planilha oficial participantes '!N207="Menos de 1 vez/ semana", 1,
 IF('Planilha oficial participantes '!N207="1 ou 2 vezes/ semana", 2,
 IF('Planilha oficial participantes '!N207="3 ou mais vezes/ semana", 3,
 ""))))
</f>
        <v>1</v>
      </c>
      <c r="Q207" s="109">
        <f>IF('Planilha oficial participantes '!O207="Nenhuma no último mês", 0,
 IF('Planilha oficial participantes '!O207="Menos de 1 vez/ semana", 1,
 IF('Planilha oficial participantes '!O207="1 ou 2 vezes/ semana", 2,
 IF('Planilha oficial participantes '!O207="3 ou mais vezes/ semana", 3,
 ""))))
</f>
        <v>0</v>
      </c>
      <c r="R207" s="109">
        <f>IF('Planilha oficial participantes '!P207="Nenhuma no último mês", 0,
 IF('Planilha oficial participantes '!P207="Menos de 1 vez/ semana", 1,
 IF('Planilha oficial participantes '!P207="1 ou 2 vezes/ semana", 2,
 IF('Planilha oficial participantes '!P207="3 ou mais vezes/ semana", 3,
 ""))))
</f>
        <v>2</v>
      </c>
      <c r="S207" s="109">
        <f>IF('Planilha oficial participantes '!Q207="Nenhuma no último mês", 0,
 IF('Planilha oficial participantes '!Q207="Menos de 1 vez/ semana", 1,
 IF('Planilha oficial participantes '!Q207="1 ou 2 vezes/ semana", 2,
 IF('Planilha oficial participantes '!Q207="3 ou mais vezes/ semana", 3,
 ""))))
</f>
        <v>2</v>
      </c>
      <c r="T207" s="109">
        <f>IF('Planilha oficial participantes '!S207="Nenhuma no último mês", 0,
 IF('Planilha oficial participantes '!S207="Não se aplica", 0,
 IF('Planilha oficial participantes '!S207="Menos de 1 vez/ semana", 1,
 IF('Planilha oficial participantes '!S207="1 ou 2 vezes/ semana", 2,
 IF('Planilha oficial participantes '!S207="3 ou mais vezes/ semana", 3,
 ""))))
)</f>
        <v>0</v>
      </c>
      <c r="U207" s="109">
        <f>IF('Planilha oficial participantes '!U207="Nenhuma no último mês", 0,
 IF('Planilha oficial participantes '!U207="Menos de 1 vez/ semana", 1,
 IF('Planilha oficial participantes '!U207="1 ou 2 vezes/ semana", 2,
 IF('Planilha oficial participantes '!U207="3 ou mais vezes/ semana", 3,
 ""))))
</f>
        <v>2</v>
      </c>
      <c r="V207" s="109">
        <f t="shared" si="4"/>
        <v>3</v>
      </c>
      <c r="W207" s="109">
        <f>IF('Planilha oficial participantes '!V207="Nenhuma no último mês", 0,
 IF('Planilha oficial participantes '!V207="Menos de 1 vez/ semana", 1,
 IF('Planilha oficial participantes '!V207="1 ou 2 vezes/ semana", 2,
 IF('Planilha oficial participantes '!V207="3 ou mais vezes/ semana", 3,
 ""))))
</f>
        <v>3</v>
      </c>
      <c r="X207" s="109">
        <f>IF('Planilha oficial participantes '!W207="Nenhuma dificuldade", 0,
 IF('Planilha oficial participantes '!W207="Um problema leve", 1,
 IF('Planilha oficial participantes '!W207="Um problema razoável", 2,
 IF('Planilha oficial participantes '!W207="Um grande problema", 3,
 ""))))
</f>
        <v>2</v>
      </c>
      <c r="Y207" s="114">
        <f t="shared" si="5"/>
        <v>12</v>
      </c>
    </row>
    <row r="208">
      <c r="A208" s="108" t="s">
        <v>1396</v>
      </c>
      <c r="B208" s="109">
        <f>IF('Planilha oficial participantes '!T208="Muito boa", 0, IF('Planilha oficial participantes '!T208="Boa", 1, IF('Planilha oficial participantes '!T208="Ruim", 2, IF('Planilha oficial participantes '!T208="Muito ruim", 3, ""))))</f>
        <v>1</v>
      </c>
      <c r="C208" s="109">
        <f>IF(VALUE(MID('Planilha oficial participantes '!F208,1,SEARCH(" ",'Planilha oficial participantes '!F208)-1))&lt;=15, 0,
 IF(VALUE(MID('Planilha oficial participantes '!F208,1,SEARCH(" ",'Planilha oficial participantes '!F208)-1))&lt;=30, 1,
 IF(VALUE(MID('Planilha oficial participantes '!F208,1,SEARCH(" ",'Planilha oficial participantes '!F208)-1))&lt;=60, 2,
 3)))</f>
        <v>1</v>
      </c>
      <c r="D208" s="109">
        <f>IF('Planilha oficial participantes '!I208="Nenhuma no último mês", 0,
 IF('Planilha oficial participantes '!I208="Menos de 1 vez/ semana", 1,
 IF('Planilha oficial participantes '!I208="1 ou 2 vezes/ semana", 2,
 IF('Planilha oficial participantes '!I208="3 ou mais vezes/ semana", 3,
 ""))))
</f>
        <v>2</v>
      </c>
      <c r="E208" s="110">
        <f t="shared" si="1"/>
        <v>2</v>
      </c>
      <c r="F208" s="109">
        <f>IF(VALUE(MID('Planilha oficial participantes '!H208,1,SEARCH(" ",'Planilha oficial participantes '!H208)-1))&gt;=7, 0,
 IF(VALUE(MID('Planilha oficial participantes '!H208,1,SEARCH(" ",'Planilha oficial participantes '!H208)-1))&gt;=6, 1,
 IF(VALUE(MID('Planilha oficial participantes '!H208,1,SEARCH(" ",'Planilha oficial participantes '!H208)-1))&gt;=5, 2,
 3)))
</f>
        <v>0</v>
      </c>
      <c r="G208" s="109">
        <f>IF(
  (((VALUE(MID('Planilha oficial participantes '!H208,1,SEARCH(" ",'Planilha oficial participantes '!H208)-1))) / (TIMEVALUE(MOD('Planilha oficial participantes '!G208 - 'Planilha oficial participantes '!E208, 1))*24))*100) &gt; 85, 0,
IF(
  (((VALUE(MID('Planilha oficial participantes '!H208,1,SEARCH(" ",'Planilha oficial participantes '!H208)-1))) / (TIMEVALUE(MOD('Planilha oficial participantes '!G208 - 'Planilha oficial participantes '!E208, 1))*24))*100) &gt;= 75, 1,
IF(
  (((VALUE(MID('Planilha oficial participantes '!H208,1,SEARCH(" ",'Planilha oficial participantes '!H208)-1))) / (TIMEVALUE(MOD('Planilha oficial participantes '!G208 - 'Planilha oficial participantes '!E208, 1))*24))*100) &gt;= 65, 2,
3)))
</f>
        <v>0</v>
      </c>
      <c r="H208" s="111">
        <f>((VALUE(MID('Planilha oficial participantes '!H208,1,SEARCH(" ",'Planilha oficial participantes '!H208)-1))) / (TIMEVALUE(MOD('Planilha oficial participantes '!G208 - 'Planilha oficial participantes '!E208, 1))*24))*100</f>
        <v>87.5</v>
      </c>
      <c r="I208" s="112">
        <f>MOD('Planilha oficial participantes '!G208 - 'Planilha oficial participantes '!E208, 1)</f>
        <v>0.3333333333</v>
      </c>
      <c r="J208" s="113">
        <f t="shared" si="2"/>
        <v>8</v>
      </c>
      <c r="K208" s="109">
        <f t="shared" si="3"/>
        <v>1</v>
      </c>
      <c r="L208" s="109">
        <f>IF('Planilha oficial participantes '!J208="Nenhuma no último mês", 0,
 IF('Planilha oficial participantes '!J208="Menos de 1 vez/ semana", 1,
 IF('Planilha oficial participantes '!J208="1 ou 2 vezes/ semana", 2,
 IF('Planilha oficial participantes '!J208="3 ou mais vezes/ semana", 3,
 ""))))
</f>
        <v>1</v>
      </c>
      <c r="M208" s="109">
        <f>IF('Planilha oficial participantes '!K208="Nenhuma no último mês", 0,
 IF('Planilha oficial participantes '!K208="Menos de 1 vez/ semana", 1,
 IF('Planilha oficial participantes '!K208="1 ou 2 vezes/ semana", 2,
 IF('Planilha oficial participantes '!K208="3 ou mais vezes/ semana", 3,
 ""))))
</f>
        <v>0</v>
      </c>
      <c r="N208" s="109">
        <f>IF('Planilha oficial participantes '!L208="Nenhuma no último mês", 0,
 IF('Planilha oficial participantes '!L208="Menos de 1 vez/ semana", 1,
 IF('Planilha oficial participantes '!L208="1 ou 2 vezes/ semana", 2,
 IF('Planilha oficial participantes '!L208="3 ou mais vezes/ semana", 3,
 ""))))
</f>
        <v>0</v>
      </c>
      <c r="O208" s="109">
        <f>IF('Planilha oficial participantes '!M208="Nenhuma no último mês", 0,
 IF('Planilha oficial participantes '!M208="Menos de 1 vez/ semana", 1,
 IF('Planilha oficial participantes '!M208="1 ou 2 vezes/ semana", 2,
 IF('Planilha oficial participantes '!M208="3 ou mais vezes/ semana", 3,
 ""))))
</f>
        <v>0</v>
      </c>
      <c r="P208" s="109">
        <f>IF('Planilha oficial participantes '!N208="Nenhuma no último mês", 0,
 IF('Planilha oficial participantes '!N208="Menos de 1 vez/ semana", 1,
 IF('Planilha oficial participantes '!N208="1 ou 2 vezes/ semana", 2,
 IF('Planilha oficial participantes '!N208="3 ou mais vezes/ semana", 3,
 ""))))
</f>
        <v>2</v>
      </c>
      <c r="Q208" s="109">
        <f>IF('Planilha oficial participantes '!O208="Nenhuma no último mês", 0,
 IF('Planilha oficial participantes '!O208="Menos de 1 vez/ semana", 1,
 IF('Planilha oficial participantes '!O208="1 ou 2 vezes/ semana", 2,
 IF('Planilha oficial participantes '!O208="3 ou mais vezes/ semana", 3,
 ""))))
</f>
        <v>0</v>
      </c>
      <c r="R208" s="109">
        <f>IF('Planilha oficial participantes '!P208="Nenhuma no último mês", 0,
 IF('Planilha oficial participantes '!P208="Menos de 1 vez/ semana", 1,
 IF('Planilha oficial participantes '!P208="1 ou 2 vezes/ semana", 2,
 IF('Planilha oficial participantes '!P208="3 ou mais vezes/ semana", 3,
 ""))))
</f>
        <v>0</v>
      </c>
      <c r="S208" s="109">
        <f>IF('Planilha oficial participantes '!Q208="Nenhuma no último mês", 0,
 IF('Planilha oficial participantes '!Q208="Menos de 1 vez/ semana", 1,
 IF('Planilha oficial participantes '!Q208="1 ou 2 vezes/ semana", 2,
 IF('Planilha oficial participantes '!Q208="3 ou mais vezes/ semana", 3,
 ""))))
</f>
        <v>0</v>
      </c>
      <c r="T208" s="109">
        <f>IF('Planilha oficial participantes '!S208="Nenhuma no último mês", 0,
 IF('Planilha oficial participantes '!S208="Não se aplica", 0,
 IF('Planilha oficial participantes '!S208="Menos de 1 vez/ semana", 1,
 IF('Planilha oficial participantes '!S208="1 ou 2 vezes/ semana", 2,
 IF('Planilha oficial participantes '!S208="3 ou mais vezes/ semana", 3,
 ""))))
)</f>
        <v>0</v>
      </c>
      <c r="U208" s="109">
        <f>IF('Planilha oficial participantes '!U208="Nenhuma no último mês", 0,
 IF('Planilha oficial participantes '!U208="Menos de 1 vez/ semana", 1,
 IF('Planilha oficial participantes '!U208="1 ou 2 vezes/ semana", 2,
 IF('Planilha oficial participantes '!U208="3 ou mais vezes/ semana", 3,
 ""))))
</f>
        <v>0</v>
      </c>
      <c r="V208" s="109">
        <f t="shared" si="4"/>
        <v>1</v>
      </c>
      <c r="W208" s="109">
        <f>IF('Planilha oficial participantes '!V208="Nenhuma no último mês", 0,
 IF('Planilha oficial participantes '!V208="Menos de 1 vez/ semana", 1,
 IF('Planilha oficial participantes '!V208="1 ou 2 vezes/ semana", 2,
 IF('Planilha oficial participantes '!V208="3 ou mais vezes/ semana", 3,
 ""))))
</f>
        <v>0</v>
      </c>
      <c r="X208" s="109">
        <f>IF('Planilha oficial participantes '!W208="Nenhuma dificuldade", 0,
 IF('Planilha oficial participantes '!W208="Um problema leve", 1,
 IF('Planilha oficial participantes '!W208="Um problema razoável", 2,
 IF('Planilha oficial participantes '!W208="Um grande problema", 3,
 ""))))
</f>
        <v>1</v>
      </c>
      <c r="Y208" s="114">
        <f t="shared" si="5"/>
        <v>5</v>
      </c>
    </row>
    <row r="209">
      <c r="A209" s="108" t="s">
        <v>1397</v>
      </c>
      <c r="B209" s="109">
        <f>IF('Planilha oficial participantes '!T209="Muito boa", 0, IF('Planilha oficial participantes '!T209="Boa", 1, IF('Planilha oficial participantes '!T209="Ruim", 2, IF('Planilha oficial participantes '!T209="Muito ruim", 3, ""))))</f>
        <v>2</v>
      </c>
      <c r="C209" s="109">
        <f>IF(VALUE(MID('Planilha oficial participantes '!F209,1,SEARCH(" ",'Planilha oficial participantes '!F209)-1))&lt;=15, 0,
 IF(VALUE(MID('Planilha oficial participantes '!F209,1,SEARCH(" ",'Planilha oficial participantes '!F209)-1))&lt;=30, 1,
 IF(VALUE(MID('Planilha oficial participantes '!F209,1,SEARCH(" ",'Planilha oficial participantes '!F209)-1))&lt;=60, 2,
 3)))</f>
        <v>2</v>
      </c>
      <c r="D209" s="109">
        <f>IF('Planilha oficial participantes '!I209="Nenhuma no último mês", 0,
 IF('Planilha oficial participantes '!I209="Menos de 1 vez/ semana", 1,
 IF('Planilha oficial participantes '!I209="1 ou 2 vezes/ semana", 2,
 IF('Planilha oficial participantes '!I209="3 ou mais vezes/ semana", 3,
 ""))))
</f>
        <v>3</v>
      </c>
      <c r="E209" s="110">
        <f t="shared" si="1"/>
        <v>3</v>
      </c>
      <c r="F209" s="109">
        <f>IF(VALUE(MID('Planilha oficial participantes '!H209,1,SEARCH(" ",'Planilha oficial participantes '!H209)-1))&gt;=7, 0,
 IF(VALUE(MID('Planilha oficial participantes '!H209,1,SEARCH(" ",'Planilha oficial participantes '!H209)-1))&gt;=6, 1,
 IF(VALUE(MID('Planilha oficial participantes '!H209,1,SEARCH(" ",'Planilha oficial participantes '!H209)-1))&gt;=5, 2,
 3)))
</f>
        <v>1</v>
      </c>
      <c r="G209" s="109">
        <f>IF(
  (((VALUE(MID('Planilha oficial participantes '!H209,1,SEARCH(" ",'Planilha oficial participantes '!H209)-1))) / (TIMEVALUE(MOD('Planilha oficial participantes '!G209 - 'Planilha oficial participantes '!E209, 1))*24))*100) &gt; 85, 0,
IF(
  (((VALUE(MID('Planilha oficial participantes '!H209,1,SEARCH(" ",'Planilha oficial participantes '!H209)-1))) / (TIMEVALUE(MOD('Planilha oficial participantes '!G209 - 'Planilha oficial participantes '!E209, 1))*24))*100) &gt;= 75, 1,
IF(
  (((VALUE(MID('Planilha oficial participantes '!H209,1,SEARCH(" ",'Planilha oficial participantes '!H209)-1))) / (TIMEVALUE(MOD('Planilha oficial participantes '!G209 - 'Planilha oficial participantes '!E209, 1))*24))*100) &gt;= 65, 2,
3)))
</f>
        <v>0</v>
      </c>
      <c r="H209" s="111">
        <f>((VALUE(MID('Planilha oficial participantes '!H209,1,SEARCH(" ",'Planilha oficial participantes '!H209)-1))) / (TIMEVALUE(MOD('Planilha oficial participantes '!G209 - 'Planilha oficial participantes '!E209, 1))*24))*100</f>
        <v>100</v>
      </c>
      <c r="I209" s="112">
        <f>MOD('Planilha oficial participantes '!G209 - 'Planilha oficial participantes '!E209, 1)</f>
        <v>0.25</v>
      </c>
      <c r="J209" s="113">
        <f t="shared" si="2"/>
        <v>6</v>
      </c>
      <c r="K209" s="109">
        <f t="shared" si="3"/>
        <v>2</v>
      </c>
      <c r="L209" s="109">
        <f>IF('Planilha oficial participantes '!J209="Nenhuma no último mês", 0,
 IF('Planilha oficial participantes '!J209="Menos de 1 vez/ semana", 1,
 IF('Planilha oficial participantes '!J209="1 ou 2 vezes/ semana", 2,
 IF('Planilha oficial participantes '!J209="3 ou mais vezes/ semana", 3,
 ""))))
</f>
        <v>3</v>
      </c>
      <c r="M209" s="109">
        <f>IF('Planilha oficial participantes '!K209="Nenhuma no último mês", 0,
 IF('Planilha oficial participantes '!K209="Menos de 1 vez/ semana", 1,
 IF('Planilha oficial participantes '!K209="1 ou 2 vezes/ semana", 2,
 IF('Planilha oficial participantes '!K209="3 ou mais vezes/ semana", 3,
 ""))))
</f>
        <v>3</v>
      </c>
      <c r="N209" s="109">
        <f>IF('Planilha oficial participantes '!L209="Nenhuma no último mês", 0,
 IF('Planilha oficial participantes '!L209="Menos de 1 vez/ semana", 1,
 IF('Planilha oficial participantes '!L209="1 ou 2 vezes/ semana", 2,
 IF('Planilha oficial participantes '!L209="3 ou mais vezes/ semana", 3,
 ""))))
</f>
        <v>0</v>
      </c>
      <c r="O209" s="109">
        <f>IF('Planilha oficial participantes '!M209="Nenhuma no último mês", 0,
 IF('Planilha oficial participantes '!M209="Menos de 1 vez/ semana", 1,
 IF('Planilha oficial participantes '!M209="1 ou 2 vezes/ semana", 2,
 IF('Planilha oficial participantes '!M209="3 ou mais vezes/ semana", 3,
 ""))))
</f>
        <v>0</v>
      </c>
      <c r="P209" s="109">
        <f>IF('Planilha oficial participantes '!N209="Nenhuma no último mês", 0,
 IF('Planilha oficial participantes '!N209="Menos de 1 vez/ semana", 1,
 IF('Planilha oficial participantes '!N209="1 ou 2 vezes/ semana", 2,
 IF('Planilha oficial participantes '!N209="3 ou mais vezes/ semana", 3,
 ""))))
</f>
        <v>3</v>
      </c>
      <c r="Q209" s="109">
        <f>IF('Planilha oficial participantes '!O209="Nenhuma no último mês", 0,
 IF('Planilha oficial participantes '!O209="Menos de 1 vez/ semana", 1,
 IF('Planilha oficial participantes '!O209="1 ou 2 vezes/ semana", 2,
 IF('Planilha oficial participantes '!O209="3 ou mais vezes/ semana", 3,
 ""))))
</f>
        <v>0</v>
      </c>
      <c r="R209" s="109">
        <f>IF('Planilha oficial participantes '!P209="Nenhuma no último mês", 0,
 IF('Planilha oficial participantes '!P209="Menos de 1 vez/ semana", 1,
 IF('Planilha oficial participantes '!P209="1 ou 2 vezes/ semana", 2,
 IF('Planilha oficial participantes '!P209="3 ou mais vezes/ semana", 3,
 ""))))
</f>
        <v>1</v>
      </c>
      <c r="S209" s="109">
        <f>IF('Planilha oficial participantes '!Q209="Nenhuma no último mês", 0,
 IF('Planilha oficial participantes '!Q209="Menos de 1 vez/ semana", 1,
 IF('Planilha oficial participantes '!Q209="1 ou 2 vezes/ semana", 2,
 IF('Planilha oficial participantes '!Q209="3 ou mais vezes/ semana", 3,
 ""))))
</f>
        <v>0</v>
      </c>
      <c r="T209" s="109">
        <f>IF('Planilha oficial participantes '!S209="Nenhuma no último mês", 0,
 IF('Planilha oficial participantes '!S209="Não se aplica", 0,
 IF('Planilha oficial participantes '!S209="Menos de 1 vez/ semana", 1,
 IF('Planilha oficial participantes '!S209="1 ou 2 vezes/ semana", 2,
 IF('Planilha oficial participantes '!S209="3 ou mais vezes/ semana", 3,
 ""))))
)</f>
        <v>0</v>
      </c>
      <c r="U209" s="109">
        <f>IF('Planilha oficial participantes '!U209="Nenhuma no último mês", 0,
 IF('Planilha oficial participantes '!U209="Menos de 1 vez/ semana", 1,
 IF('Planilha oficial participantes '!U209="1 ou 2 vezes/ semana", 2,
 IF('Planilha oficial participantes '!U209="3 ou mais vezes/ semana", 3,
 ""))))
</f>
        <v>0</v>
      </c>
      <c r="V209" s="109">
        <f t="shared" si="4"/>
        <v>2</v>
      </c>
      <c r="W209" s="109">
        <f>IF('Planilha oficial participantes '!V209="Nenhuma no último mês", 0,
 IF('Planilha oficial participantes '!V209="Menos de 1 vez/ semana", 1,
 IF('Planilha oficial participantes '!V209="1 ou 2 vezes/ semana", 2,
 IF('Planilha oficial participantes '!V209="3 ou mais vezes/ semana", 3,
 ""))))
</f>
        <v>2</v>
      </c>
      <c r="X209" s="109">
        <f>IF('Planilha oficial participantes '!W209="Nenhuma dificuldade", 0,
 IF('Planilha oficial participantes '!W209="Um problema leve", 1,
 IF('Planilha oficial participantes '!W209="Um problema razoável", 2,
 IF('Planilha oficial participantes '!W209="Um grande problema", 3,
 ""))))
</f>
        <v>2</v>
      </c>
      <c r="Y209" s="114">
        <f t="shared" si="5"/>
        <v>10</v>
      </c>
    </row>
    <row r="210">
      <c r="A210" s="108" t="s">
        <v>1398</v>
      </c>
      <c r="B210" s="109">
        <f>IF('Planilha oficial participantes '!T210="Muito boa", 0, IF('Planilha oficial participantes '!T210="Boa", 1, IF('Planilha oficial participantes '!T210="Ruim", 2, IF('Planilha oficial participantes '!T210="Muito ruim", 3, ""))))</f>
        <v>2</v>
      </c>
      <c r="C210" s="109">
        <f>IF(VALUE(MID('Planilha oficial participantes '!F210,1,SEARCH(" ",'Planilha oficial participantes '!F210)-1))&lt;=15, 0,
 IF(VALUE(MID('Planilha oficial participantes '!F210,1,SEARCH(" ",'Planilha oficial participantes '!F210)-1))&lt;=30, 1,
 IF(VALUE(MID('Planilha oficial participantes '!F210,1,SEARCH(" ",'Planilha oficial participantes '!F210)-1))&lt;=60, 2,
 3)))</f>
        <v>0</v>
      </c>
      <c r="D210" s="109">
        <f>IF('Planilha oficial participantes '!I210="Nenhuma no último mês", 0,
 IF('Planilha oficial participantes '!I210="Menos de 1 vez/ semana", 1,
 IF('Planilha oficial participantes '!I210="1 ou 2 vezes/ semana", 2,
 IF('Planilha oficial participantes '!I210="3 ou mais vezes/ semana", 3,
 ""))))
</f>
        <v>1</v>
      </c>
      <c r="E210" s="110">
        <f t="shared" si="1"/>
        <v>1</v>
      </c>
      <c r="F210" s="109">
        <f>IF(VALUE(MID('Planilha oficial participantes '!H210,1,SEARCH(" ",'Planilha oficial participantes '!H210)-1))&gt;=7, 0,
 IF(VALUE(MID('Planilha oficial participantes '!H210,1,SEARCH(" ",'Planilha oficial participantes '!H210)-1))&gt;=6, 1,
 IF(VALUE(MID('Planilha oficial participantes '!H210,1,SEARCH(" ",'Planilha oficial participantes '!H210)-1))&gt;=5, 2,
 3)))
</f>
        <v>2</v>
      </c>
      <c r="G210" s="109">
        <f>IF(
  (((VALUE(MID('Planilha oficial participantes '!H210,1,SEARCH(" ",'Planilha oficial participantes '!H210)-1))) / (TIMEVALUE(MOD('Planilha oficial participantes '!G210 - 'Planilha oficial participantes '!E210, 1))*24))*100) &gt; 85, 0,
IF(
  (((VALUE(MID('Planilha oficial participantes '!H210,1,SEARCH(" ",'Planilha oficial participantes '!H210)-1))) / (TIMEVALUE(MOD('Planilha oficial participantes '!G210 - 'Planilha oficial participantes '!E210, 1))*24))*100) &gt;= 75, 1,
IF(
  (((VALUE(MID('Planilha oficial participantes '!H210,1,SEARCH(" ",'Planilha oficial participantes '!H210)-1))) / (TIMEVALUE(MOD('Planilha oficial participantes '!G210 - 'Planilha oficial participantes '!E210, 1))*24))*100) &gt;= 65, 2,
3)))
</f>
        <v>0</v>
      </c>
      <c r="H210" s="111">
        <f>((VALUE(MID('Planilha oficial participantes '!H210,1,SEARCH(" ",'Planilha oficial participantes '!H210)-1))) / (TIMEVALUE(MOD('Planilha oficial participantes '!G210 - 'Planilha oficial participantes '!E210, 1))*24))*100</f>
        <v>91.66666667</v>
      </c>
      <c r="I210" s="112">
        <f>MOD('Planilha oficial participantes '!G210 - 'Planilha oficial participantes '!E210, 1)</f>
        <v>0.25</v>
      </c>
      <c r="J210" s="113">
        <f t="shared" si="2"/>
        <v>6</v>
      </c>
      <c r="K210" s="109">
        <f t="shared" si="3"/>
        <v>1</v>
      </c>
      <c r="L210" s="109">
        <f>IF('Planilha oficial participantes '!J210="Nenhuma no último mês", 0,
 IF('Planilha oficial participantes '!J210="Menos de 1 vez/ semana", 1,
 IF('Planilha oficial participantes '!J210="1 ou 2 vezes/ semana", 2,
 IF('Planilha oficial participantes '!J210="3 ou mais vezes/ semana", 3,
 ""))))
</f>
        <v>3</v>
      </c>
      <c r="M210" s="109">
        <f>IF('Planilha oficial participantes '!K210="Nenhuma no último mês", 0,
 IF('Planilha oficial participantes '!K210="Menos de 1 vez/ semana", 1,
 IF('Planilha oficial participantes '!K210="1 ou 2 vezes/ semana", 2,
 IF('Planilha oficial participantes '!K210="3 ou mais vezes/ semana", 3,
 ""))))
</f>
        <v>3</v>
      </c>
      <c r="N210" s="109">
        <f>IF('Planilha oficial participantes '!L210="Nenhuma no último mês", 0,
 IF('Planilha oficial participantes '!L210="Menos de 1 vez/ semana", 1,
 IF('Planilha oficial participantes '!L210="1 ou 2 vezes/ semana", 2,
 IF('Planilha oficial participantes '!L210="3 ou mais vezes/ semana", 3,
 ""))))
</f>
        <v>1</v>
      </c>
      <c r="O210" s="109">
        <f>IF('Planilha oficial participantes '!M210="Nenhuma no último mês", 0,
 IF('Planilha oficial participantes '!M210="Menos de 1 vez/ semana", 1,
 IF('Planilha oficial participantes '!M210="1 ou 2 vezes/ semana", 2,
 IF('Planilha oficial participantes '!M210="3 ou mais vezes/ semana", 3,
 ""))))
</f>
        <v>0</v>
      </c>
      <c r="P210" s="109">
        <f>IF('Planilha oficial participantes '!N210="Nenhuma no último mês", 0,
 IF('Planilha oficial participantes '!N210="Menos de 1 vez/ semana", 1,
 IF('Planilha oficial participantes '!N210="1 ou 2 vezes/ semana", 2,
 IF('Planilha oficial participantes '!N210="3 ou mais vezes/ semana", 3,
 ""))))
</f>
        <v>0</v>
      </c>
      <c r="Q210" s="109">
        <f>IF('Planilha oficial participantes '!O210="Nenhuma no último mês", 0,
 IF('Planilha oficial participantes '!O210="Menos de 1 vez/ semana", 1,
 IF('Planilha oficial participantes '!O210="1 ou 2 vezes/ semana", 2,
 IF('Planilha oficial participantes '!O210="3 ou mais vezes/ semana", 3,
 ""))))
</f>
        <v>0</v>
      </c>
      <c r="R210" s="109">
        <f>IF('Planilha oficial participantes '!P210="Nenhuma no último mês", 0,
 IF('Planilha oficial participantes '!P210="Menos de 1 vez/ semana", 1,
 IF('Planilha oficial participantes '!P210="1 ou 2 vezes/ semana", 2,
 IF('Planilha oficial participantes '!P210="3 ou mais vezes/ semana", 3,
 ""))))
</f>
        <v>1</v>
      </c>
      <c r="S210" s="109">
        <f>IF('Planilha oficial participantes '!Q210="Nenhuma no último mês", 0,
 IF('Planilha oficial participantes '!Q210="Menos de 1 vez/ semana", 1,
 IF('Planilha oficial participantes '!Q210="1 ou 2 vezes/ semana", 2,
 IF('Planilha oficial participantes '!Q210="3 ou mais vezes/ semana", 3,
 ""))))
</f>
        <v>1</v>
      </c>
      <c r="T210" s="109">
        <f>IF('Planilha oficial participantes '!S210="Nenhuma no último mês", 0,
 IF('Planilha oficial participantes '!S210="Não se aplica", 0,
 IF('Planilha oficial participantes '!S210="Menos de 1 vez/ semana", 1,
 IF('Planilha oficial participantes '!S210="1 ou 2 vezes/ semana", 2,
 IF('Planilha oficial participantes '!S210="3 ou mais vezes/ semana", 3,
 ""))))
)</f>
        <v>0</v>
      </c>
      <c r="U210" s="109">
        <f>IF('Planilha oficial participantes '!U210="Nenhuma no último mês", 0,
 IF('Planilha oficial participantes '!U210="Menos de 1 vez/ semana", 1,
 IF('Planilha oficial participantes '!U210="1 ou 2 vezes/ semana", 2,
 IF('Planilha oficial participantes '!U210="3 ou mais vezes/ semana", 3,
 ""))))
</f>
        <v>0</v>
      </c>
      <c r="V210" s="109">
        <f t="shared" si="4"/>
        <v>3</v>
      </c>
      <c r="W210" s="109">
        <f>IF('Planilha oficial participantes '!V210="Nenhuma no último mês", 0,
 IF('Planilha oficial participantes '!V210="Menos de 1 vez/ semana", 1,
 IF('Planilha oficial participantes '!V210="1 ou 2 vezes/ semana", 2,
 IF('Planilha oficial participantes '!V210="3 ou mais vezes/ semana", 3,
 ""))))
</f>
        <v>2</v>
      </c>
      <c r="X210" s="109">
        <f>IF('Planilha oficial participantes '!W210="Nenhuma dificuldade", 0,
 IF('Planilha oficial participantes '!W210="Um problema leve", 1,
 IF('Planilha oficial participantes '!W210="Um problema razoável", 2,
 IF('Planilha oficial participantes '!W210="Um grande problema", 3,
 ""))))
</f>
        <v>3</v>
      </c>
      <c r="Y210" s="114">
        <f t="shared" si="5"/>
        <v>9</v>
      </c>
    </row>
    <row r="211">
      <c r="A211" s="108" t="s">
        <v>1399</v>
      </c>
      <c r="B211" s="109">
        <f>IF('Planilha oficial participantes '!T211="Muito boa", 0, IF('Planilha oficial participantes '!T211="Boa", 1, IF('Planilha oficial participantes '!T211="Ruim", 2, IF('Planilha oficial participantes '!T211="Muito ruim", 3, ""))))</f>
        <v>2</v>
      </c>
      <c r="C211" s="109">
        <f>IF(VALUE(MID('Planilha oficial participantes '!F211,1,SEARCH(" ",'Planilha oficial participantes '!F211)-1))&lt;=15, 0,
 IF(VALUE(MID('Planilha oficial participantes '!F211,1,SEARCH(" ",'Planilha oficial participantes '!F211)-1))&lt;=30, 1,
 IF(VALUE(MID('Planilha oficial participantes '!F211,1,SEARCH(" ",'Planilha oficial participantes '!F211)-1))&lt;=60, 2,
 3)))</f>
        <v>2</v>
      </c>
      <c r="D211" s="109">
        <f>IF('Planilha oficial participantes '!I211="Nenhuma no último mês", 0,
 IF('Planilha oficial participantes '!I211="Menos de 1 vez/ semana", 1,
 IF('Planilha oficial participantes '!I211="1 ou 2 vezes/ semana", 2,
 IF('Planilha oficial participantes '!I211="3 ou mais vezes/ semana", 3,
 ""))))
</f>
        <v>3</v>
      </c>
      <c r="E211" s="110">
        <f t="shared" si="1"/>
        <v>3</v>
      </c>
      <c r="F211" s="109">
        <f>IF(VALUE(MID('Planilha oficial participantes '!H211,1,SEARCH(" ",'Planilha oficial participantes '!H211)-1))&gt;=7, 0,
 IF(VALUE(MID('Planilha oficial participantes '!H211,1,SEARCH(" ",'Planilha oficial participantes '!H211)-1))&gt;=6, 1,
 IF(VALUE(MID('Planilha oficial participantes '!H211,1,SEARCH(" ",'Planilha oficial participantes '!H211)-1))&gt;=5, 2,
 3)))
</f>
        <v>1</v>
      </c>
      <c r="G211" s="109">
        <f>IF(
  (((VALUE(MID('Planilha oficial participantes '!H211,1,SEARCH(" ",'Planilha oficial participantes '!H211)-1))) / (TIMEVALUE(MOD('Planilha oficial participantes '!G211 - 'Planilha oficial participantes '!E211, 1))*24))*100) &gt; 85, 0,
IF(
  (((VALUE(MID('Planilha oficial participantes '!H211,1,SEARCH(" ",'Planilha oficial participantes '!H211)-1))) / (TIMEVALUE(MOD('Planilha oficial participantes '!G211 - 'Planilha oficial participantes '!E211, 1))*24))*100) &gt;= 75, 1,
IF(
  (((VALUE(MID('Planilha oficial participantes '!H211,1,SEARCH(" ",'Planilha oficial participantes '!H211)-1))) / (TIMEVALUE(MOD('Planilha oficial participantes '!G211 - 'Planilha oficial participantes '!E211, 1))*24))*100) &gt;= 65, 2,
3)))
</f>
        <v>0</v>
      </c>
      <c r="H211" s="111">
        <f>((VALUE(MID('Planilha oficial participantes '!H211,1,SEARCH(" ",'Planilha oficial participantes '!H211)-1))) / (TIMEVALUE(MOD('Planilha oficial participantes '!G211 - 'Planilha oficial participantes '!E211, 1))*24))*100</f>
        <v>86.66666667</v>
      </c>
      <c r="I211" s="112">
        <f>MOD('Planilha oficial participantes '!G211 - 'Planilha oficial participantes '!E211, 1)</f>
        <v>0.3125</v>
      </c>
      <c r="J211" s="113">
        <f t="shared" si="2"/>
        <v>7.5</v>
      </c>
      <c r="K211" s="109">
        <f t="shared" si="3"/>
        <v>2</v>
      </c>
      <c r="L211" s="109">
        <f>IF('Planilha oficial participantes '!J211="Nenhuma no último mês", 0,
 IF('Planilha oficial participantes '!J211="Menos de 1 vez/ semana", 1,
 IF('Planilha oficial participantes '!J211="1 ou 2 vezes/ semana", 2,
 IF('Planilha oficial participantes '!J211="3 ou mais vezes/ semana", 3,
 ""))))
</f>
        <v>3</v>
      </c>
      <c r="M211" s="109">
        <f>IF('Planilha oficial participantes '!K211="Nenhuma no último mês", 0,
 IF('Planilha oficial participantes '!K211="Menos de 1 vez/ semana", 1,
 IF('Planilha oficial participantes '!K211="1 ou 2 vezes/ semana", 2,
 IF('Planilha oficial participantes '!K211="3 ou mais vezes/ semana", 3,
 ""))))
</f>
        <v>2</v>
      </c>
      <c r="N211" s="109">
        <f>IF('Planilha oficial participantes '!L211="Nenhuma no último mês", 0,
 IF('Planilha oficial participantes '!L211="Menos de 1 vez/ semana", 1,
 IF('Planilha oficial participantes '!L211="1 ou 2 vezes/ semana", 2,
 IF('Planilha oficial participantes '!L211="3 ou mais vezes/ semana", 3,
 ""))))
</f>
        <v>3</v>
      </c>
      <c r="O211" s="109">
        <f>IF('Planilha oficial participantes '!M211="Nenhuma no último mês", 0,
 IF('Planilha oficial participantes '!M211="Menos de 1 vez/ semana", 1,
 IF('Planilha oficial participantes '!M211="1 ou 2 vezes/ semana", 2,
 IF('Planilha oficial participantes '!M211="3 ou mais vezes/ semana", 3,
 ""))))
</f>
        <v>2</v>
      </c>
      <c r="P211" s="109">
        <f>IF('Planilha oficial participantes '!N211="Nenhuma no último mês", 0,
 IF('Planilha oficial participantes '!N211="Menos de 1 vez/ semana", 1,
 IF('Planilha oficial participantes '!N211="1 ou 2 vezes/ semana", 2,
 IF('Planilha oficial participantes '!N211="3 ou mais vezes/ semana", 3,
 ""))))
</f>
        <v>2</v>
      </c>
      <c r="Q211" s="109">
        <f>IF('Planilha oficial participantes '!O211="Nenhuma no último mês", 0,
 IF('Planilha oficial participantes '!O211="Menos de 1 vez/ semana", 1,
 IF('Planilha oficial participantes '!O211="1 ou 2 vezes/ semana", 2,
 IF('Planilha oficial participantes '!O211="3 ou mais vezes/ semana", 3,
 ""))))
</f>
        <v>0</v>
      </c>
      <c r="R211" s="109">
        <f>IF('Planilha oficial participantes '!P211="Nenhuma no último mês", 0,
 IF('Planilha oficial participantes '!P211="Menos de 1 vez/ semana", 1,
 IF('Planilha oficial participantes '!P211="1 ou 2 vezes/ semana", 2,
 IF('Planilha oficial participantes '!P211="3 ou mais vezes/ semana", 3,
 ""))))
</f>
        <v>0</v>
      </c>
      <c r="S211" s="109">
        <f>IF('Planilha oficial participantes '!Q211="Nenhuma no último mês", 0,
 IF('Planilha oficial participantes '!Q211="Menos de 1 vez/ semana", 1,
 IF('Planilha oficial participantes '!Q211="1 ou 2 vezes/ semana", 2,
 IF('Planilha oficial participantes '!Q211="3 ou mais vezes/ semana", 3,
 ""))))
</f>
        <v>2</v>
      </c>
      <c r="T211" s="109">
        <f>IF('Planilha oficial participantes '!S211="Nenhuma no último mês", 0,
 IF('Planilha oficial participantes '!S211="Não se aplica", 0,
 IF('Planilha oficial participantes '!S211="Menos de 1 vez/ semana", 1,
 IF('Planilha oficial participantes '!S211="1 ou 2 vezes/ semana", 2,
 IF('Planilha oficial participantes '!S211="3 ou mais vezes/ semana", 3,
 ""))))
)</f>
        <v>0</v>
      </c>
      <c r="U211" s="109">
        <f>IF('Planilha oficial participantes '!U211="Nenhuma no último mês", 0,
 IF('Planilha oficial participantes '!U211="Menos de 1 vez/ semana", 1,
 IF('Planilha oficial participantes '!U211="1 ou 2 vezes/ semana", 2,
 IF('Planilha oficial participantes '!U211="3 ou mais vezes/ semana", 3,
 ""))))
</f>
        <v>2</v>
      </c>
      <c r="V211" s="109">
        <f t="shared" si="4"/>
        <v>2</v>
      </c>
      <c r="W211" s="109">
        <f>IF('Planilha oficial participantes '!V211="Nenhuma no último mês", 0,
 IF('Planilha oficial participantes '!V211="Menos de 1 vez/ semana", 1,
 IF('Planilha oficial participantes '!V211="1 ou 2 vezes/ semana", 2,
 IF('Planilha oficial participantes '!V211="3 ou mais vezes/ semana", 3,
 ""))))
</f>
        <v>1</v>
      </c>
      <c r="X211" s="109">
        <f>IF('Planilha oficial participantes '!W211="Nenhuma dificuldade", 0,
 IF('Planilha oficial participantes '!W211="Um problema leve", 1,
 IF('Planilha oficial participantes '!W211="Um problema razoável", 2,
 IF('Planilha oficial participantes '!W211="Um grande problema", 3,
 ""))))
</f>
        <v>3</v>
      </c>
      <c r="Y211" s="114">
        <f t="shared" si="5"/>
        <v>12</v>
      </c>
    </row>
    <row r="212">
      <c r="A212" s="108" t="s">
        <v>1400</v>
      </c>
      <c r="B212" s="109">
        <f>IF('Planilha oficial participantes '!T212="Muito boa", 0, IF('Planilha oficial participantes '!T212="Boa", 1, IF('Planilha oficial participantes '!T212="Ruim", 2, IF('Planilha oficial participantes '!T212="Muito ruim", 3, ""))))</f>
        <v>1</v>
      </c>
      <c r="C212" s="109">
        <f>IF(VALUE(MID('Planilha oficial participantes '!F212,1,SEARCH(" ",'Planilha oficial participantes '!F212)-1))&lt;=15, 0,
 IF(VALUE(MID('Planilha oficial participantes '!F212,1,SEARCH(" ",'Planilha oficial participantes '!F212)-1))&lt;=30, 1,
 IF(VALUE(MID('Planilha oficial participantes '!F212,1,SEARCH(" ",'Planilha oficial participantes '!F212)-1))&lt;=60, 2,
 3)))</f>
        <v>1</v>
      </c>
      <c r="D212" s="109">
        <f>IF('Planilha oficial participantes '!I212="Nenhuma no último mês", 0,
 IF('Planilha oficial participantes '!I212="Menos de 1 vez/ semana", 1,
 IF('Planilha oficial participantes '!I212="1 ou 2 vezes/ semana", 2,
 IF('Planilha oficial participantes '!I212="3 ou mais vezes/ semana", 3,
 ""))))
</f>
        <v>2</v>
      </c>
      <c r="E212" s="110">
        <f t="shared" si="1"/>
        <v>2</v>
      </c>
      <c r="F212" s="109">
        <f>IF(VALUE(MID('Planilha oficial participantes '!H212,1,SEARCH(" ",'Planilha oficial participantes '!H212)-1))&gt;=7, 0,
 IF(VALUE(MID('Planilha oficial participantes '!H212,1,SEARCH(" ",'Planilha oficial participantes '!H212)-1))&gt;=6, 1,
 IF(VALUE(MID('Planilha oficial participantes '!H212,1,SEARCH(" ",'Planilha oficial participantes '!H212)-1))&gt;=5, 2,
 3)))
</f>
        <v>3</v>
      </c>
      <c r="G212" s="109">
        <f>IF(
  (((VALUE(MID('Planilha oficial participantes '!H212,1,SEARCH(" ",'Planilha oficial participantes '!H212)-1))) / (TIMEVALUE(MOD('Planilha oficial participantes '!G212 - 'Planilha oficial participantes '!E212, 1))*24))*100) &gt; 85, 0,
IF(
  (((VALUE(MID('Planilha oficial participantes '!H212,1,SEARCH(" ",'Planilha oficial participantes '!H212)-1))) / (TIMEVALUE(MOD('Planilha oficial participantes '!G212 - 'Planilha oficial participantes '!E212, 1))*24))*100) &gt;= 75, 1,
IF(
  (((VALUE(MID('Planilha oficial participantes '!H212,1,SEARCH(" ",'Planilha oficial participantes '!H212)-1))) / (TIMEVALUE(MOD('Planilha oficial participantes '!G212 - 'Planilha oficial participantes '!E212, 1))*24))*100) &gt;= 65, 2,
3)))
</f>
        <v>0</v>
      </c>
      <c r="H212" s="111">
        <f>((VALUE(MID('Planilha oficial participantes '!H212,1,SEARCH(" ",'Planilha oficial participantes '!H212)-1))) / (TIMEVALUE(MOD('Planilha oficial participantes '!G212 - 'Planilha oficial participantes '!E212, 1))*24))*100</f>
        <v>88.88888889</v>
      </c>
      <c r="I212" s="112">
        <f>MOD('Planilha oficial participantes '!G212 - 'Planilha oficial participantes '!E212, 1)</f>
        <v>0.1875</v>
      </c>
      <c r="J212" s="113">
        <f t="shared" si="2"/>
        <v>4.5</v>
      </c>
      <c r="K212" s="109">
        <f t="shared" si="3"/>
        <v>2</v>
      </c>
      <c r="L212" s="109">
        <f>IF('Planilha oficial participantes '!J212="Nenhuma no último mês", 0,
 IF('Planilha oficial participantes '!J212="Menos de 1 vez/ semana", 1,
 IF('Planilha oficial participantes '!J212="1 ou 2 vezes/ semana", 2,
 IF('Planilha oficial participantes '!J212="3 ou mais vezes/ semana", 3,
 ""))))
</f>
        <v>2</v>
      </c>
      <c r="M212" s="109">
        <f>IF('Planilha oficial participantes '!K212="Nenhuma no último mês", 0,
 IF('Planilha oficial participantes '!K212="Menos de 1 vez/ semana", 1,
 IF('Planilha oficial participantes '!K212="1 ou 2 vezes/ semana", 2,
 IF('Planilha oficial participantes '!K212="3 ou mais vezes/ semana", 3,
 ""))))
</f>
        <v>2</v>
      </c>
      <c r="N212" s="109">
        <f>IF('Planilha oficial participantes '!L212="Nenhuma no último mês", 0,
 IF('Planilha oficial participantes '!L212="Menos de 1 vez/ semana", 1,
 IF('Planilha oficial participantes '!L212="1 ou 2 vezes/ semana", 2,
 IF('Planilha oficial participantes '!L212="3 ou mais vezes/ semana", 3,
 ""))))
</f>
        <v>1</v>
      </c>
      <c r="O212" s="109">
        <f>IF('Planilha oficial participantes '!M212="Nenhuma no último mês", 0,
 IF('Planilha oficial participantes '!M212="Menos de 1 vez/ semana", 1,
 IF('Planilha oficial participantes '!M212="1 ou 2 vezes/ semana", 2,
 IF('Planilha oficial participantes '!M212="3 ou mais vezes/ semana", 3,
 ""))))
</f>
        <v>3</v>
      </c>
      <c r="P212" s="109">
        <f>IF('Planilha oficial participantes '!N212="Nenhuma no último mês", 0,
 IF('Planilha oficial participantes '!N212="Menos de 1 vez/ semana", 1,
 IF('Planilha oficial participantes '!N212="1 ou 2 vezes/ semana", 2,
 IF('Planilha oficial participantes '!N212="3 ou mais vezes/ semana", 3,
 ""))))
</f>
        <v>2</v>
      </c>
      <c r="Q212" s="109">
        <f>IF('Planilha oficial participantes '!O212="Nenhuma no último mês", 0,
 IF('Planilha oficial participantes '!O212="Menos de 1 vez/ semana", 1,
 IF('Planilha oficial participantes '!O212="1 ou 2 vezes/ semana", 2,
 IF('Planilha oficial participantes '!O212="3 ou mais vezes/ semana", 3,
 ""))))
</f>
        <v>2</v>
      </c>
      <c r="R212" s="109">
        <f>IF('Planilha oficial participantes '!P212="Nenhuma no último mês", 0,
 IF('Planilha oficial participantes '!P212="Menos de 1 vez/ semana", 1,
 IF('Planilha oficial participantes '!P212="1 ou 2 vezes/ semana", 2,
 IF('Planilha oficial participantes '!P212="3 ou mais vezes/ semana", 3,
 ""))))
</f>
        <v>2</v>
      </c>
      <c r="S212" s="109">
        <f>IF('Planilha oficial participantes '!Q212="Nenhuma no último mês", 0,
 IF('Planilha oficial participantes '!Q212="Menos de 1 vez/ semana", 1,
 IF('Planilha oficial participantes '!Q212="1 ou 2 vezes/ semana", 2,
 IF('Planilha oficial participantes '!Q212="3 ou mais vezes/ semana", 3,
 ""))))
</f>
        <v>1</v>
      </c>
      <c r="T212" s="109">
        <f>IF('Planilha oficial participantes '!S212="Nenhuma no último mês", 0,
 IF('Planilha oficial participantes '!S212="Não se aplica", 0,
 IF('Planilha oficial participantes '!S212="Menos de 1 vez/ semana", 1,
 IF('Planilha oficial participantes '!S212="1 ou 2 vezes/ semana", 2,
 IF('Planilha oficial participantes '!S212="3 ou mais vezes/ semana", 3,
 ""))))
)</f>
        <v>0</v>
      </c>
      <c r="U212" s="109">
        <f>IF('Planilha oficial participantes '!U212="Nenhuma no último mês", 0,
 IF('Planilha oficial participantes '!U212="Menos de 1 vez/ semana", 1,
 IF('Planilha oficial participantes '!U212="1 ou 2 vezes/ semana", 2,
 IF('Planilha oficial participantes '!U212="3 ou mais vezes/ semana", 3,
 ""))))
</f>
        <v>0</v>
      </c>
      <c r="V212" s="109">
        <f t="shared" si="4"/>
        <v>1</v>
      </c>
      <c r="W212" s="109">
        <f>IF('Planilha oficial participantes '!V212="Nenhuma no último mês", 0,
 IF('Planilha oficial participantes '!V212="Menos de 1 vez/ semana", 1,
 IF('Planilha oficial participantes '!V212="1 ou 2 vezes/ semana", 2,
 IF('Planilha oficial participantes '!V212="3 ou mais vezes/ semana", 3,
 ""))))
</f>
        <v>1</v>
      </c>
      <c r="X212" s="109">
        <f>IF('Planilha oficial participantes '!W212="Nenhuma dificuldade", 0,
 IF('Planilha oficial participantes '!W212="Um problema leve", 1,
 IF('Planilha oficial participantes '!W212="Um problema razoável", 2,
 IF('Planilha oficial participantes '!W212="Um grande problema", 3,
 ""))))
</f>
        <v>1</v>
      </c>
      <c r="Y212" s="114">
        <f t="shared" si="5"/>
        <v>9</v>
      </c>
    </row>
    <row r="213">
      <c r="A213" s="108" t="s">
        <v>1401</v>
      </c>
      <c r="B213" s="109">
        <f>IF('Planilha oficial participantes '!T213="Muito boa", 0, IF('Planilha oficial participantes '!T213="Boa", 1, IF('Planilha oficial participantes '!T213="Ruim", 2, IF('Planilha oficial participantes '!T213="Muito ruim", 3, ""))))</f>
        <v>2</v>
      </c>
      <c r="C213" s="109">
        <f>IF(VALUE(MID('Planilha oficial participantes '!F213,1,SEARCH(" ",'Planilha oficial participantes '!F213)-1))&lt;=15, 0,
 IF(VALUE(MID('Planilha oficial participantes '!F213,1,SEARCH(" ",'Planilha oficial participantes '!F213)-1))&lt;=30, 1,
 IF(VALUE(MID('Planilha oficial participantes '!F213,1,SEARCH(" ",'Planilha oficial participantes '!F213)-1))&lt;=60, 2,
 3)))</f>
        <v>1</v>
      </c>
      <c r="D213" s="109">
        <f>IF('Planilha oficial participantes '!I213="Nenhuma no último mês", 0,
 IF('Planilha oficial participantes '!I213="Menos de 1 vez/ semana", 1,
 IF('Planilha oficial participantes '!I213="1 ou 2 vezes/ semana", 2,
 IF('Planilha oficial participantes '!I213="3 ou mais vezes/ semana", 3,
 ""))))
</f>
        <v>2</v>
      </c>
      <c r="E213" s="110">
        <f t="shared" si="1"/>
        <v>2</v>
      </c>
      <c r="F213" s="109">
        <f>IF(VALUE(MID('Planilha oficial participantes '!H213,1,SEARCH(" ",'Planilha oficial participantes '!H213)-1))&gt;=7, 0,
 IF(VALUE(MID('Planilha oficial participantes '!H213,1,SEARCH(" ",'Planilha oficial participantes '!H213)-1))&gt;=6, 1,
 IF(VALUE(MID('Planilha oficial participantes '!H213,1,SEARCH(" ",'Planilha oficial participantes '!H213)-1))&gt;=5, 2,
 3)))
</f>
        <v>2</v>
      </c>
      <c r="G213" s="109">
        <f>IF(
  (((VALUE(MID('Planilha oficial participantes '!H213,1,SEARCH(" ",'Planilha oficial participantes '!H213)-1))) / (TIMEVALUE(MOD('Planilha oficial participantes '!G213 - 'Planilha oficial participantes '!E213, 1))*24))*100) &gt; 85, 0,
IF(
  (((VALUE(MID('Planilha oficial participantes '!H213,1,SEARCH(" ",'Planilha oficial participantes '!H213)-1))) / (TIMEVALUE(MOD('Planilha oficial participantes '!G213 - 'Planilha oficial participantes '!E213, 1))*24))*100) &gt;= 75, 1,
IF(
  (((VALUE(MID('Planilha oficial participantes '!H213,1,SEARCH(" ",'Planilha oficial participantes '!H213)-1))) / (TIMEVALUE(MOD('Planilha oficial participantes '!G213 - 'Planilha oficial participantes '!E213, 1))*24))*100) &gt;= 65, 2,
3)))
</f>
        <v>1</v>
      </c>
      <c r="H213" s="111">
        <f>((VALUE(MID('Planilha oficial participantes '!H213,1,SEARCH(" ",'Planilha oficial participantes '!H213)-1))) / (TIMEVALUE(MOD('Planilha oficial participantes '!G213 - 'Planilha oficial participantes '!E213, 1))*24))*100</f>
        <v>76.92307692</v>
      </c>
      <c r="I213" s="112">
        <f>MOD('Planilha oficial participantes '!G213 - 'Planilha oficial participantes '!E213, 1)</f>
        <v>0.2708333333</v>
      </c>
      <c r="J213" s="113">
        <f t="shared" si="2"/>
        <v>6.5</v>
      </c>
      <c r="K213" s="109">
        <f t="shared" si="3"/>
        <v>1</v>
      </c>
      <c r="L213" s="109">
        <f>IF('Planilha oficial participantes '!J213="Nenhuma no último mês", 0,
 IF('Planilha oficial participantes '!J213="Menos de 1 vez/ semana", 1,
 IF('Planilha oficial participantes '!J213="1 ou 2 vezes/ semana", 2,
 IF('Planilha oficial participantes '!J213="3 ou mais vezes/ semana", 3,
 ""))))
</f>
        <v>0</v>
      </c>
      <c r="M213" s="109">
        <f>IF('Planilha oficial participantes '!K213="Nenhuma no último mês", 0,
 IF('Planilha oficial participantes '!K213="Menos de 1 vez/ semana", 1,
 IF('Planilha oficial participantes '!K213="1 ou 2 vezes/ semana", 2,
 IF('Planilha oficial participantes '!K213="3 ou mais vezes/ semana", 3,
 ""))))
</f>
        <v>0</v>
      </c>
      <c r="N213" s="109">
        <f>IF('Planilha oficial participantes '!L213="Nenhuma no último mês", 0,
 IF('Planilha oficial participantes '!L213="Menos de 1 vez/ semana", 1,
 IF('Planilha oficial participantes '!L213="1 ou 2 vezes/ semana", 2,
 IF('Planilha oficial participantes '!L213="3 ou mais vezes/ semana", 3,
 ""))))
</f>
        <v>0</v>
      </c>
      <c r="O213" s="109">
        <f>IF('Planilha oficial participantes '!M213="Nenhuma no último mês", 0,
 IF('Planilha oficial participantes '!M213="Menos de 1 vez/ semana", 1,
 IF('Planilha oficial participantes '!M213="1 ou 2 vezes/ semana", 2,
 IF('Planilha oficial participantes '!M213="3 ou mais vezes/ semana", 3,
 ""))))
</f>
        <v>0</v>
      </c>
      <c r="P213" s="109">
        <f>IF('Planilha oficial participantes '!N213="Nenhuma no último mês", 0,
 IF('Planilha oficial participantes '!N213="Menos de 1 vez/ semana", 1,
 IF('Planilha oficial participantes '!N213="1 ou 2 vezes/ semana", 2,
 IF('Planilha oficial participantes '!N213="3 ou mais vezes/ semana", 3,
 ""))))
</f>
        <v>0</v>
      </c>
      <c r="Q213" s="109">
        <f>IF('Planilha oficial participantes '!O213="Nenhuma no último mês", 0,
 IF('Planilha oficial participantes '!O213="Menos de 1 vez/ semana", 1,
 IF('Planilha oficial participantes '!O213="1 ou 2 vezes/ semana", 2,
 IF('Planilha oficial participantes '!O213="3 ou mais vezes/ semana", 3,
 ""))))
</f>
        <v>0</v>
      </c>
      <c r="R213" s="109">
        <f>IF('Planilha oficial participantes '!P213="Nenhuma no último mês", 0,
 IF('Planilha oficial participantes '!P213="Menos de 1 vez/ semana", 1,
 IF('Planilha oficial participantes '!P213="1 ou 2 vezes/ semana", 2,
 IF('Planilha oficial participantes '!P213="3 ou mais vezes/ semana", 3,
 ""))))
</f>
        <v>1</v>
      </c>
      <c r="S213" s="109">
        <f>IF('Planilha oficial participantes '!Q213="Nenhuma no último mês", 0,
 IF('Planilha oficial participantes '!Q213="Menos de 1 vez/ semana", 1,
 IF('Planilha oficial participantes '!Q213="1 ou 2 vezes/ semana", 2,
 IF('Planilha oficial participantes '!Q213="3 ou mais vezes/ semana", 3,
 ""))))
</f>
        <v>0</v>
      </c>
      <c r="T213" s="109">
        <f>IF('Planilha oficial participantes '!S213="Nenhuma no último mês", 0,
 IF('Planilha oficial participantes '!S213="Não se aplica", 0,
 IF('Planilha oficial participantes '!S213="Menos de 1 vez/ semana", 1,
 IF('Planilha oficial participantes '!S213="1 ou 2 vezes/ semana", 2,
 IF('Planilha oficial participantes '!S213="3 ou mais vezes/ semana", 3,
 ""))))
)</f>
        <v>0</v>
      </c>
      <c r="U213" s="109">
        <f>IF('Planilha oficial participantes '!U213="Nenhuma no último mês", 0,
 IF('Planilha oficial participantes '!U213="Menos de 1 vez/ semana", 1,
 IF('Planilha oficial participantes '!U213="1 ou 2 vezes/ semana", 2,
 IF('Planilha oficial participantes '!U213="3 ou mais vezes/ semana", 3,
 ""))))
</f>
        <v>0</v>
      </c>
      <c r="V213" s="109">
        <f t="shared" si="4"/>
        <v>2</v>
      </c>
      <c r="W213" s="109">
        <f>IF('Planilha oficial participantes '!V213="Nenhuma no último mês", 0,
 IF('Planilha oficial participantes '!V213="Menos de 1 vez/ semana", 1,
 IF('Planilha oficial participantes '!V213="1 ou 2 vezes/ semana", 2,
 IF('Planilha oficial participantes '!V213="3 ou mais vezes/ semana", 3,
 ""))))
</f>
        <v>2</v>
      </c>
      <c r="X213" s="109">
        <f>IF('Planilha oficial participantes '!W213="Nenhuma dificuldade", 0,
 IF('Planilha oficial participantes '!W213="Um problema leve", 1,
 IF('Planilha oficial participantes '!W213="Um problema razoável", 2,
 IF('Planilha oficial participantes '!W213="Um grande problema", 3,
 ""))))
</f>
        <v>1</v>
      </c>
      <c r="Y213" s="114">
        <f t="shared" si="5"/>
        <v>10</v>
      </c>
    </row>
    <row r="214">
      <c r="A214" s="108" t="s">
        <v>1403</v>
      </c>
      <c r="B214" s="109">
        <f>IF('Planilha oficial participantes '!T214="Muito boa", 0, IF('Planilha oficial participantes '!T214="Boa", 1, IF('Planilha oficial participantes '!T214="Ruim", 2, IF('Planilha oficial participantes '!T214="Muito ruim", 3, ""))))</f>
        <v>1</v>
      </c>
      <c r="C214" s="109">
        <f>IF(VALUE(MID('Planilha oficial participantes '!F214,1,SEARCH(" ",'Planilha oficial participantes '!F214)-1))&lt;=15, 0,
 IF(VALUE(MID('Planilha oficial participantes '!F214,1,SEARCH(" ",'Planilha oficial participantes '!F214)-1))&lt;=30, 1,
 IF(VALUE(MID('Planilha oficial participantes '!F214,1,SEARCH(" ",'Planilha oficial participantes '!F214)-1))&lt;=60, 2,
 3)))</f>
        <v>1</v>
      </c>
      <c r="D214" s="109">
        <f>IF('Planilha oficial participantes '!I214="Nenhuma no último mês", 0,
 IF('Planilha oficial participantes '!I214="Menos de 1 vez/ semana", 1,
 IF('Planilha oficial participantes '!I214="1 ou 2 vezes/ semana", 2,
 IF('Planilha oficial participantes '!I214="3 ou mais vezes/ semana", 3,
 ""))))
</f>
        <v>2</v>
      </c>
      <c r="E214" s="110">
        <f t="shared" si="1"/>
        <v>2</v>
      </c>
      <c r="F214" s="109">
        <f>IF(VALUE(MID('Planilha oficial participantes '!H214,1,SEARCH(" ",'Planilha oficial participantes '!H214)-1))&gt;=7, 0,
 IF(VALUE(MID('Planilha oficial participantes '!H214,1,SEARCH(" ",'Planilha oficial participantes '!H214)-1))&gt;=6, 1,
 IF(VALUE(MID('Planilha oficial participantes '!H214,1,SEARCH(" ",'Planilha oficial participantes '!H214)-1))&gt;=5, 2,
 3)))
</f>
        <v>0</v>
      </c>
      <c r="G214" s="109">
        <f>IF(
  (((VALUE(MID('Planilha oficial participantes '!H214,1,SEARCH(" ",'Planilha oficial participantes '!H214)-1))) / (TIMEVALUE(MOD('Planilha oficial participantes '!G214 - 'Planilha oficial participantes '!E214, 1))*24))*100) &gt; 85, 0,
IF(
  (((VALUE(MID('Planilha oficial participantes '!H214,1,SEARCH(" ",'Planilha oficial participantes '!H214)-1))) / (TIMEVALUE(MOD('Planilha oficial participantes '!G214 - 'Planilha oficial participantes '!E214, 1))*24))*100) &gt;= 75, 1,
IF(
  (((VALUE(MID('Planilha oficial participantes '!H214,1,SEARCH(" ",'Planilha oficial participantes '!H214)-1))) / (TIMEVALUE(MOD('Planilha oficial participantes '!G214 - 'Planilha oficial participantes '!E214, 1))*24))*100) &gt;= 65, 2,
3)))
</f>
        <v>0</v>
      </c>
      <c r="H214" s="111">
        <f>((VALUE(MID('Planilha oficial participantes '!H214,1,SEARCH(" ",'Planilha oficial participantes '!H214)-1))) / (TIMEVALUE(MOD('Planilha oficial participantes '!G214 - 'Planilha oficial participantes '!E214, 1))*24))*100</f>
        <v>93.33333333</v>
      </c>
      <c r="I214" s="112">
        <f>MOD('Planilha oficial participantes '!G214 - 'Planilha oficial participantes '!E214, 1)</f>
        <v>0.3125</v>
      </c>
      <c r="J214" s="113">
        <f t="shared" si="2"/>
        <v>7.5</v>
      </c>
      <c r="K214" s="109">
        <f t="shared" si="3"/>
        <v>1</v>
      </c>
      <c r="L214" s="109">
        <f>IF('Planilha oficial participantes '!J214="Nenhuma no último mês", 0,
 IF('Planilha oficial participantes '!J214="Menos de 1 vez/ semana", 1,
 IF('Planilha oficial participantes '!J214="1 ou 2 vezes/ semana", 2,
 IF('Planilha oficial participantes '!J214="3 ou mais vezes/ semana", 3,
 ""))))
</f>
        <v>1</v>
      </c>
      <c r="M214" s="109">
        <f>IF('Planilha oficial participantes '!K214="Nenhuma no último mês", 0,
 IF('Planilha oficial participantes '!K214="Menos de 1 vez/ semana", 1,
 IF('Planilha oficial participantes '!K214="1 ou 2 vezes/ semana", 2,
 IF('Planilha oficial participantes '!K214="3 ou mais vezes/ semana", 3,
 ""))))
</f>
        <v>0</v>
      </c>
      <c r="N214" s="109">
        <f>IF('Planilha oficial participantes '!L214="Nenhuma no último mês", 0,
 IF('Planilha oficial participantes '!L214="Menos de 1 vez/ semana", 1,
 IF('Planilha oficial participantes '!L214="1 ou 2 vezes/ semana", 2,
 IF('Planilha oficial participantes '!L214="3 ou mais vezes/ semana", 3,
 ""))))
</f>
        <v>0</v>
      </c>
      <c r="O214" s="109">
        <f>IF('Planilha oficial participantes '!M214="Nenhuma no último mês", 0,
 IF('Planilha oficial participantes '!M214="Menos de 1 vez/ semana", 1,
 IF('Planilha oficial participantes '!M214="1 ou 2 vezes/ semana", 2,
 IF('Planilha oficial participantes '!M214="3 ou mais vezes/ semana", 3,
 ""))))
</f>
        <v>1</v>
      </c>
      <c r="P214" s="109">
        <f>IF('Planilha oficial participantes '!N214="Nenhuma no último mês", 0,
 IF('Planilha oficial participantes '!N214="Menos de 1 vez/ semana", 1,
 IF('Planilha oficial participantes '!N214="1 ou 2 vezes/ semana", 2,
 IF('Planilha oficial participantes '!N214="3 ou mais vezes/ semana", 3,
 ""))))
</f>
        <v>1</v>
      </c>
      <c r="Q214" s="109">
        <f>IF('Planilha oficial participantes '!O214="Nenhuma no último mês", 0,
 IF('Planilha oficial participantes '!O214="Menos de 1 vez/ semana", 1,
 IF('Planilha oficial participantes '!O214="1 ou 2 vezes/ semana", 2,
 IF('Planilha oficial participantes '!O214="3 ou mais vezes/ semana", 3,
 ""))))
</f>
        <v>0</v>
      </c>
      <c r="R214" s="109">
        <f>IF('Planilha oficial participantes '!P214="Nenhuma no último mês", 0,
 IF('Planilha oficial participantes '!P214="Menos de 1 vez/ semana", 1,
 IF('Planilha oficial participantes '!P214="1 ou 2 vezes/ semana", 2,
 IF('Planilha oficial participantes '!P214="3 ou mais vezes/ semana", 3,
 ""))))
</f>
        <v>0</v>
      </c>
      <c r="S214" s="109">
        <f>IF('Planilha oficial participantes '!Q214="Nenhuma no último mês", 0,
 IF('Planilha oficial participantes '!Q214="Menos de 1 vez/ semana", 1,
 IF('Planilha oficial participantes '!Q214="1 ou 2 vezes/ semana", 2,
 IF('Planilha oficial participantes '!Q214="3 ou mais vezes/ semana", 3,
 ""))))
</f>
        <v>1</v>
      </c>
      <c r="T214" s="109">
        <f>IF('Planilha oficial participantes '!S214="Nenhuma no último mês", 0,
 IF('Planilha oficial participantes '!S214="Não se aplica", 0,
 IF('Planilha oficial participantes '!S214="Menos de 1 vez/ semana", 1,
 IF('Planilha oficial participantes '!S214="1 ou 2 vezes/ semana", 2,
 IF('Planilha oficial participantes '!S214="3 ou mais vezes/ semana", 3,
 ""))))
)</f>
        <v>2</v>
      </c>
      <c r="U214" s="109">
        <f>IF('Planilha oficial participantes '!U214="Nenhuma no último mês", 0,
 IF('Planilha oficial participantes '!U214="Menos de 1 vez/ semana", 1,
 IF('Planilha oficial participantes '!U214="1 ou 2 vezes/ semana", 2,
 IF('Planilha oficial participantes '!U214="3 ou mais vezes/ semana", 3,
 ""))))
</f>
        <v>0</v>
      </c>
      <c r="V214" s="109">
        <f t="shared" si="4"/>
        <v>2</v>
      </c>
      <c r="W214" s="109">
        <f>IF('Planilha oficial participantes '!V214="Nenhuma no último mês", 0,
 IF('Planilha oficial participantes '!V214="Menos de 1 vez/ semana", 1,
 IF('Planilha oficial participantes '!V214="1 ou 2 vezes/ semana", 2,
 IF('Planilha oficial participantes '!V214="3 ou mais vezes/ semana", 3,
 ""))))
</f>
        <v>2</v>
      </c>
      <c r="X214" s="109">
        <f>IF('Planilha oficial participantes '!W214="Nenhuma dificuldade", 0,
 IF('Planilha oficial participantes '!W214="Um problema leve", 1,
 IF('Planilha oficial participantes '!W214="Um problema razoável", 2,
 IF('Planilha oficial participantes '!W214="Um grande problema", 3,
 ""))))
</f>
        <v>1</v>
      </c>
      <c r="Y214" s="114">
        <f t="shared" si="5"/>
        <v>6</v>
      </c>
    </row>
    <row r="215">
      <c r="A215" s="108" t="s">
        <v>1404</v>
      </c>
      <c r="B215" s="109">
        <f>IF('Planilha oficial participantes '!T215="Muito boa", 0, IF('Planilha oficial participantes '!T215="Boa", 1, IF('Planilha oficial participantes '!T215="Ruim", 2, IF('Planilha oficial participantes '!T215="Muito ruim", 3, ""))))</f>
        <v>1</v>
      </c>
      <c r="C215" s="109">
        <f>IF(VALUE(MID('Planilha oficial participantes '!F215,1,SEARCH(" ",'Planilha oficial participantes '!F215)-1))&lt;=15, 0,
 IF(VALUE(MID('Planilha oficial participantes '!F215,1,SEARCH(" ",'Planilha oficial participantes '!F215)-1))&lt;=30, 1,
 IF(VALUE(MID('Planilha oficial participantes '!F215,1,SEARCH(" ",'Planilha oficial participantes '!F215)-1))&lt;=60, 2,
 3)))</f>
        <v>1</v>
      </c>
      <c r="D215" s="109">
        <f>IF('Planilha oficial participantes '!I215="Nenhuma no último mês", 0,
 IF('Planilha oficial participantes '!I215="Menos de 1 vez/ semana", 1,
 IF('Planilha oficial participantes '!I215="1 ou 2 vezes/ semana", 2,
 IF('Planilha oficial participantes '!I215="3 ou mais vezes/ semana", 3,
 ""))))
</f>
        <v>2</v>
      </c>
      <c r="E215" s="110">
        <f t="shared" si="1"/>
        <v>2</v>
      </c>
      <c r="F215" s="109">
        <f>IF(VALUE(MID('Planilha oficial participantes '!H215,1,SEARCH(" ",'Planilha oficial participantes '!H215)-1))&gt;=7, 0,
 IF(VALUE(MID('Planilha oficial participantes '!H215,1,SEARCH(" ",'Planilha oficial participantes '!H215)-1))&gt;=6, 1,
 IF(VALUE(MID('Planilha oficial participantes '!H215,1,SEARCH(" ",'Planilha oficial participantes '!H215)-1))&gt;=5, 2,
 3)))
</f>
        <v>0</v>
      </c>
      <c r="G215" s="109">
        <f>IF(
  (((VALUE(MID('Planilha oficial participantes '!H215,1,SEARCH(" ",'Planilha oficial participantes '!H215)-1))) / (TIMEVALUE(MOD('Planilha oficial participantes '!G215 - 'Planilha oficial participantes '!E215, 1))*24))*100) &gt; 85, 0,
IF(
  (((VALUE(MID('Planilha oficial participantes '!H215,1,SEARCH(" ",'Planilha oficial participantes '!H215)-1))) / (TIMEVALUE(MOD('Planilha oficial participantes '!G215 - 'Planilha oficial participantes '!E215, 1))*24))*100) &gt;= 75, 1,
IF(
  (((VALUE(MID('Planilha oficial participantes '!H215,1,SEARCH(" ",'Planilha oficial participantes '!H215)-1))) / (TIMEVALUE(MOD('Planilha oficial participantes '!G215 - 'Planilha oficial participantes '!E215, 1))*24))*100) &gt;= 65, 2,
3)))
</f>
        <v>0</v>
      </c>
      <c r="H215" s="111">
        <f>((VALUE(MID('Planilha oficial participantes '!H215,1,SEARCH(" ",'Planilha oficial participantes '!H215)-1))) / (TIMEVALUE(MOD('Planilha oficial participantes '!G215 - 'Planilha oficial participantes '!E215, 1))*24))*100</f>
        <v>100</v>
      </c>
      <c r="I215" s="112">
        <f>MOD('Planilha oficial participantes '!G215 - 'Planilha oficial participantes '!E215, 1)</f>
        <v>0.2916666667</v>
      </c>
      <c r="J215" s="113">
        <f t="shared" si="2"/>
        <v>7</v>
      </c>
      <c r="K215" s="109">
        <f t="shared" si="3"/>
        <v>2</v>
      </c>
      <c r="L215" s="109">
        <f>IF('Planilha oficial participantes '!J215="Nenhuma no último mês", 0,
 IF('Planilha oficial participantes '!J215="Menos de 1 vez/ semana", 1,
 IF('Planilha oficial participantes '!J215="1 ou 2 vezes/ semana", 2,
 IF('Planilha oficial participantes '!J215="3 ou mais vezes/ semana", 3,
 ""))))
</f>
        <v>2</v>
      </c>
      <c r="M215" s="109">
        <f>IF('Planilha oficial participantes '!K215="Nenhuma no último mês", 0,
 IF('Planilha oficial participantes '!K215="Menos de 1 vez/ semana", 1,
 IF('Planilha oficial participantes '!K215="1 ou 2 vezes/ semana", 2,
 IF('Planilha oficial participantes '!K215="3 ou mais vezes/ semana", 3,
 ""))))
</f>
        <v>2</v>
      </c>
      <c r="N215" s="109">
        <f>IF('Planilha oficial participantes '!L215="Nenhuma no último mês", 0,
 IF('Planilha oficial participantes '!L215="Menos de 1 vez/ semana", 1,
 IF('Planilha oficial participantes '!L215="1 ou 2 vezes/ semana", 2,
 IF('Planilha oficial participantes '!L215="3 ou mais vezes/ semana", 3,
 ""))))
</f>
        <v>1</v>
      </c>
      <c r="O215" s="109">
        <f>IF('Planilha oficial participantes '!M215="Nenhuma no último mês", 0,
 IF('Planilha oficial participantes '!M215="Menos de 1 vez/ semana", 1,
 IF('Planilha oficial participantes '!M215="1 ou 2 vezes/ semana", 2,
 IF('Planilha oficial participantes '!M215="3 ou mais vezes/ semana", 3,
 ""))))
</f>
        <v>0</v>
      </c>
      <c r="P215" s="109">
        <f>IF('Planilha oficial participantes '!N215="Nenhuma no último mês", 0,
 IF('Planilha oficial participantes '!N215="Menos de 1 vez/ semana", 1,
 IF('Planilha oficial participantes '!N215="1 ou 2 vezes/ semana", 2,
 IF('Planilha oficial participantes '!N215="3 ou mais vezes/ semana", 3,
 ""))))
</f>
        <v>2</v>
      </c>
      <c r="Q215" s="109">
        <f>IF('Planilha oficial participantes '!O215="Nenhuma no último mês", 0,
 IF('Planilha oficial participantes '!O215="Menos de 1 vez/ semana", 1,
 IF('Planilha oficial participantes '!O215="1 ou 2 vezes/ semana", 2,
 IF('Planilha oficial participantes '!O215="3 ou mais vezes/ semana", 3,
 ""))))
</f>
        <v>1</v>
      </c>
      <c r="R215" s="109">
        <f>IF('Planilha oficial participantes '!P215="Nenhuma no último mês", 0,
 IF('Planilha oficial participantes '!P215="Menos de 1 vez/ semana", 1,
 IF('Planilha oficial participantes '!P215="1 ou 2 vezes/ semana", 2,
 IF('Planilha oficial participantes '!P215="3 ou mais vezes/ semana", 3,
 ""))))
</f>
        <v>2</v>
      </c>
      <c r="S215" s="109">
        <f>IF('Planilha oficial participantes '!Q215="Nenhuma no último mês", 0,
 IF('Planilha oficial participantes '!Q215="Menos de 1 vez/ semana", 1,
 IF('Planilha oficial participantes '!Q215="1 ou 2 vezes/ semana", 2,
 IF('Planilha oficial participantes '!Q215="3 ou mais vezes/ semana", 3,
 ""))))
</f>
        <v>1</v>
      </c>
      <c r="T215" s="109">
        <f>IF('Planilha oficial participantes '!S215="Nenhuma no último mês", 0,
 IF('Planilha oficial participantes '!S215="Não se aplica", 0,
 IF('Planilha oficial participantes '!S215="Menos de 1 vez/ semana", 1,
 IF('Planilha oficial participantes '!S215="1 ou 2 vezes/ semana", 2,
 IF('Planilha oficial participantes '!S215="3 ou mais vezes/ semana", 3,
 ""))))
)</f>
        <v>2</v>
      </c>
      <c r="U215" s="109">
        <f>IF('Planilha oficial participantes '!U215="Nenhuma no último mês", 0,
 IF('Planilha oficial participantes '!U215="Menos de 1 vez/ semana", 1,
 IF('Planilha oficial participantes '!U215="1 ou 2 vezes/ semana", 2,
 IF('Planilha oficial participantes '!U215="3 ou mais vezes/ semana", 3,
 ""))))
</f>
        <v>0</v>
      </c>
      <c r="V215" s="109">
        <f t="shared" si="4"/>
        <v>0</v>
      </c>
      <c r="W215" s="109">
        <f>IF('Planilha oficial participantes '!V215="Nenhuma no último mês", 0,
 IF('Planilha oficial participantes '!V215="Menos de 1 vez/ semana", 1,
 IF('Planilha oficial participantes '!V215="1 ou 2 vezes/ semana", 2,
 IF('Planilha oficial participantes '!V215="3 ou mais vezes/ semana", 3,
 ""))))
</f>
        <v>0</v>
      </c>
      <c r="X215" s="109">
        <f>IF('Planilha oficial participantes '!W215="Nenhuma dificuldade", 0,
 IF('Planilha oficial participantes '!W215="Um problema leve", 1,
 IF('Planilha oficial participantes '!W215="Um problema razoável", 2,
 IF('Planilha oficial participantes '!W215="Um grande problema", 3,
 ""))))
</f>
        <v>0</v>
      </c>
      <c r="Y215" s="114">
        <f t="shared" si="5"/>
        <v>5</v>
      </c>
    </row>
    <row r="216">
      <c r="A216" s="108" t="s">
        <v>1405</v>
      </c>
      <c r="B216" s="109">
        <f>IF('Planilha oficial participantes '!T216="Muito boa", 0, IF('Planilha oficial participantes '!T216="Boa", 1, IF('Planilha oficial participantes '!T216="Ruim", 2, IF('Planilha oficial participantes '!T216="Muito ruim", 3, ""))))</f>
        <v>2</v>
      </c>
      <c r="C216" s="109">
        <f>IF(VALUE(MID('Planilha oficial participantes '!F216,1,SEARCH(" ",'Planilha oficial participantes '!F216)-1))&lt;=15, 0,
 IF(VALUE(MID('Planilha oficial participantes '!F216,1,SEARCH(" ",'Planilha oficial participantes '!F216)-1))&lt;=30, 1,
 IF(VALUE(MID('Planilha oficial participantes '!F216,1,SEARCH(" ",'Planilha oficial participantes '!F216)-1))&lt;=60, 2,
 3)))</f>
        <v>3</v>
      </c>
      <c r="D216" s="109">
        <f>IF('Planilha oficial participantes '!I216="Nenhuma no último mês", 0,
 IF('Planilha oficial participantes '!I216="Menos de 1 vez/ semana", 1,
 IF('Planilha oficial participantes '!I216="1 ou 2 vezes/ semana", 2,
 IF('Planilha oficial participantes '!I216="3 ou mais vezes/ semana", 3,
 ""))))
</f>
        <v>3</v>
      </c>
      <c r="E216" s="110">
        <f t="shared" si="1"/>
        <v>3</v>
      </c>
      <c r="F216" s="109">
        <f>IF(VALUE(MID('Planilha oficial participantes '!H216,1,SEARCH(" ",'Planilha oficial participantes '!H216)-1))&gt;=7, 0,
 IF(VALUE(MID('Planilha oficial participantes '!H216,1,SEARCH(" ",'Planilha oficial participantes '!H216)-1))&gt;=6, 1,
 IF(VALUE(MID('Planilha oficial participantes '!H216,1,SEARCH(" ",'Planilha oficial participantes '!H216)-1))&gt;=5, 2,
 3)))
</f>
        <v>2</v>
      </c>
      <c r="G216" s="109">
        <f>IF(
  (((VALUE(MID('Planilha oficial participantes '!H216,1,SEARCH(" ",'Planilha oficial participantes '!H216)-1))) / (TIMEVALUE(MOD('Planilha oficial participantes '!G216 - 'Planilha oficial participantes '!E216, 1))*24))*100) &gt; 85, 0,
IF(
  (((VALUE(MID('Planilha oficial participantes '!H216,1,SEARCH(" ",'Planilha oficial participantes '!H216)-1))) / (TIMEVALUE(MOD('Planilha oficial participantes '!G216 - 'Planilha oficial participantes '!E216, 1))*24))*100) &gt;= 75, 1,
IF(
  (((VALUE(MID('Planilha oficial participantes '!H216,1,SEARCH(" ",'Planilha oficial participantes '!H216)-1))) / (TIMEVALUE(MOD('Planilha oficial participantes '!G216 - 'Planilha oficial participantes '!E216, 1))*24))*100) &gt;= 65, 2,
3)))
</f>
        <v>3</v>
      </c>
      <c r="H216" s="111">
        <f>((VALUE(MID('Planilha oficial participantes '!H216,1,SEARCH(" ",'Planilha oficial participantes '!H216)-1))) / (TIMEVALUE(MOD('Planilha oficial participantes '!G216 - 'Planilha oficial participantes '!E216, 1))*24))*100</f>
        <v>62.5</v>
      </c>
      <c r="I216" s="112">
        <f>MOD('Planilha oficial participantes '!G216 - 'Planilha oficial participantes '!E216, 1)</f>
        <v>0.3333333333</v>
      </c>
      <c r="J216" s="113">
        <f t="shared" si="2"/>
        <v>8</v>
      </c>
      <c r="K216" s="109">
        <f t="shared" si="3"/>
        <v>1</v>
      </c>
      <c r="L216" s="109">
        <f>IF('Planilha oficial participantes '!J216="Nenhuma no último mês", 0,
 IF('Planilha oficial participantes '!J216="Menos de 1 vez/ semana", 1,
 IF('Planilha oficial participantes '!J216="1 ou 2 vezes/ semana", 2,
 IF('Planilha oficial participantes '!J216="3 ou mais vezes/ semana", 3,
 ""))))
</f>
        <v>3</v>
      </c>
      <c r="M216" s="109">
        <f>IF('Planilha oficial participantes '!K216="Nenhuma no último mês", 0,
 IF('Planilha oficial participantes '!K216="Menos de 1 vez/ semana", 1,
 IF('Planilha oficial participantes '!K216="1 ou 2 vezes/ semana", 2,
 IF('Planilha oficial participantes '!K216="3 ou mais vezes/ semana", 3,
 ""))))
</f>
        <v>0</v>
      </c>
      <c r="N216" s="109">
        <f>IF('Planilha oficial participantes '!L216="Nenhuma no último mês", 0,
 IF('Planilha oficial participantes '!L216="Menos de 1 vez/ semana", 1,
 IF('Planilha oficial participantes '!L216="1 ou 2 vezes/ semana", 2,
 IF('Planilha oficial participantes '!L216="3 ou mais vezes/ semana", 3,
 ""))))
</f>
        <v>0</v>
      </c>
      <c r="O216" s="109">
        <f>IF('Planilha oficial participantes '!M216="Nenhuma no último mês", 0,
 IF('Planilha oficial participantes '!M216="Menos de 1 vez/ semana", 1,
 IF('Planilha oficial participantes '!M216="1 ou 2 vezes/ semana", 2,
 IF('Planilha oficial participantes '!M216="3 ou mais vezes/ semana", 3,
 ""))))
</f>
        <v>0</v>
      </c>
      <c r="P216" s="109">
        <f>IF('Planilha oficial participantes '!N216="Nenhuma no último mês", 0,
 IF('Planilha oficial participantes '!N216="Menos de 1 vez/ semana", 1,
 IF('Planilha oficial participantes '!N216="1 ou 2 vezes/ semana", 2,
 IF('Planilha oficial participantes '!N216="3 ou mais vezes/ semana", 3,
 ""))))
</f>
        <v>0</v>
      </c>
      <c r="Q216" s="109">
        <f>IF('Planilha oficial participantes '!O216="Nenhuma no último mês", 0,
 IF('Planilha oficial participantes '!O216="Menos de 1 vez/ semana", 1,
 IF('Planilha oficial participantes '!O216="1 ou 2 vezes/ semana", 2,
 IF('Planilha oficial participantes '!O216="3 ou mais vezes/ semana", 3,
 ""))))
</f>
        <v>0</v>
      </c>
      <c r="R216" s="109">
        <f>IF('Planilha oficial participantes '!P216="Nenhuma no último mês", 0,
 IF('Planilha oficial participantes '!P216="Menos de 1 vez/ semana", 1,
 IF('Planilha oficial participantes '!P216="1 ou 2 vezes/ semana", 2,
 IF('Planilha oficial participantes '!P216="3 ou mais vezes/ semana", 3,
 ""))))
</f>
        <v>0</v>
      </c>
      <c r="S216" s="109">
        <f>IF('Planilha oficial participantes '!Q216="Nenhuma no último mês", 0,
 IF('Planilha oficial participantes '!Q216="Menos de 1 vez/ semana", 1,
 IF('Planilha oficial participantes '!Q216="1 ou 2 vezes/ semana", 2,
 IF('Planilha oficial participantes '!Q216="3 ou mais vezes/ semana", 3,
 ""))))
</f>
        <v>0</v>
      </c>
      <c r="T216" s="109">
        <f>IF('Planilha oficial participantes '!S216="Nenhuma no último mês", 0,
 IF('Planilha oficial participantes '!S216="Não se aplica", 0,
 IF('Planilha oficial participantes '!S216="Menos de 1 vez/ semana", 1,
 IF('Planilha oficial participantes '!S216="1 ou 2 vezes/ semana", 2,
 IF('Planilha oficial participantes '!S216="3 ou mais vezes/ semana", 3,
 ""))))
)</f>
        <v>0</v>
      </c>
      <c r="U216" s="109">
        <f>IF('Planilha oficial participantes '!U216="Nenhuma no último mês", 0,
 IF('Planilha oficial participantes '!U216="Menos de 1 vez/ semana", 1,
 IF('Planilha oficial participantes '!U216="1 ou 2 vezes/ semana", 2,
 IF('Planilha oficial participantes '!U216="3 ou mais vezes/ semana", 3,
 ""))))
</f>
        <v>0</v>
      </c>
      <c r="V216" s="109">
        <f t="shared" si="4"/>
        <v>0</v>
      </c>
      <c r="W216" s="109">
        <f>IF('Planilha oficial participantes '!V216="Nenhuma no último mês", 0,
 IF('Planilha oficial participantes '!V216="Menos de 1 vez/ semana", 1,
 IF('Planilha oficial participantes '!V216="1 ou 2 vezes/ semana", 2,
 IF('Planilha oficial participantes '!V216="3 ou mais vezes/ semana", 3,
 ""))))
</f>
        <v>0</v>
      </c>
      <c r="X216" s="109">
        <f>IF('Planilha oficial participantes '!W216="Nenhuma dificuldade", 0,
 IF('Planilha oficial participantes '!W216="Um problema leve", 1,
 IF('Planilha oficial participantes '!W216="Um problema razoável", 2,
 IF('Planilha oficial participantes '!W216="Um grande problema", 3,
 ""))))
</f>
        <v>0</v>
      </c>
      <c r="Y216" s="114">
        <f t="shared" si="5"/>
        <v>11</v>
      </c>
    </row>
    <row r="217">
      <c r="A217" s="108" t="s">
        <v>1406</v>
      </c>
      <c r="B217" s="109">
        <f>IF('Planilha oficial participantes '!T217="Muito boa", 0, IF('Planilha oficial participantes '!T217="Boa", 1, IF('Planilha oficial participantes '!T217="Ruim", 2, IF('Planilha oficial participantes '!T217="Muito ruim", 3, ""))))</f>
        <v>2</v>
      </c>
      <c r="C217" s="109">
        <f>IF(VALUE(MID('Planilha oficial participantes '!F217,1,SEARCH(" ",'Planilha oficial participantes '!F217)-1))&lt;=15, 0,
 IF(VALUE(MID('Planilha oficial participantes '!F217,1,SEARCH(" ",'Planilha oficial participantes '!F217)-1))&lt;=30, 1,
 IF(VALUE(MID('Planilha oficial participantes '!F217,1,SEARCH(" ",'Planilha oficial participantes '!F217)-1))&lt;=60, 2,
 3)))</f>
        <v>2</v>
      </c>
      <c r="D217" s="109">
        <f>IF('Planilha oficial participantes '!I217="Nenhuma no último mês", 0,
 IF('Planilha oficial participantes '!I217="Menos de 1 vez/ semana", 1,
 IF('Planilha oficial participantes '!I217="1 ou 2 vezes/ semana", 2,
 IF('Planilha oficial participantes '!I217="3 ou mais vezes/ semana", 3,
 ""))))
</f>
        <v>3</v>
      </c>
      <c r="E217" s="110">
        <f t="shared" si="1"/>
        <v>3</v>
      </c>
      <c r="F217" s="109">
        <f>IF(VALUE(MID('Planilha oficial participantes '!H217,1,SEARCH(" ",'Planilha oficial participantes '!H217)-1))&gt;=7, 0,
 IF(VALUE(MID('Planilha oficial participantes '!H217,1,SEARCH(" ",'Planilha oficial participantes '!H217)-1))&gt;=6, 1,
 IF(VALUE(MID('Planilha oficial participantes '!H217,1,SEARCH(" ",'Planilha oficial participantes '!H217)-1))&gt;=5, 2,
 3)))
</f>
        <v>0</v>
      </c>
      <c r="G217" s="109">
        <f>IF(
  (((VALUE(MID('Planilha oficial participantes '!H217,1,SEARCH(" ",'Planilha oficial participantes '!H217)-1))) / (TIMEVALUE(MOD('Planilha oficial participantes '!G217 - 'Planilha oficial participantes '!E217, 1))*24))*100) &gt; 85, 0,
IF(
  (((VALUE(MID('Planilha oficial participantes '!H217,1,SEARCH(" ",'Planilha oficial participantes '!H217)-1))) / (TIMEVALUE(MOD('Planilha oficial participantes '!G217 - 'Planilha oficial participantes '!E217, 1))*24))*100) &gt;= 75, 1,
IF(
  (((VALUE(MID('Planilha oficial participantes '!H217,1,SEARCH(" ",'Planilha oficial participantes '!H217)-1))) / (TIMEVALUE(MOD('Planilha oficial participantes '!G217 - 'Planilha oficial participantes '!E217, 1))*24))*100) &gt;= 65, 2,
3)))
</f>
        <v>1</v>
      </c>
      <c r="H217" s="111">
        <f>((VALUE(MID('Planilha oficial participantes '!H217,1,SEARCH(" ",'Planilha oficial participantes '!H217)-1))) / (TIMEVALUE(MOD('Planilha oficial participantes '!G217 - 'Planilha oficial participantes '!E217, 1))*24))*100</f>
        <v>83.33333333</v>
      </c>
      <c r="I217" s="112">
        <f>MOD('Planilha oficial participantes '!G217 - 'Planilha oficial participantes '!E217, 1)</f>
        <v>0.375</v>
      </c>
      <c r="J217" s="113">
        <f t="shared" si="2"/>
        <v>9</v>
      </c>
      <c r="K217" s="109">
        <f t="shared" si="3"/>
        <v>1</v>
      </c>
      <c r="L217" s="109">
        <f>IF('Planilha oficial participantes '!J217="Nenhuma no último mês", 0,
 IF('Planilha oficial participantes '!J217="Menos de 1 vez/ semana", 1,
 IF('Planilha oficial participantes '!J217="1 ou 2 vezes/ semana", 2,
 IF('Planilha oficial participantes '!J217="3 ou mais vezes/ semana", 3,
 ""))))
</f>
        <v>1</v>
      </c>
      <c r="M217" s="109">
        <f>IF('Planilha oficial participantes '!K217="Nenhuma no último mês", 0,
 IF('Planilha oficial participantes '!K217="Menos de 1 vez/ semana", 1,
 IF('Planilha oficial participantes '!K217="1 ou 2 vezes/ semana", 2,
 IF('Planilha oficial participantes '!K217="3 ou mais vezes/ semana", 3,
 ""))))
</f>
        <v>0</v>
      </c>
      <c r="N217" s="109">
        <f>IF('Planilha oficial participantes '!L217="Nenhuma no último mês", 0,
 IF('Planilha oficial participantes '!L217="Menos de 1 vez/ semana", 1,
 IF('Planilha oficial participantes '!L217="1 ou 2 vezes/ semana", 2,
 IF('Planilha oficial participantes '!L217="3 ou mais vezes/ semana", 3,
 ""))))
</f>
        <v>0</v>
      </c>
      <c r="O217" s="109">
        <f>IF('Planilha oficial participantes '!M217="Nenhuma no último mês", 0,
 IF('Planilha oficial participantes '!M217="Menos de 1 vez/ semana", 1,
 IF('Planilha oficial participantes '!M217="1 ou 2 vezes/ semana", 2,
 IF('Planilha oficial participantes '!M217="3 ou mais vezes/ semana", 3,
 ""))))
</f>
        <v>0</v>
      </c>
      <c r="P217" s="109">
        <f>IF('Planilha oficial participantes '!N217="Nenhuma no último mês", 0,
 IF('Planilha oficial participantes '!N217="Menos de 1 vez/ semana", 1,
 IF('Planilha oficial participantes '!N217="1 ou 2 vezes/ semana", 2,
 IF('Planilha oficial participantes '!N217="3 ou mais vezes/ semana", 3,
 ""))))
</f>
        <v>1</v>
      </c>
      <c r="Q217" s="109">
        <f>IF('Planilha oficial participantes '!O217="Nenhuma no último mês", 0,
 IF('Planilha oficial participantes '!O217="Menos de 1 vez/ semana", 1,
 IF('Planilha oficial participantes '!O217="1 ou 2 vezes/ semana", 2,
 IF('Planilha oficial participantes '!O217="3 ou mais vezes/ semana", 3,
 ""))))
</f>
        <v>0</v>
      </c>
      <c r="R217" s="109">
        <f>IF('Planilha oficial participantes '!P217="Nenhuma no último mês", 0,
 IF('Planilha oficial participantes '!P217="Menos de 1 vez/ semana", 1,
 IF('Planilha oficial participantes '!P217="1 ou 2 vezes/ semana", 2,
 IF('Planilha oficial participantes '!P217="3 ou mais vezes/ semana", 3,
 ""))))
</f>
        <v>2</v>
      </c>
      <c r="S217" s="109">
        <f>IF('Planilha oficial participantes '!Q217="Nenhuma no último mês", 0,
 IF('Planilha oficial participantes '!Q217="Menos de 1 vez/ semana", 1,
 IF('Planilha oficial participantes '!Q217="1 ou 2 vezes/ semana", 2,
 IF('Planilha oficial participantes '!Q217="3 ou mais vezes/ semana", 3,
 ""))))
</f>
        <v>0</v>
      </c>
      <c r="T217" s="109">
        <f>IF('Planilha oficial participantes '!S217="Nenhuma no último mês", 0,
 IF('Planilha oficial participantes '!S217="Não se aplica", 0,
 IF('Planilha oficial participantes '!S217="Menos de 1 vez/ semana", 1,
 IF('Planilha oficial participantes '!S217="1 ou 2 vezes/ semana", 2,
 IF('Planilha oficial participantes '!S217="3 ou mais vezes/ semana", 3,
 ""))))
)</f>
        <v>0</v>
      </c>
      <c r="U217" s="109">
        <f>IF('Planilha oficial participantes '!U217="Nenhuma no último mês", 0,
 IF('Planilha oficial participantes '!U217="Menos de 1 vez/ semana", 1,
 IF('Planilha oficial participantes '!U217="1 ou 2 vezes/ semana", 2,
 IF('Planilha oficial participantes '!U217="3 ou mais vezes/ semana", 3,
 ""))))
</f>
        <v>0</v>
      </c>
      <c r="V217" s="109">
        <f t="shared" si="4"/>
        <v>1</v>
      </c>
      <c r="W217" s="109">
        <f>IF('Planilha oficial participantes '!V217="Nenhuma no último mês", 0,
 IF('Planilha oficial participantes '!V217="Menos de 1 vez/ semana", 1,
 IF('Planilha oficial participantes '!V217="1 ou 2 vezes/ semana", 2,
 IF('Planilha oficial participantes '!V217="3 ou mais vezes/ semana", 3,
 ""))))
</f>
        <v>1</v>
      </c>
      <c r="X217" s="109">
        <f>IF('Planilha oficial participantes '!W217="Nenhuma dificuldade", 0,
 IF('Planilha oficial participantes '!W217="Um problema leve", 1,
 IF('Planilha oficial participantes '!W217="Um problema razoável", 2,
 IF('Planilha oficial participantes '!W217="Um grande problema", 3,
 ""))))
</f>
        <v>1</v>
      </c>
      <c r="Y217" s="114">
        <f t="shared" si="5"/>
        <v>8</v>
      </c>
    </row>
    <row r="218">
      <c r="A218" s="108" t="s">
        <v>1407</v>
      </c>
      <c r="B218" s="109">
        <f>IF('Planilha oficial participantes '!T218="Muito boa", 0, IF('Planilha oficial participantes '!T218="Boa", 1, IF('Planilha oficial participantes '!T218="Ruim", 2, IF('Planilha oficial participantes '!T218="Muito ruim", 3, ""))))</f>
        <v>1</v>
      </c>
      <c r="C218" s="109">
        <f>IF(VALUE(MID('Planilha oficial participantes '!F218,1,SEARCH(" ",'Planilha oficial participantes '!F218)-1))&lt;=15, 0,
 IF(VALUE(MID('Planilha oficial participantes '!F218,1,SEARCH(" ",'Planilha oficial participantes '!F218)-1))&lt;=30, 1,
 IF(VALUE(MID('Planilha oficial participantes '!F218,1,SEARCH(" ",'Planilha oficial participantes '!F218)-1))&lt;=60, 2,
 3)))</f>
        <v>2</v>
      </c>
      <c r="D218" s="109">
        <f>IF('Planilha oficial participantes '!I218="Nenhuma no último mês", 0,
 IF('Planilha oficial participantes '!I218="Menos de 1 vez/ semana", 1,
 IF('Planilha oficial participantes '!I218="1 ou 2 vezes/ semana", 2,
 IF('Planilha oficial participantes '!I218="3 ou mais vezes/ semana", 3,
 ""))))
</f>
        <v>3</v>
      </c>
      <c r="E218" s="110">
        <f t="shared" si="1"/>
        <v>3</v>
      </c>
      <c r="F218" s="109">
        <f>IF(VALUE(MID('Planilha oficial participantes '!H218,1,SEARCH(" ",'Planilha oficial participantes '!H218)-1))&gt;=7, 0,
 IF(VALUE(MID('Planilha oficial participantes '!H218,1,SEARCH(" ",'Planilha oficial participantes '!H218)-1))&gt;=6, 1,
 IF(VALUE(MID('Planilha oficial participantes '!H218,1,SEARCH(" ",'Planilha oficial participantes '!H218)-1))&gt;=5, 2,
 3)))
</f>
        <v>0</v>
      </c>
      <c r="G218" s="109">
        <f>IF(
  (((VALUE(MID('Planilha oficial participantes '!H218,1,SEARCH(" ",'Planilha oficial participantes '!H218)-1))) / (TIMEVALUE(MOD('Planilha oficial participantes '!G218 - 'Planilha oficial participantes '!E218, 1))*24))*100) &gt; 85, 0,
IF(
  (((VALUE(MID('Planilha oficial participantes '!H218,1,SEARCH(" ",'Planilha oficial participantes '!H218)-1))) / (TIMEVALUE(MOD('Planilha oficial participantes '!G218 - 'Planilha oficial participantes '!E218, 1))*24))*100) &gt;= 75, 1,
IF(
  (((VALUE(MID('Planilha oficial participantes '!H218,1,SEARCH(" ",'Planilha oficial participantes '!H218)-1))) / (TIMEVALUE(MOD('Planilha oficial participantes '!G218 - 'Planilha oficial participantes '!E218, 1))*24))*100) &gt;= 65, 2,
3)))
</f>
        <v>0</v>
      </c>
      <c r="H218" s="111">
        <f>((VALUE(MID('Planilha oficial participantes '!H218,1,SEARCH(" ",'Planilha oficial participantes '!H218)-1))) / (TIMEVALUE(MOD('Planilha oficial participantes '!G218 - 'Planilha oficial participantes '!E218, 1))*24))*100</f>
        <v>88.88888889</v>
      </c>
      <c r="I218" s="112">
        <f>MOD('Planilha oficial participantes '!G218 - 'Planilha oficial participantes '!E218, 1)</f>
        <v>0.375</v>
      </c>
      <c r="J218" s="113">
        <f t="shared" si="2"/>
        <v>9</v>
      </c>
      <c r="K218" s="109">
        <f t="shared" si="3"/>
        <v>2</v>
      </c>
      <c r="L218" s="109">
        <f>IF('Planilha oficial participantes '!J218="Nenhuma no último mês", 0,
 IF('Planilha oficial participantes '!J218="Menos de 1 vez/ semana", 1,
 IF('Planilha oficial participantes '!J218="1 ou 2 vezes/ semana", 2,
 IF('Planilha oficial participantes '!J218="3 ou mais vezes/ semana", 3,
 ""))))
</f>
        <v>3</v>
      </c>
      <c r="M218" s="109">
        <f>IF('Planilha oficial participantes '!K218="Nenhuma no último mês", 0,
 IF('Planilha oficial participantes '!K218="Menos de 1 vez/ semana", 1,
 IF('Planilha oficial participantes '!K218="1 ou 2 vezes/ semana", 2,
 IF('Planilha oficial participantes '!K218="3 ou mais vezes/ semana", 3,
 ""))))
</f>
        <v>3</v>
      </c>
      <c r="N218" s="109">
        <f>IF('Planilha oficial participantes '!L218="Nenhuma no último mês", 0,
 IF('Planilha oficial participantes '!L218="Menos de 1 vez/ semana", 1,
 IF('Planilha oficial participantes '!L218="1 ou 2 vezes/ semana", 2,
 IF('Planilha oficial participantes '!L218="3 ou mais vezes/ semana", 3,
 ""))))
</f>
        <v>2</v>
      </c>
      <c r="O218" s="109">
        <f>IF('Planilha oficial participantes '!M218="Nenhuma no último mês", 0,
 IF('Planilha oficial participantes '!M218="Menos de 1 vez/ semana", 1,
 IF('Planilha oficial participantes '!M218="1 ou 2 vezes/ semana", 2,
 IF('Planilha oficial participantes '!M218="3 ou mais vezes/ semana", 3,
 ""))))
</f>
        <v>1</v>
      </c>
      <c r="P218" s="109">
        <f>IF('Planilha oficial participantes '!N218="Nenhuma no último mês", 0,
 IF('Planilha oficial participantes '!N218="Menos de 1 vez/ semana", 1,
 IF('Planilha oficial participantes '!N218="1 ou 2 vezes/ semana", 2,
 IF('Planilha oficial participantes '!N218="3 ou mais vezes/ semana", 3,
 ""))))
</f>
        <v>1</v>
      </c>
      <c r="Q218" s="109">
        <f>IF('Planilha oficial participantes '!O218="Nenhuma no último mês", 0,
 IF('Planilha oficial participantes '!O218="Menos de 1 vez/ semana", 1,
 IF('Planilha oficial participantes '!O218="1 ou 2 vezes/ semana", 2,
 IF('Planilha oficial participantes '!O218="3 ou mais vezes/ semana", 3,
 ""))))
</f>
        <v>0</v>
      </c>
      <c r="R218" s="109">
        <f>IF('Planilha oficial participantes '!P218="Nenhuma no último mês", 0,
 IF('Planilha oficial participantes '!P218="Menos de 1 vez/ semana", 1,
 IF('Planilha oficial participantes '!P218="1 ou 2 vezes/ semana", 2,
 IF('Planilha oficial participantes '!P218="3 ou mais vezes/ semana", 3,
 ""))))
</f>
        <v>0</v>
      </c>
      <c r="S218" s="109">
        <f>IF('Planilha oficial participantes '!Q218="Nenhuma no último mês", 0,
 IF('Planilha oficial participantes '!Q218="Menos de 1 vez/ semana", 1,
 IF('Planilha oficial participantes '!Q218="1 ou 2 vezes/ semana", 2,
 IF('Planilha oficial participantes '!Q218="3 ou mais vezes/ semana", 3,
 ""))))
</f>
        <v>0</v>
      </c>
      <c r="T218" s="109">
        <f>IF('Planilha oficial participantes '!S218="Nenhuma no último mês", 0,
 IF('Planilha oficial participantes '!S218="Não se aplica", 0,
 IF('Planilha oficial participantes '!S218="Menos de 1 vez/ semana", 1,
 IF('Planilha oficial participantes '!S218="1 ou 2 vezes/ semana", 2,
 IF('Planilha oficial participantes '!S218="3 ou mais vezes/ semana", 3,
 ""))))
)</f>
        <v>2</v>
      </c>
      <c r="U218" s="109">
        <f>IF('Planilha oficial participantes '!U218="Nenhuma no último mês", 0,
 IF('Planilha oficial participantes '!U218="Menos de 1 vez/ semana", 1,
 IF('Planilha oficial participantes '!U218="1 ou 2 vezes/ semana", 2,
 IF('Planilha oficial participantes '!U218="3 ou mais vezes/ semana", 3,
 ""))))
</f>
        <v>1</v>
      </c>
      <c r="V218" s="109">
        <f t="shared" si="4"/>
        <v>1</v>
      </c>
      <c r="W218" s="109">
        <f>IF('Planilha oficial participantes '!V218="Nenhuma no último mês", 0,
 IF('Planilha oficial participantes '!V218="Menos de 1 vez/ semana", 1,
 IF('Planilha oficial participantes '!V218="1 ou 2 vezes/ semana", 2,
 IF('Planilha oficial participantes '!V218="3 ou mais vezes/ semana", 3,
 ""))))
</f>
        <v>0</v>
      </c>
      <c r="X218" s="109">
        <f>IF('Planilha oficial participantes '!W218="Nenhuma dificuldade", 0,
 IF('Planilha oficial participantes '!W218="Um problema leve", 1,
 IF('Planilha oficial participantes '!W218="Um problema razoável", 2,
 IF('Planilha oficial participantes '!W218="Um grande problema", 3,
 ""))))
</f>
        <v>1</v>
      </c>
      <c r="Y218" s="114">
        <f t="shared" si="5"/>
        <v>8</v>
      </c>
    </row>
    <row r="219">
      <c r="A219" s="108" t="s">
        <v>1408</v>
      </c>
      <c r="B219" s="109">
        <f>IF('Planilha oficial participantes '!T219="Muito boa", 0, IF('Planilha oficial participantes '!T219="Boa", 1, IF('Planilha oficial participantes '!T219="Ruim", 2, IF('Planilha oficial participantes '!T219="Muito ruim", 3, ""))))</f>
        <v>2</v>
      </c>
      <c r="C219" s="109">
        <f>IF(VALUE(MID('Planilha oficial participantes '!F219,1,SEARCH(" ",'Planilha oficial participantes '!F219)-1))&lt;=15, 0,
 IF(VALUE(MID('Planilha oficial participantes '!F219,1,SEARCH(" ",'Planilha oficial participantes '!F219)-1))&lt;=30, 1,
 IF(VALUE(MID('Planilha oficial participantes '!F219,1,SEARCH(" ",'Planilha oficial participantes '!F219)-1))&lt;=60, 2,
 3)))</f>
        <v>2</v>
      </c>
      <c r="D219" s="109">
        <f>IF('Planilha oficial participantes '!I219="Nenhuma no último mês", 0,
 IF('Planilha oficial participantes '!I219="Menos de 1 vez/ semana", 1,
 IF('Planilha oficial participantes '!I219="1 ou 2 vezes/ semana", 2,
 IF('Planilha oficial participantes '!I219="3 ou mais vezes/ semana", 3,
 ""))))
</f>
        <v>3</v>
      </c>
      <c r="E219" s="110">
        <f t="shared" si="1"/>
        <v>3</v>
      </c>
      <c r="F219" s="109">
        <f>IF(VALUE(MID('Planilha oficial participantes '!H219,1,SEARCH(" ",'Planilha oficial participantes '!H219)-1))&gt;=7, 0,
 IF(VALUE(MID('Planilha oficial participantes '!H219,1,SEARCH(" ",'Planilha oficial participantes '!H219)-1))&gt;=6, 1,
 IF(VALUE(MID('Planilha oficial participantes '!H219,1,SEARCH(" ",'Planilha oficial participantes '!H219)-1))&gt;=5, 2,
 3)))
</f>
        <v>1</v>
      </c>
      <c r="G219" s="109">
        <f>IF(
  (((VALUE(MID('Planilha oficial participantes '!H219,1,SEARCH(" ",'Planilha oficial participantes '!H219)-1))) / (TIMEVALUE(MOD('Planilha oficial participantes '!G219 - 'Planilha oficial participantes '!E219, 1))*24))*100) &gt; 85, 0,
IF(
  (((VALUE(MID('Planilha oficial participantes '!H219,1,SEARCH(" ",'Planilha oficial participantes '!H219)-1))) / (TIMEVALUE(MOD('Planilha oficial participantes '!G219 - 'Planilha oficial participantes '!E219, 1))*24))*100) &gt;= 75, 1,
IF(
  (((VALUE(MID('Planilha oficial participantes '!H219,1,SEARCH(" ",'Planilha oficial participantes '!H219)-1))) / (TIMEVALUE(MOD('Planilha oficial participantes '!G219 - 'Planilha oficial participantes '!E219, 1))*24))*100) &gt;= 65, 2,
3)))
</f>
        <v>0</v>
      </c>
      <c r="H219" s="111">
        <f>((VALUE(MID('Planilha oficial participantes '!H219,1,SEARCH(" ",'Planilha oficial participantes '!H219)-1))) / (TIMEVALUE(MOD('Planilha oficial participantes '!G219 - 'Planilha oficial participantes '!E219, 1))*24))*100</f>
        <v>88.63636364</v>
      </c>
      <c r="I219" s="112">
        <f>MOD('Planilha oficial participantes '!G219 - 'Planilha oficial participantes '!E219, 1)</f>
        <v>0.3055555556</v>
      </c>
      <c r="J219" s="113">
        <f t="shared" si="2"/>
        <v>7.333333333</v>
      </c>
      <c r="K219" s="109">
        <f t="shared" si="3"/>
        <v>2</v>
      </c>
      <c r="L219" s="109">
        <f>IF('Planilha oficial participantes '!J219="Nenhuma no último mês", 0,
 IF('Planilha oficial participantes '!J219="Menos de 1 vez/ semana", 1,
 IF('Planilha oficial participantes '!J219="1 ou 2 vezes/ semana", 2,
 IF('Planilha oficial participantes '!J219="3 ou mais vezes/ semana", 3,
 ""))))
</f>
        <v>3</v>
      </c>
      <c r="M219" s="109">
        <f>IF('Planilha oficial participantes '!K219="Nenhuma no último mês", 0,
 IF('Planilha oficial participantes '!K219="Menos de 1 vez/ semana", 1,
 IF('Planilha oficial participantes '!K219="1 ou 2 vezes/ semana", 2,
 IF('Planilha oficial participantes '!K219="3 ou mais vezes/ semana", 3,
 ""))))
</f>
        <v>0</v>
      </c>
      <c r="N219" s="109">
        <f>IF('Planilha oficial participantes '!L219="Nenhuma no último mês", 0,
 IF('Planilha oficial participantes '!L219="Menos de 1 vez/ semana", 1,
 IF('Planilha oficial participantes '!L219="1 ou 2 vezes/ semana", 2,
 IF('Planilha oficial participantes '!L219="3 ou mais vezes/ semana", 3,
 ""))))
</f>
        <v>0</v>
      </c>
      <c r="O219" s="109">
        <f>IF('Planilha oficial participantes '!M219="Nenhuma no último mês", 0,
 IF('Planilha oficial participantes '!M219="Menos de 1 vez/ semana", 1,
 IF('Planilha oficial participantes '!M219="1 ou 2 vezes/ semana", 2,
 IF('Planilha oficial participantes '!M219="3 ou mais vezes/ semana", 3,
 ""))))
</f>
        <v>0</v>
      </c>
      <c r="P219" s="109">
        <f>IF('Planilha oficial participantes '!N219="Nenhuma no último mês", 0,
 IF('Planilha oficial participantes '!N219="Menos de 1 vez/ semana", 1,
 IF('Planilha oficial participantes '!N219="1 ou 2 vezes/ semana", 2,
 IF('Planilha oficial participantes '!N219="3 ou mais vezes/ semana", 3,
 ""))))
</f>
        <v>1</v>
      </c>
      <c r="Q219" s="109">
        <f>IF('Planilha oficial participantes '!O219="Nenhuma no último mês", 0,
 IF('Planilha oficial participantes '!O219="Menos de 1 vez/ semana", 1,
 IF('Planilha oficial participantes '!O219="1 ou 2 vezes/ semana", 2,
 IF('Planilha oficial participantes '!O219="3 ou mais vezes/ semana", 3,
 ""))))
</f>
        <v>2</v>
      </c>
      <c r="R219" s="109">
        <f>IF('Planilha oficial participantes '!P219="Nenhuma no último mês", 0,
 IF('Planilha oficial participantes '!P219="Menos de 1 vez/ semana", 1,
 IF('Planilha oficial participantes '!P219="1 ou 2 vezes/ semana", 2,
 IF('Planilha oficial participantes '!P219="3 ou mais vezes/ semana", 3,
 ""))))
</f>
        <v>1</v>
      </c>
      <c r="S219" s="109">
        <f>IF('Planilha oficial participantes '!Q219="Nenhuma no último mês", 0,
 IF('Planilha oficial participantes '!Q219="Menos de 1 vez/ semana", 1,
 IF('Planilha oficial participantes '!Q219="1 ou 2 vezes/ semana", 2,
 IF('Planilha oficial participantes '!Q219="3 ou mais vezes/ semana", 3,
 ""))))
</f>
        <v>0</v>
      </c>
      <c r="T219" s="109">
        <f>IF('Planilha oficial participantes '!S219="Nenhuma no último mês", 0,
 IF('Planilha oficial participantes '!S219="Não se aplica", 0,
 IF('Planilha oficial participantes '!S219="Menos de 1 vez/ semana", 1,
 IF('Planilha oficial participantes '!S219="1 ou 2 vezes/ semana", 2,
 IF('Planilha oficial participantes '!S219="3 ou mais vezes/ semana", 3,
 ""))))
)</f>
        <v>3</v>
      </c>
      <c r="U219" s="109">
        <f>IF('Planilha oficial participantes '!U219="Nenhuma no último mês", 0,
 IF('Planilha oficial participantes '!U219="Menos de 1 vez/ semana", 1,
 IF('Planilha oficial participantes '!U219="1 ou 2 vezes/ semana", 2,
 IF('Planilha oficial participantes '!U219="3 ou mais vezes/ semana", 3,
 ""))))
</f>
        <v>0</v>
      </c>
      <c r="V219" s="109">
        <f t="shared" si="4"/>
        <v>3</v>
      </c>
      <c r="W219" s="109">
        <f>IF('Planilha oficial participantes '!V219="Nenhuma no último mês", 0,
 IF('Planilha oficial participantes '!V219="Menos de 1 vez/ semana", 1,
 IF('Planilha oficial participantes '!V219="1 ou 2 vezes/ semana", 2,
 IF('Planilha oficial participantes '!V219="3 ou mais vezes/ semana", 3,
 ""))))
</f>
        <v>2</v>
      </c>
      <c r="X219" s="109">
        <f>IF('Planilha oficial participantes '!W219="Nenhuma dificuldade", 0,
 IF('Planilha oficial participantes '!W219="Um problema leve", 1,
 IF('Planilha oficial participantes '!W219="Um problema razoável", 2,
 IF('Planilha oficial participantes '!W219="Um grande problema", 3,
 ""))))
</f>
        <v>3</v>
      </c>
      <c r="Y219" s="114">
        <f t="shared" si="5"/>
        <v>11</v>
      </c>
    </row>
    <row r="220">
      <c r="A220" s="108" t="s">
        <v>1409</v>
      </c>
      <c r="B220" s="109">
        <f>IF('Planilha oficial participantes '!T220="Muito boa", 0, IF('Planilha oficial participantes '!T220="Boa", 1, IF('Planilha oficial participantes '!T220="Ruim", 2, IF('Planilha oficial participantes '!T220="Muito ruim", 3, ""))))</f>
        <v>3</v>
      </c>
      <c r="C220" s="109">
        <f>IF(VALUE(MID('Planilha oficial participantes '!F220,1,SEARCH(" ",'Planilha oficial participantes '!F220)-1))&lt;=15, 0,
 IF(VALUE(MID('Planilha oficial participantes '!F220,1,SEARCH(" ",'Planilha oficial participantes '!F220)-1))&lt;=30, 1,
 IF(VALUE(MID('Planilha oficial participantes '!F220,1,SEARCH(" ",'Planilha oficial participantes '!F220)-1))&lt;=60, 2,
 3)))</f>
        <v>1</v>
      </c>
      <c r="D220" s="109">
        <f>IF('Planilha oficial participantes '!I220="Nenhuma no último mês", 0,
 IF('Planilha oficial participantes '!I220="Menos de 1 vez/ semana", 1,
 IF('Planilha oficial participantes '!I220="1 ou 2 vezes/ semana", 2,
 IF('Planilha oficial participantes '!I220="3 ou mais vezes/ semana", 3,
 ""))))
</f>
        <v>0</v>
      </c>
      <c r="E220" s="110">
        <f t="shared" si="1"/>
        <v>1</v>
      </c>
      <c r="F220" s="109">
        <f>IF(VALUE(MID('Planilha oficial participantes '!H220,1,SEARCH(" ",'Planilha oficial participantes '!H220)-1))&gt;=7, 0,
 IF(VALUE(MID('Planilha oficial participantes '!H220,1,SEARCH(" ",'Planilha oficial participantes '!H220)-1))&gt;=6, 1,
 IF(VALUE(MID('Planilha oficial participantes '!H220,1,SEARCH(" ",'Planilha oficial participantes '!H220)-1))&gt;=5, 2,
 3)))
</f>
        <v>2</v>
      </c>
      <c r="G220" s="109">
        <f>IF(
  (((VALUE(MID('Planilha oficial participantes '!H220,1,SEARCH(" ",'Planilha oficial participantes '!H220)-1))) / (TIMEVALUE(MOD('Planilha oficial participantes '!G220 - 'Planilha oficial participantes '!E220, 1))*24))*100) &gt; 85, 0,
IF(
  (((VALUE(MID('Planilha oficial participantes '!H220,1,SEARCH(" ",'Planilha oficial participantes '!H220)-1))) / (TIMEVALUE(MOD('Planilha oficial participantes '!G220 - 'Planilha oficial participantes '!E220, 1))*24))*100) &gt;= 75, 1,
IF(
  (((VALUE(MID('Planilha oficial participantes '!H220,1,SEARCH(" ",'Planilha oficial participantes '!H220)-1))) / (TIMEVALUE(MOD('Planilha oficial participantes '!G220 - 'Planilha oficial participantes '!E220, 1))*24))*100) &gt;= 65, 2,
3)))
</f>
        <v>1</v>
      </c>
      <c r="H220" s="111">
        <f>((VALUE(MID('Planilha oficial participantes '!H220,1,SEARCH(" ",'Planilha oficial participantes '!H220)-1))) / (TIMEVALUE(MOD('Planilha oficial participantes '!G220 - 'Planilha oficial participantes '!E220, 1))*24))*100</f>
        <v>83.33333333</v>
      </c>
      <c r="I220" s="112">
        <f>MOD('Planilha oficial participantes '!G220 - 'Planilha oficial participantes '!E220, 1)</f>
        <v>0.25</v>
      </c>
      <c r="J220" s="113">
        <f t="shared" si="2"/>
        <v>6</v>
      </c>
      <c r="K220" s="109">
        <f t="shared" si="3"/>
        <v>1</v>
      </c>
      <c r="L220" s="109">
        <f>IF('Planilha oficial participantes '!J220="Nenhuma no último mês", 0,
 IF('Planilha oficial participantes '!J220="Menos de 1 vez/ semana", 1,
 IF('Planilha oficial participantes '!J220="1 ou 2 vezes/ semana", 2,
 IF('Planilha oficial participantes '!J220="3 ou mais vezes/ semana", 3,
 ""))))
</f>
        <v>0</v>
      </c>
      <c r="M220" s="109">
        <f>IF('Planilha oficial participantes '!K220="Nenhuma no último mês", 0,
 IF('Planilha oficial participantes '!K220="Menos de 1 vez/ semana", 1,
 IF('Planilha oficial participantes '!K220="1 ou 2 vezes/ semana", 2,
 IF('Planilha oficial participantes '!K220="3 ou mais vezes/ semana", 3,
 ""))))
</f>
        <v>0</v>
      </c>
      <c r="N220" s="109">
        <f>IF('Planilha oficial participantes '!L220="Nenhuma no último mês", 0,
 IF('Planilha oficial participantes '!L220="Menos de 1 vez/ semana", 1,
 IF('Planilha oficial participantes '!L220="1 ou 2 vezes/ semana", 2,
 IF('Planilha oficial participantes '!L220="3 ou mais vezes/ semana", 3,
 ""))))
</f>
        <v>1</v>
      </c>
      <c r="O220" s="109">
        <f>IF('Planilha oficial participantes '!M220="Nenhuma no último mês", 0,
 IF('Planilha oficial participantes '!M220="Menos de 1 vez/ semana", 1,
 IF('Planilha oficial participantes '!M220="1 ou 2 vezes/ semana", 2,
 IF('Planilha oficial participantes '!M220="3 ou mais vezes/ semana", 3,
 ""))))
</f>
        <v>0</v>
      </c>
      <c r="P220" s="109">
        <f>IF('Planilha oficial participantes '!N220="Nenhuma no último mês", 0,
 IF('Planilha oficial participantes '!N220="Menos de 1 vez/ semana", 1,
 IF('Planilha oficial participantes '!N220="1 ou 2 vezes/ semana", 2,
 IF('Planilha oficial participantes '!N220="3 ou mais vezes/ semana", 3,
 ""))))
</f>
        <v>2</v>
      </c>
      <c r="Q220" s="109">
        <f>IF('Planilha oficial participantes '!O220="Nenhuma no último mês", 0,
 IF('Planilha oficial participantes '!O220="Menos de 1 vez/ semana", 1,
 IF('Planilha oficial participantes '!O220="1 ou 2 vezes/ semana", 2,
 IF('Planilha oficial participantes '!O220="3 ou mais vezes/ semana", 3,
 ""))))
</f>
        <v>1</v>
      </c>
      <c r="R220" s="109">
        <f>IF('Planilha oficial participantes '!P220="Nenhuma no último mês", 0,
 IF('Planilha oficial participantes '!P220="Menos de 1 vez/ semana", 1,
 IF('Planilha oficial participantes '!P220="1 ou 2 vezes/ semana", 2,
 IF('Planilha oficial participantes '!P220="3 ou mais vezes/ semana", 3,
 ""))))
</f>
        <v>0</v>
      </c>
      <c r="S220" s="109">
        <f>IF('Planilha oficial participantes '!Q220="Nenhuma no último mês", 0,
 IF('Planilha oficial participantes '!Q220="Menos de 1 vez/ semana", 1,
 IF('Planilha oficial participantes '!Q220="1 ou 2 vezes/ semana", 2,
 IF('Planilha oficial participantes '!Q220="3 ou mais vezes/ semana", 3,
 ""))))
</f>
        <v>0</v>
      </c>
      <c r="T220" s="109">
        <f>IF('Planilha oficial participantes '!S220="Nenhuma no último mês", 0,
 IF('Planilha oficial participantes '!S220="Não se aplica", 0,
 IF('Planilha oficial participantes '!S220="Menos de 1 vez/ semana", 1,
 IF('Planilha oficial participantes '!S220="1 ou 2 vezes/ semana", 2,
 IF('Planilha oficial participantes '!S220="3 ou mais vezes/ semana", 3,
 ""))))
)</f>
        <v>0</v>
      </c>
      <c r="U220" s="109">
        <f>IF('Planilha oficial participantes '!U220="Nenhuma no último mês", 0,
 IF('Planilha oficial participantes '!U220="Menos de 1 vez/ semana", 1,
 IF('Planilha oficial participantes '!U220="1 ou 2 vezes/ semana", 2,
 IF('Planilha oficial participantes '!U220="3 ou mais vezes/ semana", 3,
 ""))))
</f>
        <v>0</v>
      </c>
      <c r="V220" s="109">
        <f t="shared" si="4"/>
        <v>3</v>
      </c>
      <c r="W220" s="109">
        <f>IF('Planilha oficial participantes '!V220="Nenhuma no último mês", 0,
 IF('Planilha oficial participantes '!V220="Menos de 1 vez/ semana", 1,
 IF('Planilha oficial participantes '!V220="1 ou 2 vezes/ semana", 2,
 IF('Planilha oficial participantes '!V220="3 ou mais vezes/ semana", 3,
 ""))))
</f>
        <v>3</v>
      </c>
      <c r="X220" s="109">
        <f>IF('Planilha oficial participantes '!W220="Nenhuma dificuldade", 0,
 IF('Planilha oficial participantes '!W220="Um problema leve", 1,
 IF('Planilha oficial participantes '!W220="Um problema razoável", 2,
 IF('Planilha oficial participantes '!W220="Um grande problema", 3,
 ""))))
</f>
        <v>2</v>
      </c>
      <c r="Y220" s="114">
        <f t="shared" si="5"/>
        <v>11</v>
      </c>
    </row>
    <row r="221">
      <c r="A221" s="108" t="s">
        <v>1410</v>
      </c>
      <c r="B221" s="109">
        <f>IF('Planilha oficial participantes '!T221="Muito boa", 0, IF('Planilha oficial participantes '!T221="Boa", 1, IF('Planilha oficial participantes '!T221="Ruim", 2, IF('Planilha oficial participantes '!T221="Muito ruim", 3, ""))))</f>
        <v>0</v>
      </c>
      <c r="C221" s="109">
        <f>IF(VALUE(MID('Planilha oficial participantes '!F221,1,SEARCH(" ",'Planilha oficial participantes '!F221)-1))&lt;=15, 0,
 IF(VALUE(MID('Planilha oficial participantes '!F221,1,SEARCH(" ",'Planilha oficial participantes '!F221)-1))&lt;=30, 1,
 IF(VALUE(MID('Planilha oficial participantes '!F221,1,SEARCH(" ",'Planilha oficial participantes '!F221)-1))&lt;=60, 2,
 3)))</f>
        <v>0</v>
      </c>
      <c r="D221" s="109">
        <f>IF('Planilha oficial participantes '!I221="Nenhuma no último mês", 0,
 IF('Planilha oficial participantes '!I221="Menos de 1 vez/ semana", 1,
 IF('Planilha oficial participantes '!I221="1 ou 2 vezes/ semana", 2,
 IF('Planilha oficial participantes '!I221="3 ou mais vezes/ semana", 3,
 ""))))
</f>
        <v>0</v>
      </c>
      <c r="E221" s="110">
        <f t="shared" si="1"/>
        <v>0</v>
      </c>
      <c r="F221" s="109">
        <f>IF(VALUE(MID('Planilha oficial participantes '!H221,1,SEARCH(" ",'Planilha oficial participantes '!H221)-1))&gt;=7, 0,
 IF(VALUE(MID('Planilha oficial participantes '!H221,1,SEARCH(" ",'Planilha oficial participantes '!H221)-1))&gt;=6, 1,
 IF(VALUE(MID('Planilha oficial participantes '!H221,1,SEARCH(" ",'Planilha oficial participantes '!H221)-1))&gt;=5, 2,
 3)))
</f>
        <v>0</v>
      </c>
      <c r="G221" s="109">
        <f>IF(
  (((VALUE(MID('Planilha oficial participantes '!H221,1,SEARCH(" ",'Planilha oficial participantes '!H221)-1))) / (TIMEVALUE(MOD('Planilha oficial participantes '!G221 - 'Planilha oficial participantes '!E221, 1))*24))*100) &gt; 85, 0,
IF(
  (((VALUE(MID('Planilha oficial participantes '!H221,1,SEARCH(" ",'Planilha oficial participantes '!H221)-1))) / (TIMEVALUE(MOD('Planilha oficial participantes '!G221 - 'Planilha oficial participantes '!E221, 1))*24))*100) &gt;= 75, 1,
IF(
  (((VALUE(MID('Planilha oficial participantes '!H221,1,SEARCH(" ",'Planilha oficial participantes '!H221)-1))) / (TIMEVALUE(MOD('Planilha oficial participantes '!G221 - 'Planilha oficial participantes '!E221, 1))*24))*100) &gt;= 65, 2,
3)))
</f>
        <v>0</v>
      </c>
      <c r="H221" s="111">
        <f>((VALUE(MID('Planilha oficial participantes '!H221,1,SEARCH(" ",'Planilha oficial participantes '!H221)-1))) / (TIMEVALUE(MOD('Planilha oficial participantes '!G221 - 'Planilha oficial participantes '!E221, 1))*24))*100</f>
        <v>100</v>
      </c>
      <c r="I221" s="112">
        <f>MOD('Planilha oficial participantes '!G221 - 'Planilha oficial participantes '!E221, 1)</f>
        <v>0.375</v>
      </c>
      <c r="J221" s="113">
        <f t="shared" si="2"/>
        <v>9</v>
      </c>
      <c r="K221" s="109">
        <f t="shared" si="3"/>
        <v>1</v>
      </c>
      <c r="L221" s="109">
        <f>IF('Planilha oficial participantes '!J221="Nenhuma no último mês", 0,
 IF('Planilha oficial participantes '!J221="Menos de 1 vez/ semana", 1,
 IF('Planilha oficial participantes '!J221="1 ou 2 vezes/ semana", 2,
 IF('Planilha oficial participantes '!J221="3 ou mais vezes/ semana", 3,
 ""))))
</f>
        <v>0</v>
      </c>
      <c r="M221" s="109">
        <f>IF('Planilha oficial participantes '!K221="Nenhuma no último mês", 0,
 IF('Planilha oficial participantes '!K221="Menos de 1 vez/ semana", 1,
 IF('Planilha oficial participantes '!K221="1 ou 2 vezes/ semana", 2,
 IF('Planilha oficial participantes '!K221="3 ou mais vezes/ semana", 3,
 ""))))
</f>
        <v>1</v>
      </c>
      <c r="N221" s="109">
        <f>IF('Planilha oficial participantes '!L221="Nenhuma no último mês", 0,
 IF('Planilha oficial participantes '!L221="Menos de 1 vez/ semana", 1,
 IF('Planilha oficial participantes '!L221="1 ou 2 vezes/ semana", 2,
 IF('Planilha oficial participantes '!L221="3 ou mais vezes/ semana", 3,
 ""))))
</f>
        <v>0</v>
      </c>
      <c r="O221" s="109">
        <f>IF('Planilha oficial participantes '!M221="Nenhuma no último mês", 0,
 IF('Planilha oficial participantes '!M221="Menos de 1 vez/ semana", 1,
 IF('Planilha oficial participantes '!M221="1 ou 2 vezes/ semana", 2,
 IF('Planilha oficial participantes '!M221="3 ou mais vezes/ semana", 3,
 ""))))
</f>
        <v>0</v>
      </c>
      <c r="P221" s="109">
        <f>IF('Planilha oficial participantes '!N221="Nenhuma no último mês", 0,
 IF('Planilha oficial participantes '!N221="Menos de 1 vez/ semana", 1,
 IF('Planilha oficial participantes '!N221="1 ou 2 vezes/ semana", 2,
 IF('Planilha oficial participantes '!N221="3 ou mais vezes/ semana", 3,
 ""))))
</f>
        <v>0</v>
      </c>
      <c r="Q221" s="109">
        <f>IF('Planilha oficial participantes '!O221="Nenhuma no último mês", 0,
 IF('Planilha oficial participantes '!O221="Menos de 1 vez/ semana", 1,
 IF('Planilha oficial participantes '!O221="1 ou 2 vezes/ semana", 2,
 IF('Planilha oficial participantes '!O221="3 ou mais vezes/ semana", 3,
 ""))))
</f>
        <v>0</v>
      </c>
      <c r="R221" s="109">
        <f>IF('Planilha oficial participantes '!P221="Nenhuma no último mês", 0,
 IF('Planilha oficial participantes '!P221="Menos de 1 vez/ semana", 1,
 IF('Planilha oficial participantes '!P221="1 ou 2 vezes/ semana", 2,
 IF('Planilha oficial participantes '!P221="3 ou mais vezes/ semana", 3,
 ""))))
</f>
        <v>1</v>
      </c>
      <c r="S221" s="109">
        <f>IF('Planilha oficial participantes '!Q221="Nenhuma no último mês", 0,
 IF('Planilha oficial participantes '!Q221="Menos de 1 vez/ semana", 1,
 IF('Planilha oficial participantes '!Q221="1 ou 2 vezes/ semana", 2,
 IF('Planilha oficial participantes '!Q221="3 ou mais vezes/ semana", 3,
 ""))))
</f>
        <v>0</v>
      </c>
      <c r="T221" s="109">
        <f>IF('Planilha oficial participantes '!S221="Nenhuma no último mês", 0,
 IF('Planilha oficial participantes '!S221="Não se aplica", 0,
 IF('Planilha oficial participantes '!S221="Menos de 1 vez/ semana", 1,
 IF('Planilha oficial participantes '!S221="1 ou 2 vezes/ semana", 2,
 IF('Planilha oficial participantes '!S221="3 ou mais vezes/ semana", 3,
 ""))))
)</f>
        <v>0</v>
      </c>
      <c r="U221" s="109">
        <f>IF('Planilha oficial participantes '!U221="Nenhuma no último mês", 0,
 IF('Planilha oficial participantes '!U221="Menos de 1 vez/ semana", 1,
 IF('Planilha oficial participantes '!U221="1 ou 2 vezes/ semana", 2,
 IF('Planilha oficial participantes '!U221="3 ou mais vezes/ semana", 3,
 ""))))
</f>
        <v>0</v>
      </c>
      <c r="V221" s="109">
        <f t="shared" si="4"/>
        <v>2</v>
      </c>
      <c r="W221" s="109">
        <f>IF('Planilha oficial participantes '!V221="Nenhuma no último mês", 0,
 IF('Planilha oficial participantes '!V221="Menos de 1 vez/ semana", 1,
 IF('Planilha oficial participantes '!V221="1 ou 2 vezes/ semana", 2,
 IF('Planilha oficial participantes '!V221="3 ou mais vezes/ semana", 3,
 ""))))
</f>
        <v>1</v>
      </c>
      <c r="X221" s="109">
        <f>IF('Planilha oficial participantes '!W221="Nenhuma dificuldade", 0,
 IF('Planilha oficial participantes '!W221="Um problema leve", 1,
 IF('Planilha oficial participantes '!W221="Um problema razoável", 2,
 IF('Planilha oficial participantes '!W221="Um grande problema", 3,
 ""))))
</f>
        <v>2</v>
      </c>
      <c r="Y221" s="114">
        <f t="shared" si="5"/>
        <v>3</v>
      </c>
    </row>
    <row r="222">
      <c r="A222" s="108" t="s">
        <v>1411</v>
      </c>
      <c r="B222" s="109">
        <f>IF('Planilha oficial participantes '!T222="Muito boa", 0, IF('Planilha oficial participantes '!T222="Boa", 1, IF('Planilha oficial participantes '!T222="Ruim", 2, IF('Planilha oficial participantes '!T222="Muito ruim", 3, ""))))</f>
        <v>1</v>
      </c>
      <c r="C222" s="109">
        <f>IF(VALUE(MID('Planilha oficial participantes '!F222,1,SEARCH(" ",'Planilha oficial participantes '!F222)-1))&lt;=15, 0,
 IF(VALUE(MID('Planilha oficial participantes '!F222,1,SEARCH(" ",'Planilha oficial participantes '!F222)-1))&lt;=30, 1,
 IF(VALUE(MID('Planilha oficial participantes '!F222,1,SEARCH(" ",'Planilha oficial participantes '!F222)-1))&lt;=60, 2,
 3)))</f>
        <v>0</v>
      </c>
      <c r="D222" s="109">
        <f>IF('Planilha oficial participantes '!I222="Nenhuma no último mês", 0,
 IF('Planilha oficial participantes '!I222="Menos de 1 vez/ semana", 1,
 IF('Planilha oficial participantes '!I222="1 ou 2 vezes/ semana", 2,
 IF('Planilha oficial participantes '!I222="3 ou mais vezes/ semana", 3,
 ""))))
</f>
        <v>0</v>
      </c>
      <c r="E222" s="110">
        <f t="shared" si="1"/>
        <v>0</v>
      </c>
      <c r="F222" s="109">
        <f>IF(VALUE(MID('Planilha oficial participantes '!H222,1,SEARCH(" ",'Planilha oficial participantes '!H222)-1))&gt;=7, 0,
 IF(VALUE(MID('Planilha oficial participantes '!H222,1,SEARCH(" ",'Planilha oficial participantes '!H222)-1))&gt;=6, 1,
 IF(VALUE(MID('Planilha oficial participantes '!H222,1,SEARCH(" ",'Planilha oficial participantes '!H222)-1))&gt;=5, 2,
 3)))
</f>
        <v>1</v>
      </c>
      <c r="G222" s="109">
        <f>IF(
  (((VALUE(MID('Planilha oficial participantes '!H222,1,SEARCH(" ",'Planilha oficial participantes '!H222)-1))) / (TIMEVALUE(MOD('Planilha oficial participantes '!G222 - 'Planilha oficial participantes '!E222, 1))*24))*100) &gt; 85, 0,
IF(
  (((VALUE(MID('Planilha oficial participantes '!H222,1,SEARCH(" ",'Planilha oficial participantes '!H222)-1))) / (TIMEVALUE(MOD('Planilha oficial participantes '!G222 - 'Planilha oficial participantes '!E222, 1))*24))*100) &gt;= 75, 1,
IF(
  (((VALUE(MID('Planilha oficial participantes '!H222,1,SEARCH(" ",'Planilha oficial participantes '!H222)-1))) / (TIMEVALUE(MOD('Planilha oficial participantes '!G222 - 'Planilha oficial participantes '!E222, 1))*24))*100) &gt;= 65, 2,
3)))
</f>
        <v>0</v>
      </c>
      <c r="H222" s="111">
        <f>((VALUE(MID('Planilha oficial participantes '!H222,1,SEARCH(" ",'Planilha oficial participantes '!H222)-1))) / (TIMEVALUE(MOD('Planilha oficial participantes '!G222 - 'Planilha oficial participantes '!E222, 1))*24))*100</f>
        <v>92.85714286</v>
      </c>
      <c r="I222" s="112">
        <f>MOD('Planilha oficial participantes '!G222 - 'Planilha oficial participantes '!E222, 1)</f>
        <v>0.2916666667</v>
      </c>
      <c r="J222" s="113">
        <f t="shared" si="2"/>
        <v>7</v>
      </c>
      <c r="K222" s="109">
        <f t="shared" si="3"/>
        <v>0</v>
      </c>
      <c r="L222" s="109">
        <f>IF('Planilha oficial participantes '!J222="Nenhuma no último mês", 0,
 IF('Planilha oficial participantes '!J222="Menos de 1 vez/ semana", 1,
 IF('Planilha oficial participantes '!J222="1 ou 2 vezes/ semana", 2,
 IF('Planilha oficial participantes '!J222="3 ou mais vezes/ semana", 3,
 ""))))
</f>
        <v>0</v>
      </c>
      <c r="M222" s="109">
        <f>IF('Planilha oficial participantes '!K222="Nenhuma no último mês", 0,
 IF('Planilha oficial participantes '!K222="Menos de 1 vez/ semana", 1,
 IF('Planilha oficial participantes '!K222="1 ou 2 vezes/ semana", 2,
 IF('Planilha oficial participantes '!K222="3 ou mais vezes/ semana", 3,
 ""))))
</f>
        <v>0</v>
      </c>
      <c r="N222" s="109">
        <f>IF('Planilha oficial participantes '!L222="Nenhuma no último mês", 0,
 IF('Planilha oficial participantes '!L222="Menos de 1 vez/ semana", 1,
 IF('Planilha oficial participantes '!L222="1 ou 2 vezes/ semana", 2,
 IF('Planilha oficial participantes '!L222="3 ou mais vezes/ semana", 3,
 ""))))
</f>
        <v>0</v>
      </c>
      <c r="O222" s="109">
        <f>IF('Planilha oficial participantes '!M222="Nenhuma no último mês", 0,
 IF('Planilha oficial participantes '!M222="Menos de 1 vez/ semana", 1,
 IF('Planilha oficial participantes '!M222="1 ou 2 vezes/ semana", 2,
 IF('Planilha oficial participantes '!M222="3 ou mais vezes/ semana", 3,
 ""))))
</f>
        <v>0</v>
      </c>
      <c r="P222" s="109">
        <f>IF('Planilha oficial participantes '!N222="Nenhuma no último mês", 0,
 IF('Planilha oficial participantes '!N222="Menos de 1 vez/ semana", 1,
 IF('Planilha oficial participantes '!N222="1 ou 2 vezes/ semana", 2,
 IF('Planilha oficial participantes '!N222="3 ou mais vezes/ semana", 3,
 ""))))
</f>
        <v>0</v>
      </c>
      <c r="Q222" s="109">
        <f>IF('Planilha oficial participantes '!O222="Nenhuma no último mês", 0,
 IF('Planilha oficial participantes '!O222="Menos de 1 vez/ semana", 1,
 IF('Planilha oficial participantes '!O222="1 ou 2 vezes/ semana", 2,
 IF('Planilha oficial participantes '!O222="3 ou mais vezes/ semana", 3,
 ""))))
</f>
        <v>0</v>
      </c>
      <c r="R222" s="109">
        <f>IF('Planilha oficial participantes '!P222="Nenhuma no último mês", 0,
 IF('Planilha oficial participantes '!P222="Menos de 1 vez/ semana", 1,
 IF('Planilha oficial participantes '!P222="1 ou 2 vezes/ semana", 2,
 IF('Planilha oficial participantes '!P222="3 ou mais vezes/ semana", 3,
 ""))))
</f>
        <v>0</v>
      </c>
      <c r="S222" s="109">
        <f>IF('Planilha oficial participantes '!Q222="Nenhuma no último mês", 0,
 IF('Planilha oficial participantes '!Q222="Menos de 1 vez/ semana", 1,
 IF('Planilha oficial participantes '!Q222="1 ou 2 vezes/ semana", 2,
 IF('Planilha oficial participantes '!Q222="3 ou mais vezes/ semana", 3,
 ""))))
</f>
        <v>0</v>
      </c>
      <c r="T222" s="109">
        <f>IF('Planilha oficial participantes '!S222="Nenhuma no último mês", 0,
 IF('Planilha oficial participantes '!S222="Não se aplica", 0,
 IF('Planilha oficial participantes '!S222="Menos de 1 vez/ semana", 1,
 IF('Planilha oficial participantes '!S222="1 ou 2 vezes/ semana", 2,
 IF('Planilha oficial participantes '!S222="3 ou mais vezes/ semana", 3,
 ""))))
)</f>
        <v>0</v>
      </c>
      <c r="U222" s="109">
        <f>IF('Planilha oficial participantes '!U222="Nenhuma no último mês", 0,
 IF('Planilha oficial participantes '!U222="Menos de 1 vez/ semana", 1,
 IF('Planilha oficial participantes '!U222="1 ou 2 vezes/ semana", 2,
 IF('Planilha oficial participantes '!U222="3 ou mais vezes/ semana", 3,
 ""))))
</f>
        <v>0</v>
      </c>
      <c r="V222" s="109">
        <f t="shared" si="4"/>
        <v>2</v>
      </c>
      <c r="W222" s="109">
        <f>IF('Planilha oficial participantes '!V222="Nenhuma no último mês", 0,
 IF('Planilha oficial participantes '!V222="Menos de 1 vez/ semana", 1,
 IF('Planilha oficial participantes '!V222="1 ou 2 vezes/ semana", 2,
 IF('Planilha oficial participantes '!V222="3 ou mais vezes/ semana", 3,
 ""))))
</f>
        <v>1</v>
      </c>
      <c r="X222" s="109">
        <f>IF('Planilha oficial participantes '!W222="Nenhuma dificuldade", 0,
 IF('Planilha oficial participantes '!W222="Um problema leve", 1,
 IF('Planilha oficial participantes '!W222="Um problema razoável", 2,
 IF('Planilha oficial participantes '!W222="Um grande problema", 3,
 ""))))
</f>
        <v>2</v>
      </c>
      <c r="Y222" s="114">
        <f t="shared" si="5"/>
        <v>4</v>
      </c>
    </row>
    <row r="223">
      <c r="A223" s="108" t="s">
        <v>1412</v>
      </c>
      <c r="B223" s="109">
        <f>IF('Planilha oficial participantes '!T223="Muito boa", 0, IF('Planilha oficial participantes '!T223="Boa", 1, IF('Planilha oficial participantes '!T223="Ruim", 2, IF('Planilha oficial participantes '!T223="Muito ruim", 3, ""))))</f>
        <v>2</v>
      </c>
      <c r="C223" s="109">
        <f>IF(VALUE(MID('Planilha oficial participantes '!F223,1,SEARCH(" ",'Planilha oficial participantes '!F223)-1))&lt;=15, 0,
 IF(VALUE(MID('Planilha oficial participantes '!F223,1,SEARCH(" ",'Planilha oficial participantes '!F223)-1))&lt;=30, 1,
 IF(VALUE(MID('Planilha oficial participantes '!F223,1,SEARCH(" ",'Planilha oficial participantes '!F223)-1))&lt;=60, 2,
 3)))</f>
        <v>1</v>
      </c>
      <c r="D223" s="109">
        <f>IF('Planilha oficial participantes '!I223="Nenhuma no último mês", 0,
 IF('Planilha oficial participantes '!I223="Menos de 1 vez/ semana", 1,
 IF('Planilha oficial participantes '!I223="1 ou 2 vezes/ semana", 2,
 IF('Planilha oficial participantes '!I223="3 ou mais vezes/ semana", 3,
 ""))))
</f>
        <v>2</v>
      </c>
      <c r="E223" s="110">
        <f t="shared" si="1"/>
        <v>2</v>
      </c>
      <c r="F223" s="109">
        <f>IF(VALUE(MID('Planilha oficial participantes '!H223,1,SEARCH(" ",'Planilha oficial participantes '!H223)-1))&gt;=7, 0,
 IF(VALUE(MID('Planilha oficial participantes '!H223,1,SEARCH(" ",'Planilha oficial participantes '!H223)-1))&gt;=6, 1,
 IF(VALUE(MID('Planilha oficial participantes '!H223,1,SEARCH(" ",'Planilha oficial participantes '!H223)-1))&gt;=5, 2,
 3)))
</f>
        <v>2</v>
      </c>
      <c r="G223" s="109">
        <f>IF(
  (((VALUE(MID('Planilha oficial participantes '!H223,1,SEARCH(" ",'Planilha oficial participantes '!H223)-1))) / (TIMEVALUE(MOD('Planilha oficial participantes '!G223 - 'Planilha oficial participantes '!E223, 1))*24))*100) &gt; 85, 0,
IF(
  (((VALUE(MID('Planilha oficial participantes '!H223,1,SEARCH(" ",'Planilha oficial participantes '!H223)-1))) / (TIMEVALUE(MOD('Planilha oficial participantes '!G223 - 'Planilha oficial participantes '!E223, 1))*24))*100) &gt;= 75, 1,
IF(
  (((VALUE(MID('Planilha oficial participantes '!H223,1,SEARCH(" ",'Planilha oficial participantes '!H223)-1))) / (TIMEVALUE(MOD('Planilha oficial participantes '!G223 - 'Planilha oficial participantes '!E223, 1))*24))*100) &gt;= 65, 2,
3)))
</f>
        <v>1</v>
      </c>
      <c r="H223" s="111">
        <f>((VALUE(MID('Planilha oficial participantes '!H223,1,SEARCH(" ",'Planilha oficial participantes '!H223)-1))) / (TIMEVALUE(MOD('Planilha oficial participantes '!G223 - 'Planilha oficial participantes '!E223, 1))*24))*100</f>
        <v>83.33333333</v>
      </c>
      <c r="I223" s="112">
        <f>MOD('Planilha oficial participantes '!G223 - 'Planilha oficial participantes '!E223, 1)</f>
        <v>0.25</v>
      </c>
      <c r="J223" s="113">
        <f t="shared" si="2"/>
        <v>6</v>
      </c>
      <c r="K223" s="109">
        <f t="shared" si="3"/>
        <v>2</v>
      </c>
      <c r="L223" s="109">
        <f>IF('Planilha oficial participantes '!J223="Nenhuma no último mês", 0,
 IF('Planilha oficial participantes '!J223="Menos de 1 vez/ semana", 1,
 IF('Planilha oficial participantes '!J223="1 ou 2 vezes/ semana", 2,
 IF('Planilha oficial participantes '!J223="3 ou mais vezes/ semana", 3,
 ""))))
</f>
        <v>3</v>
      </c>
      <c r="M223" s="109">
        <f>IF('Planilha oficial participantes '!K223="Nenhuma no último mês", 0,
 IF('Planilha oficial participantes '!K223="Menos de 1 vez/ semana", 1,
 IF('Planilha oficial participantes '!K223="1 ou 2 vezes/ semana", 2,
 IF('Planilha oficial participantes '!K223="3 ou mais vezes/ semana", 3,
 ""))))
</f>
        <v>2</v>
      </c>
      <c r="N223" s="109">
        <f>IF('Planilha oficial participantes '!L223="Nenhuma no último mês", 0,
 IF('Planilha oficial participantes '!L223="Menos de 1 vez/ semana", 1,
 IF('Planilha oficial participantes '!L223="1 ou 2 vezes/ semana", 2,
 IF('Planilha oficial participantes '!L223="3 ou mais vezes/ semana", 3,
 ""))))
</f>
        <v>1</v>
      </c>
      <c r="O223" s="109">
        <f>IF('Planilha oficial participantes '!M223="Nenhuma no último mês", 0,
 IF('Planilha oficial participantes '!M223="Menos de 1 vez/ semana", 1,
 IF('Planilha oficial participantes '!M223="1 ou 2 vezes/ semana", 2,
 IF('Planilha oficial participantes '!M223="3 ou mais vezes/ semana", 3,
 ""))))
</f>
        <v>1</v>
      </c>
      <c r="P223" s="109">
        <f>IF('Planilha oficial participantes '!N223="Nenhuma no último mês", 0,
 IF('Planilha oficial participantes '!N223="Menos de 1 vez/ semana", 1,
 IF('Planilha oficial participantes '!N223="1 ou 2 vezes/ semana", 2,
 IF('Planilha oficial participantes '!N223="3 ou mais vezes/ semana", 3,
 ""))))
</f>
        <v>0</v>
      </c>
      <c r="Q223" s="109">
        <f>IF('Planilha oficial participantes '!O223="Nenhuma no último mês", 0,
 IF('Planilha oficial participantes '!O223="Menos de 1 vez/ semana", 1,
 IF('Planilha oficial participantes '!O223="1 ou 2 vezes/ semana", 2,
 IF('Planilha oficial participantes '!O223="3 ou mais vezes/ semana", 3,
 ""))))
</f>
        <v>0</v>
      </c>
      <c r="R223" s="109">
        <f>IF('Planilha oficial participantes '!P223="Nenhuma no último mês", 0,
 IF('Planilha oficial participantes '!P223="Menos de 1 vez/ semana", 1,
 IF('Planilha oficial participantes '!P223="1 ou 2 vezes/ semana", 2,
 IF('Planilha oficial participantes '!P223="3 ou mais vezes/ semana", 3,
 ""))))
</f>
        <v>1</v>
      </c>
      <c r="S223" s="109">
        <f>IF('Planilha oficial participantes '!Q223="Nenhuma no último mês", 0,
 IF('Planilha oficial participantes '!Q223="Menos de 1 vez/ semana", 1,
 IF('Planilha oficial participantes '!Q223="1 ou 2 vezes/ semana", 2,
 IF('Planilha oficial participantes '!Q223="3 ou mais vezes/ semana", 3,
 ""))))
</f>
        <v>0</v>
      </c>
      <c r="T223" s="109">
        <f>IF('Planilha oficial participantes '!S223="Nenhuma no último mês", 0,
 IF('Planilha oficial participantes '!S223="Não se aplica", 0,
 IF('Planilha oficial participantes '!S223="Menos de 1 vez/ semana", 1,
 IF('Planilha oficial participantes '!S223="1 ou 2 vezes/ semana", 2,
 IF('Planilha oficial participantes '!S223="3 ou mais vezes/ semana", 3,
 ""))))
)</f>
        <v>3</v>
      </c>
      <c r="U223" s="109">
        <f>IF('Planilha oficial participantes '!U223="Nenhuma no último mês", 0,
 IF('Planilha oficial participantes '!U223="Menos de 1 vez/ semana", 1,
 IF('Planilha oficial participantes '!U223="1 ou 2 vezes/ semana", 2,
 IF('Planilha oficial participantes '!U223="3 ou mais vezes/ semana", 3,
 ""))))
</f>
        <v>1</v>
      </c>
      <c r="V223" s="109">
        <f t="shared" si="4"/>
        <v>2</v>
      </c>
      <c r="W223" s="109">
        <f>IF('Planilha oficial participantes '!V223="Nenhuma no último mês", 0,
 IF('Planilha oficial participantes '!V223="Menos de 1 vez/ semana", 1,
 IF('Planilha oficial participantes '!V223="1 ou 2 vezes/ semana", 2,
 IF('Planilha oficial participantes '!V223="3 ou mais vezes/ semana", 3,
 ""))))
</f>
        <v>2</v>
      </c>
      <c r="X223" s="109">
        <f>IF('Planilha oficial participantes '!W223="Nenhuma dificuldade", 0,
 IF('Planilha oficial participantes '!W223="Um problema leve", 1,
 IF('Planilha oficial participantes '!W223="Um problema razoável", 2,
 IF('Planilha oficial participantes '!W223="Um grande problema", 3,
 ""))))
</f>
        <v>2</v>
      </c>
      <c r="Y223" s="114">
        <f t="shared" si="5"/>
        <v>12</v>
      </c>
    </row>
    <row r="224">
      <c r="A224" s="108" t="s">
        <v>1413</v>
      </c>
      <c r="B224" s="109">
        <f>IF('Planilha oficial participantes '!T224="Muito boa", 0, IF('Planilha oficial participantes '!T224="Boa", 1, IF('Planilha oficial participantes '!T224="Ruim", 2, IF('Planilha oficial participantes '!T224="Muito ruim", 3, ""))))</f>
        <v>1</v>
      </c>
      <c r="C224" s="109">
        <f>IF(VALUE(MID('Planilha oficial participantes '!F224,1,SEARCH(" ",'Planilha oficial participantes '!F224)-1))&lt;=15, 0,
 IF(VALUE(MID('Planilha oficial participantes '!F224,1,SEARCH(" ",'Planilha oficial participantes '!F224)-1))&lt;=30, 1,
 IF(VALUE(MID('Planilha oficial participantes '!F224,1,SEARCH(" ",'Planilha oficial participantes '!F224)-1))&lt;=60, 2,
 3)))</f>
        <v>2</v>
      </c>
      <c r="D224" s="109">
        <f>IF('Planilha oficial participantes '!I224="Nenhuma no último mês", 0,
 IF('Planilha oficial participantes '!I224="Menos de 1 vez/ semana", 1,
 IF('Planilha oficial participantes '!I224="1 ou 2 vezes/ semana", 2,
 IF('Planilha oficial participantes '!I224="3 ou mais vezes/ semana", 3,
 ""))))
</f>
        <v>2</v>
      </c>
      <c r="E224" s="110">
        <f t="shared" si="1"/>
        <v>2</v>
      </c>
      <c r="F224" s="109">
        <f>IF(VALUE(MID('Planilha oficial participantes '!H224,1,SEARCH(" ",'Planilha oficial participantes '!H224)-1))&gt;=7, 0,
 IF(VALUE(MID('Planilha oficial participantes '!H224,1,SEARCH(" ",'Planilha oficial participantes '!H224)-1))&gt;=6, 1,
 IF(VALUE(MID('Planilha oficial participantes '!H224,1,SEARCH(" ",'Planilha oficial participantes '!H224)-1))&gt;=5, 2,
 3)))
</f>
        <v>1</v>
      </c>
      <c r="G224" s="109">
        <f>IF(
  (((VALUE(MID('Planilha oficial participantes '!H224,1,SEARCH(" ",'Planilha oficial participantes '!H224)-1))) / (TIMEVALUE(MOD('Planilha oficial participantes '!G224 - 'Planilha oficial participantes '!E224, 1))*24))*100) &gt; 85, 0,
IF(
  (((VALUE(MID('Planilha oficial participantes '!H224,1,SEARCH(" ",'Planilha oficial participantes '!H224)-1))) / (TIMEVALUE(MOD('Planilha oficial participantes '!G224 - 'Planilha oficial participantes '!E224, 1))*24))*100) &gt;= 75, 1,
IF(
  (((VALUE(MID('Planilha oficial participantes '!H224,1,SEARCH(" ",'Planilha oficial participantes '!H224)-1))) / (TIMEVALUE(MOD('Planilha oficial participantes '!G224 - 'Planilha oficial participantes '!E224, 1))*24))*100) &gt;= 65, 2,
3)))
</f>
        <v>1</v>
      </c>
      <c r="H224" s="111">
        <f>((VALUE(MID('Planilha oficial participantes '!H224,1,SEARCH(" ",'Planilha oficial participantes '!H224)-1))) / (TIMEVALUE(MOD('Planilha oficial participantes '!G224 - 'Planilha oficial participantes '!E224, 1))*24))*100</f>
        <v>82.9787234</v>
      </c>
      <c r="I224" s="112">
        <f>MOD('Planilha oficial participantes '!G224 - 'Planilha oficial participantes '!E224, 1)</f>
        <v>0.3263888889</v>
      </c>
      <c r="J224" s="113">
        <f t="shared" si="2"/>
        <v>7.833333333</v>
      </c>
      <c r="K224" s="109">
        <f t="shared" si="3"/>
        <v>1</v>
      </c>
      <c r="L224" s="109">
        <f>IF('Planilha oficial participantes '!J224="Nenhuma no último mês", 0,
 IF('Planilha oficial participantes '!J224="Menos de 1 vez/ semana", 1,
 IF('Planilha oficial participantes '!J224="1 ou 2 vezes/ semana", 2,
 IF('Planilha oficial participantes '!J224="3 ou mais vezes/ semana", 3,
 ""))))
</f>
        <v>0</v>
      </c>
      <c r="M224" s="109">
        <f>IF('Planilha oficial participantes '!K224="Nenhuma no último mês", 0,
 IF('Planilha oficial participantes '!K224="Menos de 1 vez/ semana", 1,
 IF('Planilha oficial participantes '!K224="1 ou 2 vezes/ semana", 2,
 IF('Planilha oficial participantes '!K224="3 ou mais vezes/ semana", 3,
 ""))))
</f>
        <v>0</v>
      </c>
      <c r="N224" s="109">
        <f>IF('Planilha oficial participantes '!L224="Nenhuma no último mês", 0,
 IF('Planilha oficial participantes '!L224="Menos de 1 vez/ semana", 1,
 IF('Planilha oficial participantes '!L224="1 ou 2 vezes/ semana", 2,
 IF('Planilha oficial participantes '!L224="3 ou mais vezes/ semana", 3,
 ""))))
</f>
        <v>0</v>
      </c>
      <c r="O224" s="109">
        <f>IF('Planilha oficial participantes '!M224="Nenhuma no último mês", 0,
 IF('Planilha oficial participantes '!M224="Menos de 1 vez/ semana", 1,
 IF('Planilha oficial participantes '!M224="1 ou 2 vezes/ semana", 2,
 IF('Planilha oficial participantes '!M224="3 ou mais vezes/ semana", 3,
 ""))))
</f>
        <v>0</v>
      </c>
      <c r="P224" s="109">
        <f>IF('Planilha oficial participantes '!N224="Nenhuma no último mês", 0,
 IF('Planilha oficial participantes '!N224="Menos de 1 vez/ semana", 1,
 IF('Planilha oficial participantes '!N224="1 ou 2 vezes/ semana", 2,
 IF('Planilha oficial participantes '!N224="3 ou mais vezes/ semana", 3,
 ""))))
</f>
        <v>1</v>
      </c>
      <c r="Q224" s="109">
        <f>IF('Planilha oficial participantes '!O224="Nenhuma no último mês", 0,
 IF('Planilha oficial participantes '!O224="Menos de 1 vez/ semana", 1,
 IF('Planilha oficial participantes '!O224="1 ou 2 vezes/ semana", 2,
 IF('Planilha oficial participantes '!O224="3 ou mais vezes/ semana", 3,
 ""))))
</f>
        <v>0</v>
      </c>
      <c r="R224" s="109">
        <f>IF('Planilha oficial participantes '!P224="Nenhuma no último mês", 0,
 IF('Planilha oficial participantes '!P224="Menos de 1 vez/ semana", 1,
 IF('Planilha oficial participantes '!P224="1 ou 2 vezes/ semana", 2,
 IF('Planilha oficial participantes '!P224="3 ou mais vezes/ semana", 3,
 ""))))
</f>
        <v>1</v>
      </c>
      <c r="S224" s="109">
        <f>IF('Planilha oficial participantes '!Q224="Nenhuma no último mês", 0,
 IF('Planilha oficial participantes '!Q224="Menos de 1 vez/ semana", 1,
 IF('Planilha oficial participantes '!Q224="1 ou 2 vezes/ semana", 2,
 IF('Planilha oficial participantes '!Q224="3 ou mais vezes/ semana", 3,
 ""))))
</f>
        <v>2</v>
      </c>
      <c r="T224" s="109">
        <f>IF('Planilha oficial participantes '!S224="Nenhuma no último mês", 0,
 IF('Planilha oficial participantes '!S224="Não se aplica", 0,
 IF('Planilha oficial participantes '!S224="Menos de 1 vez/ semana", 1,
 IF('Planilha oficial participantes '!S224="1 ou 2 vezes/ semana", 2,
 IF('Planilha oficial participantes '!S224="3 ou mais vezes/ semana", 3,
 ""))))
)</f>
        <v>0</v>
      </c>
      <c r="U224" s="109">
        <f>IF('Planilha oficial participantes '!U224="Nenhuma no último mês", 0,
 IF('Planilha oficial participantes '!U224="Menos de 1 vez/ semana", 1,
 IF('Planilha oficial participantes '!U224="1 ou 2 vezes/ semana", 2,
 IF('Planilha oficial participantes '!U224="3 ou mais vezes/ semana", 3,
 ""))))
</f>
        <v>0</v>
      </c>
      <c r="V224" s="109">
        <f t="shared" si="4"/>
        <v>2</v>
      </c>
      <c r="W224" s="109">
        <f>IF('Planilha oficial participantes '!V224="Nenhuma no último mês", 0,
 IF('Planilha oficial participantes '!V224="Menos de 1 vez/ semana", 1,
 IF('Planilha oficial participantes '!V224="1 ou 2 vezes/ semana", 2,
 IF('Planilha oficial participantes '!V224="3 ou mais vezes/ semana", 3,
 ""))))
</f>
        <v>2</v>
      </c>
      <c r="X224" s="109">
        <f>IF('Planilha oficial participantes '!W224="Nenhuma dificuldade", 0,
 IF('Planilha oficial participantes '!W224="Um problema leve", 1,
 IF('Planilha oficial participantes '!W224="Um problema razoável", 2,
 IF('Planilha oficial participantes '!W224="Um grande problema", 3,
 ""))))
</f>
        <v>1</v>
      </c>
      <c r="Y224" s="114">
        <f t="shared" si="5"/>
        <v>8</v>
      </c>
    </row>
    <row r="225">
      <c r="A225" s="108" t="s">
        <v>1414</v>
      </c>
      <c r="B225" s="109">
        <f>IF('Planilha oficial participantes '!T225="Muito boa", 0, IF('Planilha oficial participantes '!T225="Boa", 1, IF('Planilha oficial participantes '!T225="Ruim", 2, IF('Planilha oficial participantes '!T225="Muito ruim", 3, ""))))</f>
        <v>1</v>
      </c>
      <c r="C225" s="109">
        <f>IF(VALUE(MID('Planilha oficial participantes '!F225,1,SEARCH(" ",'Planilha oficial participantes '!F225)-1))&lt;=15, 0,
 IF(VALUE(MID('Planilha oficial participantes '!F225,1,SEARCH(" ",'Planilha oficial participantes '!F225)-1))&lt;=30, 1,
 IF(VALUE(MID('Planilha oficial participantes '!F225,1,SEARCH(" ",'Planilha oficial participantes '!F225)-1))&lt;=60, 2,
 3)))</f>
        <v>1</v>
      </c>
      <c r="D225" s="109">
        <f>IF('Planilha oficial participantes '!I225="Nenhuma no último mês", 0,
 IF('Planilha oficial participantes '!I225="Menos de 1 vez/ semana", 1,
 IF('Planilha oficial participantes '!I225="1 ou 2 vezes/ semana", 2,
 IF('Planilha oficial participantes '!I225="3 ou mais vezes/ semana", 3,
 ""))))
</f>
        <v>2</v>
      </c>
      <c r="E225" s="110">
        <f t="shared" si="1"/>
        <v>2</v>
      </c>
      <c r="F225" s="109">
        <f>IF(VALUE(MID('Planilha oficial participantes '!H225,1,SEARCH(" ",'Planilha oficial participantes '!H225)-1))&gt;=7, 0,
 IF(VALUE(MID('Planilha oficial participantes '!H225,1,SEARCH(" ",'Planilha oficial participantes '!H225)-1))&gt;=6, 1,
 IF(VALUE(MID('Planilha oficial participantes '!H225,1,SEARCH(" ",'Planilha oficial participantes '!H225)-1))&gt;=5, 2,
 3)))
</f>
        <v>1</v>
      </c>
      <c r="G225" s="109">
        <f>IF(
  (((VALUE(MID('Planilha oficial participantes '!H225,1,SEARCH(" ",'Planilha oficial participantes '!H225)-1))) / (TIMEVALUE(MOD('Planilha oficial participantes '!G225 - 'Planilha oficial participantes '!E225, 1))*24))*100) &gt; 85, 0,
IF(
  (((VALUE(MID('Planilha oficial participantes '!H225,1,SEARCH(" ",'Planilha oficial participantes '!H225)-1))) / (TIMEVALUE(MOD('Planilha oficial participantes '!G225 - 'Planilha oficial participantes '!E225, 1))*24))*100) &gt;= 75, 1,
IF(
  (((VALUE(MID('Planilha oficial participantes '!H225,1,SEARCH(" ",'Planilha oficial participantes '!H225)-1))) / (TIMEVALUE(MOD('Planilha oficial participantes '!G225 - 'Planilha oficial participantes '!E225, 1))*24))*100) &gt;= 65, 2,
3)))
</f>
        <v>1</v>
      </c>
      <c r="H225" s="111">
        <f>((VALUE(MID('Planilha oficial participantes '!H225,1,SEARCH(" ",'Planilha oficial participantes '!H225)-1))) / (TIMEVALUE(MOD('Planilha oficial participantes '!G225 - 'Planilha oficial participantes '!E225, 1))*24))*100</f>
        <v>84.7826087</v>
      </c>
      <c r="I225" s="112">
        <f>MOD('Planilha oficial participantes '!G225 - 'Planilha oficial participantes '!E225, 1)</f>
        <v>0.3194444444</v>
      </c>
      <c r="J225" s="113">
        <f t="shared" si="2"/>
        <v>7.666666667</v>
      </c>
      <c r="K225" s="109">
        <f t="shared" si="3"/>
        <v>1</v>
      </c>
      <c r="L225" s="109">
        <f>IF('Planilha oficial participantes '!J225="Nenhuma no último mês", 0,
 IF('Planilha oficial participantes '!J225="Menos de 1 vez/ semana", 1,
 IF('Planilha oficial participantes '!J225="1 ou 2 vezes/ semana", 2,
 IF('Planilha oficial participantes '!J225="3 ou mais vezes/ semana", 3,
 ""))))
</f>
        <v>2</v>
      </c>
      <c r="M225" s="109">
        <f>IF('Planilha oficial participantes '!K225="Nenhuma no último mês", 0,
 IF('Planilha oficial participantes '!K225="Menos de 1 vez/ semana", 1,
 IF('Planilha oficial participantes '!K225="1 ou 2 vezes/ semana", 2,
 IF('Planilha oficial participantes '!K225="3 ou mais vezes/ semana", 3,
 ""))))
</f>
        <v>0</v>
      </c>
      <c r="N225" s="109">
        <f>IF('Planilha oficial participantes '!L225="Nenhuma no último mês", 0,
 IF('Planilha oficial participantes '!L225="Menos de 1 vez/ semana", 1,
 IF('Planilha oficial participantes '!L225="1 ou 2 vezes/ semana", 2,
 IF('Planilha oficial participantes '!L225="3 ou mais vezes/ semana", 3,
 ""))))
</f>
        <v>0</v>
      </c>
      <c r="O225" s="109">
        <f>IF('Planilha oficial participantes '!M225="Nenhuma no último mês", 0,
 IF('Planilha oficial participantes '!M225="Menos de 1 vez/ semana", 1,
 IF('Planilha oficial participantes '!M225="1 ou 2 vezes/ semana", 2,
 IF('Planilha oficial participantes '!M225="3 ou mais vezes/ semana", 3,
 ""))))
</f>
        <v>0</v>
      </c>
      <c r="P225" s="109">
        <f>IF('Planilha oficial participantes '!N225="Nenhuma no último mês", 0,
 IF('Planilha oficial participantes '!N225="Menos de 1 vez/ semana", 1,
 IF('Planilha oficial participantes '!N225="1 ou 2 vezes/ semana", 2,
 IF('Planilha oficial participantes '!N225="3 ou mais vezes/ semana", 3,
 ""))))
</f>
        <v>0</v>
      </c>
      <c r="Q225" s="109">
        <f>IF('Planilha oficial participantes '!O225="Nenhuma no último mês", 0,
 IF('Planilha oficial participantes '!O225="Menos de 1 vez/ semana", 1,
 IF('Planilha oficial participantes '!O225="1 ou 2 vezes/ semana", 2,
 IF('Planilha oficial participantes '!O225="3 ou mais vezes/ semana", 3,
 ""))))
</f>
        <v>0</v>
      </c>
      <c r="R225" s="109">
        <f>IF('Planilha oficial participantes '!P225="Nenhuma no último mês", 0,
 IF('Planilha oficial participantes '!P225="Menos de 1 vez/ semana", 1,
 IF('Planilha oficial participantes '!P225="1 ou 2 vezes/ semana", 2,
 IF('Planilha oficial participantes '!P225="3 ou mais vezes/ semana", 3,
 ""))))
</f>
        <v>2</v>
      </c>
      <c r="S225" s="109">
        <f>IF('Planilha oficial participantes '!Q225="Nenhuma no último mês", 0,
 IF('Planilha oficial participantes '!Q225="Menos de 1 vez/ semana", 1,
 IF('Planilha oficial participantes '!Q225="1 ou 2 vezes/ semana", 2,
 IF('Planilha oficial participantes '!Q225="3 ou mais vezes/ semana", 3,
 ""))))
</f>
        <v>1</v>
      </c>
      <c r="T225" s="109">
        <f>IF('Planilha oficial participantes '!S225="Nenhuma no último mês", 0,
 IF('Planilha oficial participantes '!S225="Não se aplica", 0,
 IF('Planilha oficial participantes '!S225="Menos de 1 vez/ semana", 1,
 IF('Planilha oficial participantes '!S225="1 ou 2 vezes/ semana", 2,
 IF('Planilha oficial participantes '!S225="3 ou mais vezes/ semana", 3,
 ""))))
)</f>
        <v>2</v>
      </c>
      <c r="U225" s="109">
        <f>IF('Planilha oficial participantes '!U225="Nenhuma no último mês", 0,
 IF('Planilha oficial participantes '!U225="Menos de 1 vez/ semana", 1,
 IF('Planilha oficial participantes '!U225="1 ou 2 vezes/ semana", 2,
 IF('Planilha oficial participantes '!U225="3 ou mais vezes/ semana", 3,
 ""))))
</f>
        <v>3</v>
      </c>
      <c r="V225" s="109">
        <f t="shared" si="4"/>
        <v>1</v>
      </c>
      <c r="W225" s="109">
        <f>IF('Planilha oficial participantes '!V225="Nenhuma no último mês", 0,
 IF('Planilha oficial participantes '!V225="Menos de 1 vez/ semana", 1,
 IF('Planilha oficial participantes '!V225="1 ou 2 vezes/ semana", 2,
 IF('Planilha oficial participantes '!V225="3 ou mais vezes/ semana", 3,
 ""))))
</f>
        <v>1</v>
      </c>
      <c r="X225" s="109">
        <f>IF('Planilha oficial participantes '!W225="Nenhuma dificuldade", 0,
 IF('Planilha oficial participantes '!W225="Um problema leve", 1,
 IF('Planilha oficial participantes '!W225="Um problema razoável", 2,
 IF('Planilha oficial participantes '!W225="Um grande problema", 3,
 ""))))
</f>
        <v>1</v>
      </c>
      <c r="Y225" s="114">
        <f t="shared" si="5"/>
        <v>10</v>
      </c>
    </row>
    <row r="226">
      <c r="A226" s="108" t="s">
        <v>1415</v>
      </c>
      <c r="B226" s="109">
        <f>IF('Planilha oficial participantes '!T226="Muito boa", 0, IF('Planilha oficial participantes '!T226="Boa", 1, IF('Planilha oficial participantes '!T226="Ruim", 2, IF('Planilha oficial participantes '!T226="Muito ruim", 3, ""))))</f>
        <v>1</v>
      </c>
      <c r="C226" s="109">
        <f>IF(VALUE(MID('Planilha oficial participantes '!F226,1,SEARCH(" ",'Planilha oficial participantes '!F226)-1))&lt;=15, 0,
 IF(VALUE(MID('Planilha oficial participantes '!F226,1,SEARCH(" ",'Planilha oficial participantes '!F226)-1))&lt;=30, 1,
 IF(VALUE(MID('Planilha oficial participantes '!F226,1,SEARCH(" ",'Planilha oficial participantes '!F226)-1))&lt;=60, 2,
 3)))</f>
        <v>1</v>
      </c>
      <c r="D226" s="109">
        <f>IF('Planilha oficial participantes '!I226="Nenhuma no último mês", 0,
 IF('Planilha oficial participantes '!I226="Menos de 1 vez/ semana", 1,
 IF('Planilha oficial participantes '!I226="1 ou 2 vezes/ semana", 2,
 IF('Planilha oficial participantes '!I226="3 ou mais vezes/ semana", 3,
 ""))))
</f>
        <v>2</v>
      </c>
      <c r="E226" s="110">
        <f t="shared" si="1"/>
        <v>2</v>
      </c>
      <c r="F226" s="109">
        <f>IF(VALUE(MID('Planilha oficial participantes '!H226,1,SEARCH(" ",'Planilha oficial participantes '!H226)-1))&gt;=7, 0,
 IF(VALUE(MID('Planilha oficial participantes '!H226,1,SEARCH(" ",'Planilha oficial participantes '!H226)-1))&gt;=6, 1,
 IF(VALUE(MID('Planilha oficial participantes '!H226,1,SEARCH(" ",'Planilha oficial participantes '!H226)-1))&gt;=5, 2,
 3)))
</f>
        <v>0</v>
      </c>
      <c r="G226" s="109">
        <f>IF(
  (((VALUE(MID('Planilha oficial participantes '!H226,1,SEARCH(" ",'Planilha oficial participantes '!H226)-1))) / (TIMEVALUE(MOD('Planilha oficial participantes '!G226 - 'Planilha oficial participantes '!E226, 1))*24))*100) &gt; 85, 0,
IF(
  (((VALUE(MID('Planilha oficial participantes '!H226,1,SEARCH(" ",'Planilha oficial participantes '!H226)-1))) / (TIMEVALUE(MOD('Planilha oficial participantes '!G226 - 'Planilha oficial participantes '!E226, 1))*24))*100) &gt;= 75, 1,
IF(
  (((VALUE(MID('Planilha oficial participantes '!H226,1,SEARCH(" ",'Planilha oficial participantes '!H226)-1))) / (TIMEVALUE(MOD('Planilha oficial participantes '!G226 - 'Planilha oficial participantes '!E226, 1))*24))*100) &gt;= 65, 2,
3)))
</f>
        <v>1</v>
      </c>
      <c r="H226" s="111">
        <f>((VALUE(MID('Planilha oficial participantes '!H226,1,SEARCH(" ",'Planilha oficial participantes '!H226)-1))) / (TIMEVALUE(MOD('Planilha oficial participantes '!G226 - 'Planilha oficial participantes '!E226, 1))*24))*100</f>
        <v>82.35294118</v>
      </c>
      <c r="I226" s="112">
        <f>MOD('Planilha oficial participantes '!G226 - 'Planilha oficial participantes '!E226, 1)</f>
        <v>0.3541666667</v>
      </c>
      <c r="J226" s="113">
        <f t="shared" si="2"/>
        <v>8.5</v>
      </c>
      <c r="K226" s="109">
        <f t="shared" si="3"/>
        <v>1</v>
      </c>
      <c r="L226" s="109">
        <f>IF('Planilha oficial participantes '!J226="Nenhuma no último mês", 0,
 IF('Planilha oficial participantes '!J226="Menos de 1 vez/ semana", 1,
 IF('Planilha oficial participantes '!J226="1 ou 2 vezes/ semana", 2,
 IF('Planilha oficial participantes '!J226="3 ou mais vezes/ semana", 3,
 ""))))
</f>
        <v>1</v>
      </c>
      <c r="M226" s="109">
        <f>IF('Planilha oficial participantes '!K226="Nenhuma no último mês", 0,
 IF('Planilha oficial participantes '!K226="Menos de 1 vez/ semana", 1,
 IF('Planilha oficial participantes '!K226="1 ou 2 vezes/ semana", 2,
 IF('Planilha oficial participantes '!K226="3 ou mais vezes/ semana", 3,
 ""))))
</f>
        <v>0</v>
      </c>
      <c r="N226" s="109">
        <f>IF('Planilha oficial participantes '!L226="Nenhuma no último mês", 0,
 IF('Planilha oficial participantes '!L226="Menos de 1 vez/ semana", 1,
 IF('Planilha oficial participantes '!L226="1 ou 2 vezes/ semana", 2,
 IF('Planilha oficial participantes '!L226="3 ou mais vezes/ semana", 3,
 ""))))
</f>
        <v>1</v>
      </c>
      <c r="O226" s="109">
        <f>IF('Planilha oficial participantes '!M226="Nenhuma no último mês", 0,
 IF('Planilha oficial participantes '!M226="Menos de 1 vez/ semana", 1,
 IF('Planilha oficial participantes '!M226="1 ou 2 vezes/ semana", 2,
 IF('Planilha oficial participantes '!M226="3 ou mais vezes/ semana", 3,
 ""))))
</f>
        <v>2</v>
      </c>
      <c r="P226" s="109">
        <f>IF('Planilha oficial participantes '!N226="Nenhuma no último mês", 0,
 IF('Planilha oficial participantes '!N226="Menos de 1 vez/ semana", 1,
 IF('Planilha oficial participantes '!N226="1 ou 2 vezes/ semana", 2,
 IF('Planilha oficial participantes '!N226="3 ou mais vezes/ semana", 3,
 ""))))
</f>
        <v>1</v>
      </c>
      <c r="Q226" s="109">
        <f>IF('Planilha oficial participantes '!O226="Nenhuma no último mês", 0,
 IF('Planilha oficial participantes '!O226="Menos de 1 vez/ semana", 1,
 IF('Planilha oficial participantes '!O226="1 ou 2 vezes/ semana", 2,
 IF('Planilha oficial participantes '!O226="3 ou mais vezes/ semana", 3,
 ""))))
</f>
        <v>1</v>
      </c>
      <c r="R226" s="109">
        <f>IF('Planilha oficial participantes '!P226="Nenhuma no último mês", 0,
 IF('Planilha oficial participantes '!P226="Menos de 1 vez/ semana", 1,
 IF('Planilha oficial participantes '!P226="1 ou 2 vezes/ semana", 2,
 IF('Planilha oficial participantes '!P226="3 ou mais vezes/ semana", 3,
 ""))))
</f>
        <v>0</v>
      </c>
      <c r="S226" s="109">
        <f>IF('Planilha oficial participantes '!Q226="Nenhuma no último mês", 0,
 IF('Planilha oficial participantes '!Q226="Menos de 1 vez/ semana", 1,
 IF('Planilha oficial participantes '!Q226="1 ou 2 vezes/ semana", 2,
 IF('Planilha oficial participantes '!Q226="3 ou mais vezes/ semana", 3,
 ""))))
</f>
        <v>1</v>
      </c>
      <c r="T226" s="109">
        <f>IF('Planilha oficial participantes '!S226="Nenhuma no último mês", 0,
 IF('Planilha oficial participantes '!S226="Não se aplica", 0,
 IF('Planilha oficial participantes '!S226="Menos de 1 vez/ semana", 1,
 IF('Planilha oficial participantes '!S226="1 ou 2 vezes/ semana", 2,
 IF('Planilha oficial participantes '!S226="3 ou mais vezes/ semana", 3,
 ""))))
)</f>
        <v>2</v>
      </c>
      <c r="U226" s="109">
        <f>IF('Planilha oficial participantes '!U226="Nenhuma no último mês", 0,
 IF('Planilha oficial participantes '!U226="Menos de 1 vez/ semana", 1,
 IF('Planilha oficial participantes '!U226="1 ou 2 vezes/ semana", 2,
 IF('Planilha oficial participantes '!U226="3 ou mais vezes/ semana", 3,
 ""))))
</f>
        <v>0</v>
      </c>
      <c r="V226" s="109">
        <f t="shared" si="4"/>
        <v>1</v>
      </c>
      <c r="W226" s="109">
        <f>IF('Planilha oficial participantes '!V226="Nenhuma no último mês", 0,
 IF('Planilha oficial participantes '!V226="Menos de 1 vez/ semana", 1,
 IF('Planilha oficial participantes '!V226="1 ou 2 vezes/ semana", 2,
 IF('Planilha oficial participantes '!V226="3 ou mais vezes/ semana", 3,
 ""))))
</f>
        <v>0</v>
      </c>
      <c r="X226" s="109">
        <f>IF('Planilha oficial participantes '!W226="Nenhuma dificuldade", 0,
 IF('Planilha oficial participantes '!W226="Um problema leve", 1,
 IF('Planilha oficial participantes '!W226="Um problema razoável", 2,
 IF('Planilha oficial participantes '!W226="Um grande problema", 3,
 ""))))
</f>
        <v>2</v>
      </c>
      <c r="Y226" s="114">
        <f t="shared" si="5"/>
        <v>6</v>
      </c>
    </row>
    <row r="227">
      <c r="A227" s="108" t="s">
        <v>1416</v>
      </c>
      <c r="B227" s="109">
        <f>IF('Planilha oficial participantes '!T227="Muito boa", 0, IF('Planilha oficial participantes '!T227="Boa", 1, IF('Planilha oficial participantes '!T227="Ruim", 2, IF('Planilha oficial participantes '!T227="Muito ruim", 3, ""))))</f>
        <v>2</v>
      </c>
      <c r="C227" s="109">
        <f>IF(VALUE(MID('Planilha oficial participantes '!F227,1,SEARCH(" ",'Planilha oficial participantes '!F227)-1))&lt;=15, 0,
 IF(VALUE(MID('Planilha oficial participantes '!F227,1,SEARCH(" ",'Planilha oficial participantes '!F227)-1))&lt;=30, 1,
 IF(VALUE(MID('Planilha oficial participantes '!F227,1,SEARCH(" ",'Planilha oficial participantes '!F227)-1))&lt;=60, 2,
 3)))</f>
        <v>1</v>
      </c>
      <c r="D227" s="109">
        <f>IF('Planilha oficial participantes '!I227="Nenhuma no último mês", 0,
 IF('Planilha oficial participantes '!I227="Menos de 1 vez/ semana", 1,
 IF('Planilha oficial participantes '!I227="1 ou 2 vezes/ semana", 2,
 IF('Planilha oficial participantes '!I227="3 ou mais vezes/ semana", 3,
 ""))))
</f>
        <v>2</v>
      </c>
      <c r="E227" s="110">
        <f t="shared" si="1"/>
        <v>2</v>
      </c>
      <c r="F227" s="109">
        <f>IF(VALUE(MID('Planilha oficial participantes '!H227,1,SEARCH(" ",'Planilha oficial participantes '!H227)-1))&gt;=7, 0,
 IF(VALUE(MID('Planilha oficial participantes '!H227,1,SEARCH(" ",'Planilha oficial participantes '!H227)-1))&gt;=6, 1,
 IF(VALUE(MID('Planilha oficial participantes '!H227,1,SEARCH(" ",'Planilha oficial participantes '!H227)-1))&gt;=5, 2,
 3)))
</f>
        <v>0</v>
      </c>
      <c r="G227" s="109">
        <f>IF(
  (((VALUE(MID('Planilha oficial participantes '!H227,1,SEARCH(" ",'Planilha oficial participantes '!H227)-1))) / (TIMEVALUE(MOD('Planilha oficial participantes '!G227 - 'Planilha oficial participantes '!E227, 1))*24))*100) &gt; 85, 0,
IF(
  (((VALUE(MID('Planilha oficial participantes '!H227,1,SEARCH(" ",'Planilha oficial participantes '!H227)-1))) / (TIMEVALUE(MOD('Planilha oficial participantes '!G227 - 'Planilha oficial participantes '!E227, 1))*24))*100) &gt;= 75, 1,
IF(
  (((VALUE(MID('Planilha oficial participantes '!H227,1,SEARCH(" ",'Planilha oficial participantes '!H227)-1))) / (TIMEVALUE(MOD('Planilha oficial participantes '!G227 - 'Planilha oficial participantes '!E227, 1))*24))*100) &gt;= 65, 2,
3)))
</f>
        <v>0</v>
      </c>
      <c r="H227" s="111">
        <f>((VALUE(MID('Planilha oficial participantes '!H227,1,SEARCH(" ",'Planilha oficial participantes '!H227)-1))) / (TIMEVALUE(MOD('Planilha oficial participantes '!G227 - 'Planilha oficial participantes '!E227, 1))*24))*100</f>
        <v>87.5</v>
      </c>
      <c r="I227" s="112">
        <f>MOD('Planilha oficial participantes '!G227 - 'Planilha oficial participantes '!E227, 1)</f>
        <v>0.3333333333</v>
      </c>
      <c r="J227" s="113">
        <f t="shared" si="2"/>
        <v>8</v>
      </c>
      <c r="K227" s="109">
        <f t="shared" si="3"/>
        <v>2</v>
      </c>
      <c r="L227" s="109">
        <f>IF('Planilha oficial participantes '!J227="Nenhuma no último mês", 0,
 IF('Planilha oficial participantes '!J227="Menos de 1 vez/ semana", 1,
 IF('Planilha oficial participantes '!J227="1 ou 2 vezes/ semana", 2,
 IF('Planilha oficial participantes '!J227="3 ou mais vezes/ semana", 3,
 ""))))
</f>
        <v>3</v>
      </c>
      <c r="M227" s="109">
        <f>IF('Planilha oficial participantes '!K227="Nenhuma no último mês", 0,
 IF('Planilha oficial participantes '!K227="Menos de 1 vez/ semana", 1,
 IF('Planilha oficial participantes '!K227="1 ou 2 vezes/ semana", 2,
 IF('Planilha oficial participantes '!K227="3 ou mais vezes/ semana", 3,
 ""))))
</f>
        <v>1</v>
      </c>
      <c r="N227" s="109">
        <f>IF('Planilha oficial participantes '!L227="Nenhuma no último mês", 0,
 IF('Planilha oficial participantes '!L227="Menos de 1 vez/ semana", 1,
 IF('Planilha oficial participantes '!L227="1 ou 2 vezes/ semana", 2,
 IF('Planilha oficial participantes '!L227="3 ou mais vezes/ semana", 3,
 ""))))
</f>
        <v>2</v>
      </c>
      <c r="O227" s="109">
        <f>IF('Planilha oficial participantes '!M227="Nenhuma no último mês", 0,
 IF('Planilha oficial participantes '!M227="Menos de 1 vez/ semana", 1,
 IF('Planilha oficial participantes '!M227="1 ou 2 vezes/ semana", 2,
 IF('Planilha oficial participantes '!M227="3 ou mais vezes/ semana", 3,
 ""))))
</f>
        <v>2</v>
      </c>
      <c r="P227" s="109">
        <f>IF('Planilha oficial participantes '!N227="Nenhuma no último mês", 0,
 IF('Planilha oficial participantes '!N227="Menos de 1 vez/ semana", 1,
 IF('Planilha oficial participantes '!N227="1 ou 2 vezes/ semana", 2,
 IF('Planilha oficial participantes '!N227="3 ou mais vezes/ semana", 3,
 ""))))
</f>
        <v>2</v>
      </c>
      <c r="Q227" s="109">
        <f>IF('Planilha oficial participantes '!O227="Nenhuma no último mês", 0,
 IF('Planilha oficial participantes '!O227="Menos de 1 vez/ semana", 1,
 IF('Planilha oficial participantes '!O227="1 ou 2 vezes/ semana", 2,
 IF('Planilha oficial participantes '!O227="3 ou mais vezes/ semana", 3,
 ""))))
</f>
        <v>0</v>
      </c>
      <c r="R227" s="109">
        <f>IF('Planilha oficial participantes '!P227="Nenhuma no último mês", 0,
 IF('Planilha oficial participantes '!P227="Menos de 1 vez/ semana", 1,
 IF('Planilha oficial participantes '!P227="1 ou 2 vezes/ semana", 2,
 IF('Planilha oficial participantes '!P227="3 ou mais vezes/ semana", 3,
 ""))))
</f>
        <v>1</v>
      </c>
      <c r="S227" s="109">
        <f>IF('Planilha oficial participantes '!Q227="Nenhuma no último mês", 0,
 IF('Planilha oficial participantes '!Q227="Menos de 1 vez/ semana", 1,
 IF('Planilha oficial participantes '!Q227="1 ou 2 vezes/ semana", 2,
 IF('Planilha oficial participantes '!Q227="3 ou mais vezes/ semana", 3,
 ""))))
</f>
        <v>1</v>
      </c>
      <c r="T227" s="109">
        <f>IF('Planilha oficial participantes '!S227="Nenhuma no último mês", 0,
 IF('Planilha oficial participantes '!S227="Não se aplica", 0,
 IF('Planilha oficial participantes '!S227="Menos de 1 vez/ semana", 1,
 IF('Planilha oficial participantes '!S227="1 ou 2 vezes/ semana", 2,
 IF('Planilha oficial participantes '!S227="3 ou mais vezes/ semana", 3,
 ""))))
)</f>
        <v>2</v>
      </c>
      <c r="U227" s="109">
        <f>IF('Planilha oficial participantes '!U227="Nenhuma no último mês", 0,
 IF('Planilha oficial participantes '!U227="Menos de 1 vez/ semana", 1,
 IF('Planilha oficial participantes '!U227="1 ou 2 vezes/ semana", 2,
 IF('Planilha oficial participantes '!U227="3 ou mais vezes/ semana", 3,
 ""))))
</f>
        <v>0</v>
      </c>
      <c r="V227" s="109">
        <f t="shared" si="4"/>
        <v>3</v>
      </c>
      <c r="W227" s="109">
        <f>IF('Planilha oficial participantes '!V227="Nenhuma no último mês", 0,
 IF('Planilha oficial participantes '!V227="Menos de 1 vez/ semana", 1,
 IF('Planilha oficial participantes '!V227="1 ou 2 vezes/ semana", 2,
 IF('Planilha oficial participantes '!V227="3 ou mais vezes/ semana", 3,
 ""))))
</f>
        <v>3</v>
      </c>
      <c r="X227" s="109">
        <f>IF('Planilha oficial participantes '!W227="Nenhuma dificuldade", 0,
 IF('Planilha oficial participantes '!W227="Um problema leve", 1,
 IF('Planilha oficial participantes '!W227="Um problema razoável", 2,
 IF('Planilha oficial participantes '!W227="Um grande problema", 3,
 ""))))
</f>
        <v>2</v>
      </c>
      <c r="Y227" s="114">
        <f t="shared" si="5"/>
        <v>9</v>
      </c>
    </row>
    <row r="228">
      <c r="A228" s="108" t="s">
        <v>1417</v>
      </c>
      <c r="B228" s="109">
        <f>IF('Planilha oficial participantes '!T228="Muito boa", 0, IF('Planilha oficial participantes '!T228="Boa", 1, IF('Planilha oficial participantes '!T228="Ruim", 2, IF('Planilha oficial participantes '!T228="Muito ruim", 3, ""))))</f>
        <v>1</v>
      </c>
      <c r="C228" s="109">
        <f>IF(VALUE(MID('Planilha oficial participantes '!F228,1,SEARCH(" ",'Planilha oficial participantes '!F228)-1))&lt;=15, 0,
 IF(VALUE(MID('Planilha oficial participantes '!F228,1,SEARCH(" ",'Planilha oficial participantes '!F228)-1))&lt;=30, 1,
 IF(VALUE(MID('Planilha oficial participantes '!F228,1,SEARCH(" ",'Planilha oficial participantes '!F228)-1))&lt;=60, 2,
 3)))</f>
        <v>1</v>
      </c>
      <c r="D228" s="109">
        <f>IF('Planilha oficial participantes '!I228="Nenhuma no último mês", 0,
 IF('Planilha oficial participantes '!I228="Menos de 1 vez/ semana", 1,
 IF('Planilha oficial participantes '!I228="1 ou 2 vezes/ semana", 2,
 IF('Planilha oficial participantes '!I228="3 ou mais vezes/ semana", 3,
 ""))))
</f>
        <v>1</v>
      </c>
      <c r="E228" s="110">
        <f t="shared" si="1"/>
        <v>1</v>
      </c>
      <c r="F228" s="109">
        <f>IF(VALUE(MID('Planilha oficial participantes '!H228,1,SEARCH(" ",'Planilha oficial participantes '!H228)-1))&gt;=7, 0,
 IF(VALUE(MID('Planilha oficial participantes '!H228,1,SEARCH(" ",'Planilha oficial participantes '!H228)-1))&gt;=6, 1,
 IF(VALUE(MID('Planilha oficial participantes '!H228,1,SEARCH(" ",'Planilha oficial participantes '!H228)-1))&gt;=5, 2,
 3)))
</f>
        <v>0</v>
      </c>
      <c r="G228" s="109">
        <f>IF(
  (((VALUE(MID('Planilha oficial participantes '!H228,1,SEARCH(" ",'Planilha oficial participantes '!H228)-1))) / (TIMEVALUE(MOD('Planilha oficial participantes '!G228 - 'Planilha oficial participantes '!E228, 1))*24))*100) &gt; 85, 0,
IF(
  (((VALUE(MID('Planilha oficial participantes '!H228,1,SEARCH(" ",'Planilha oficial participantes '!H228)-1))) / (TIMEVALUE(MOD('Planilha oficial participantes '!G228 - 'Planilha oficial participantes '!E228, 1))*24))*100) &gt;= 75, 1,
IF(
  (((VALUE(MID('Planilha oficial participantes '!H228,1,SEARCH(" ",'Planilha oficial participantes '!H228)-1))) / (TIMEVALUE(MOD('Planilha oficial participantes '!G228 - 'Planilha oficial participantes '!E228, 1))*24))*100) &gt;= 65, 2,
3)))
</f>
        <v>0</v>
      </c>
      <c r="H228" s="111">
        <f>((VALUE(MID('Planilha oficial participantes '!H228,1,SEARCH(" ",'Planilha oficial participantes '!H228)-1))) / (TIMEVALUE(MOD('Planilha oficial participantes '!G228 - 'Planilha oficial participantes '!E228, 1))*24))*100</f>
        <v>93.75</v>
      </c>
      <c r="I228" s="112">
        <f>MOD('Planilha oficial participantes '!G228 - 'Planilha oficial participantes '!E228, 1)</f>
        <v>0.3333333333</v>
      </c>
      <c r="J228" s="113">
        <f t="shared" si="2"/>
        <v>8</v>
      </c>
      <c r="K228" s="109">
        <f t="shared" si="3"/>
        <v>1</v>
      </c>
      <c r="L228" s="109">
        <f>IF('Planilha oficial participantes '!J228="Nenhuma no último mês", 0,
 IF('Planilha oficial participantes '!J228="Menos de 1 vez/ semana", 1,
 IF('Planilha oficial participantes '!J228="1 ou 2 vezes/ semana", 2,
 IF('Planilha oficial participantes '!J228="3 ou mais vezes/ semana", 3,
 ""))))
</f>
        <v>3</v>
      </c>
      <c r="M228" s="109">
        <f>IF('Planilha oficial participantes '!K228="Nenhuma no último mês", 0,
 IF('Planilha oficial participantes '!K228="Menos de 1 vez/ semana", 1,
 IF('Planilha oficial participantes '!K228="1 ou 2 vezes/ semana", 2,
 IF('Planilha oficial participantes '!K228="3 ou mais vezes/ semana", 3,
 ""))))
</f>
        <v>0</v>
      </c>
      <c r="N228" s="109">
        <f>IF('Planilha oficial participantes '!L228="Nenhuma no último mês", 0,
 IF('Planilha oficial participantes '!L228="Menos de 1 vez/ semana", 1,
 IF('Planilha oficial participantes '!L228="1 ou 2 vezes/ semana", 2,
 IF('Planilha oficial participantes '!L228="3 ou mais vezes/ semana", 3,
 ""))))
</f>
        <v>2</v>
      </c>
      <c r="O228" s="109">
        <f>IF('Planilha oficial participantes '!M228="Nenhuma no último mês", 0,
 IF('Planilha oficial participantes '!M228="Menos de 1 vez/ semana", 1,
 IF('Planilha oficial participantes '!M228="1 ou 2 vezes/ semana", 2,
 IF('Planilha oficial participantes '!M228="3 ou mais vezes/ semana", 3,
 ""))))
</f>
        <v>0</v>
      </c>
      <c r="P228" s="109">
        <f>IF('Planilha oficial participantes '!N228="Nenhuma no último mês", 0,
 IF('Planilha oficial participantes '!N228="Menos de 1 vez/ semana", 1,
 IF('Planilha oficial participantes '!N228="1 ou 2 vezes/ semana", 2,
 IF('Planilha oficial participantes '!N228="3 ou mais vezes/ semana", 3,
 ""))))
</f>
        <v>1</v>
      </c>
      <c r="Q228" s="109">
        <f>IF('Planilha oficial participantes '!O228="Nenhuma no último mês", 0,
 IF('Planilha oficial participantes '!O228="Menos de 1 vez/ semana", 1,
 IF('Planilha oficial participantes '!O228="1 ou 2 vezes/ semana", 2,
 IF('Planilha oficial participantes '!O228="3 ou mais vezes/ semana", 3,
 ""))))
</f>
        <v>0</v>
      </c>
      <c r="R228" s="109">
        <f>IF('Planilha oficial participantes '!P228="Nenhuma no último mês", 0,
 IF('Planilha oficial participantes '!P228="Menos de 1 vez/ semana", 1,
 IF('Planilha oficial participantes '!P228="1 ou 2 vezes/ semana", 2,
 IF('Planilha oficial participantes '!P228="3 ou mais vezes/ semana", 3,
 ""))))
</f>
        <v>1</v>
      </c>
      <c r="S228" s="109">
        <f>IF('Planilha oficial participantes '!Q228="Nenhuma no último mês", 0,
 IF('Planilha oficial participantes '!Q228="Menos de 1 vez/ semana", 1,
 IF('Planilha oficial participantes '!Q228="1 ou 2 vezes/ semana", 2,
 IF('Planilha oficial participantes '!Q228="3 ou mais vezes/ semana", 3,
 ""))))
</f>
        <v>0</v>
      </c>
      <c r="T228" s="109">
        <f>IF('Planilha oficial participantes '!S228="Nenhuma no último mês", 0,
 IF('Planilha oficial participantes '!S228="Não se aplica", 0,
 IF('Planilha oficial participantes '!S228="Menos de 1 vez/ semana", 1,
 IF('Planilha oficial participantes '!S228="1 ou 2 vezes/ semana", 2,
 IF('Planilha oficial participantes '!S228="3 ou mais vezes/ semana", 3,
 ""))))
)</f>
        <v>0</v>
      </c>
      <c r="U228" s="109">
        <f>IF('Planilha oficial participantes '!U228="Nenhuma no último mês", 0,
 IF('Planilha oficial participantes '!U228="Menos de 1 vez/ semana", 1,
 IF('Planilha oficial participantes '!U228="1 ou 2 vezes/ semana", 2,
 IF('Planilha oficial participantes '!U228="3 ou mais vezes/ semana", 3,
 ""))))
</f>
        <v>2</v>
      </c>
      <c r="V228" s="109">
        <f t="shared" si="4"/>
        <v>3</v>
      </c>
      <c r="W228" s="109">
        <f>IF('Planilha oficial participantes '!V228="Nenhuma no último mês", 0,
 IF('Planilha oficial participantes '!V228="Menos de 1 vez/ semana", 1,
 IF('Planilha oficial participantes '!V228="1 ou 2 vezes/ semana", 2,
 IF('Planilha oficial participantes '!V228="3 ou mais vezes/ semana", 3,
 ""))))
</f>
        <v>3</v>
      </c>
      <c r="X228" s="109">
        <f>IF('Planilha oficial participantes '!W228="Nenhuma dificuldade", 0,
 IF('Planilha oficial participantes '!W228="Um problema leve", 1,
 IF('Planilha oficial participantes '!W228="Um problema razoável", 2,
 IF('Planilha oficial participantes '!W228="Um grande problema", 3,
 ""))))
</f>
        <v>3</v>
      </c>
      <c r="Y228" s="114">
        <f t="shared" si="5"/>
        <v>8</v>
      </c>
    </row>
    <row r="229">
      <c r="A229" s="108" t="s">
        <v>1418</v>
      </c>
      <c r="B229" s="109">
        <f>IF('Planilha oficial participantes '!T229="Muito boa", 0, IF('Planilha oficial participantes '!T229="Boa", 1, IF('Planilha oficial participantes '!T229="Ruim", 2, IF('Planilha oficial participantes '!T229="Muito ruim", 3, ""))))</f>
        <v>0</v>
      </c>
      <c r="C229" s="109">
        <f>IF(VALUE(MID('Planilha oficial participantes '!F229,1,SEARCH(" ",'Planilha oficial participantes '!F229)-1))&lt;=15, 0,
 IF(VALUE(MID('Planilha oficial participantes '!F229,1,SEARCH(" ",'Planilha oficial participantes '!F229)-1))&lt;=30, 1,
 IF(VALUE(MID('Planilha oficial participantes '!F229,1,SEARCH(" ",'Planilha oficial participantes '!F229)-1))&lt;=60, 2,
 3)))</f>
        <v>0</v>
      </c>
      <c r="D229" s="109">
        <f>IF('Planilha oficial participantes '!I229="Nenhuma no último mês", 0,
 IF('Planilha oficial participantes '!I229="Menos de 1 vez/ semana", 1,
 IF('Planilha oficial participantes '!I229="1 ou 2 vezes/ semana", 2,
 IF('Planilha oficial participantes '!I229="3 ou mais vezes/ semana", 3,
 ""))))
</f>
        <v>2</v>
      </c>
      <c r="E229" s="110">
        <f t="shared" si="1"/>
        <v>1</v>
      </c>
      <c r="F229" s="109">
        <f>IF(VALUE(MID('Planilha oficial participantes '!H229,1,SEARCH(" ",'Planilha oficial participantes '!H229)-1))&gt;=7, 0,
 IF(VALUE(MID('Planilha oficial participantes '!H229,1,SEARCH(" ",'Planilha oficial participantes '!H229)-1))&gt;=6, 1,
 IF(VALUE(MID('Planilha oficial participantes '!H229,1,SEARCH(" ",'Planilha oficial participantes '!H229)-1))&gt;=5, 2,
 3)))
</f>
        <v>0</v>
      </c>
      <c r="G229" s="109">
        <f>IF(
  (((VALUE(MID('Planilha oficial participantes '!H229,1,SEARCH(" ",'Planilha oficial participantes '!H229)-1))) / (TIMEVALUE(MOD('Planilha oficial participantes '!G229 - 'Planilha oficial participantes '!E229, 1))*24))*100) &gt; 85, 0,
IF(
  (((VALUE(MID('Planilha oficial participantes '!H229,1,SEARCH(" ",'Planilha oficial participantes '!H229)-1))) / (TIMEVALUE(MOD('Planilha oficial participantes '!G229 - 'Planilha oficial participantes '!E229, 1))*24))*100) &gt;= 75, 1,
IF(
  (((VALUE(MID('Planilha oficial participantes '!H229,1,SEARCH(" ",'Planilha oficial participantes '!H229)-1))) / (TIMEVALUE(MOD('Planilha oficial participantes '!G229 - 'Planilha oficial participantes '!E229, 1))*24))*100) &gt;= 65, 2,
3)))
</f>
        <v>0</v>
      </c>
      <c r="H229" s="111">
        <f>((VALUE(MID('Planilha oficial participantes '!H229,1,SEARCH(" ",'Planilha oficial participantes '!H229)-1))) / (TIMEVALUE(MOD('Planilha oficial participantes '!G229 - 'Planilha oficial participantes '!E229, 1))*24))*100</f>
        <v>109.7560976</v>
      </c>
      <c r="I229" s="112">
        <f>MOD('Planilha oficial participantes '!G229 - 'Planilha oficial participantes '!E229, 1)</f>
        <v>0.2847222222</v>
      </c>
      <c r="J229" s="113">
        <f t="shared" si="2"/>
        <v>6.833333333</v>
      </c>
      <c r="K229" s="109">
        <f t="shared" si="3"/>
        <v>2</v>
      </c>
      <c r="L229" s="109">
        <f>IF('Planilha oficial participantes '!J229="Nenhuma no último mês", 0,
 IF('Planilha oficial participantes '!J229="Menos de 1 vez/ semana", 1,
 IF('Planilha oficial participantes '!J229="1 ou 2 vezes/ semana", 2,
 IF('Planilha oficial participantes '!J229="3 ou mais vezes/ semana", 3,
 ""))))
</f>
        <v>2</v>
      </c>
      <c r="M229" s="109">
        <f>IF('Planilha oficial participantes '!K229="Nenhuma no último mês", 0,
 IF('Planilha oficial participantes '!K229="Menos de 1 vez/ semana", 1,
 IF('Planilha oficial participantes '!K229="1 ou 2 vezes/ semana", 2,
 IF('Planilha oficial participantes '!K229="3 ou mais vezes/ semana", 3,
 ""))))
</f>
        <v>2</v>
      </c>
      <c r="N229" s="109">
        <f>IF('Planilha oficial participantes '!L229="Nenhuma no último mês", 0,
 IF('Planilha oficial participantes '!L229="Menos de 1 vez/ semana", 1,
 IF('Planilha oficial participantes '!L229="1 ou 2 vezes/ semana", 2,
 IF('Planilha oficial participantes '!L229="3 ou mais vezes/ semana", 3,
 ""))))
</f>
        <v>0</v>
      </c>
      <c r="O229" s="109">
        <f>IF('Planilha oficial participantes '!M229="Nenhuma no último mês", 0,
 IF('Planilha oficial participantes '!M229="Menos de 1 vez/ semana", 1,
 IF('Planilha oficial participantes '!M229="1 ou 2 vezes/ semana", 2,
 IF('Planilha oficial participantes '!M229="3 ou mais vezes/ semana", 3,
 ""))))
</f>
        <v>0</v>
      </c>
      <c r="P229" s="109">
        <f>IF('Planilha oficial participantes '!N229="Nenhuma no último mês", 0,
 IF('Planilha oficial participantes '!N229="Menos de 1 vez/ semana", 1,
 IF('Planilha oficial participantes '!N229="1 ou 2 vezes/ semana", 2,
 IF('Planilha oficial participantes '!N229="3 ou mais vezes/ semana", 3,
 ""))))
</f>
        <v>2</v>
      </c>
      <c r="Q229" s="109">
        <f>IF('Planilha oficial participantes '!O229="Nenhuma no último mês", 0,
 IF('Planilha oficial participantes '!O229="Menos de 1 vez/ semana", 1,
 IF('Planilha oficial participantes '!O229="1 ou 2 vezes/ semana", 2,
 IF('Planilha oficial participantes '!O229="3 ou mais vezes/ semana", 3,
 ""))))
</f>
        <v>3</v>
      </c>
      <c r="R229" s="109">
        <f>IF('Planilha oficial participantes '!P229="Nenhuma no último mês", 0,
 IF('Planilha oficial participantes '!P229="Menos de 1 vez/ semana", 1,
 IF('Planilha oficial participantes '!P229="1 ou 2 vezes/ semana", 2,
 IF('Planilha oficial participantes '!P229="3 ou mais vezes/ semana", 3,
 ""))))
</f>
        <v>2</v>
      </c>
      <c r="S229" s="109">
        <f>IF('Planilha oficial participantes '!Q229="Nenhuma no último mês", 0,
 IF('Planilha oficial participantes '!Q229="Menos de 1 vez/ semana", 1,
 IF('Planilha oficial participantes '!Q229="1 ou 2 vezes/ semana", 2,
 IF('Planilha oficial participantes '!Q229="3 ou mais vezes/ semana", 3,
 ""))))
</f>
        <v>0</v>
      </c>
      <c r="T229" s="109">
        <f>IF('Planilha oficial participantes '!S229="Nenhuma no último mês", 0,
 IF('Planilha oficial participantes '!S229="Não se aplica", 0,
 IF('Planilha oficial participantes '!S229="Menos de 1 vez/ semana", 1,
 IF('Planilha oficial participantes '!S229="1 ou 2 vezes/ semana", 2,
 IF('Planilha oficial participantes '!S229="3 ou mais vezes/ semana", 3,
 ""))))
)</f>
        <v>0</v>
      </c>
      <c r="U229" s="109">
        <f>IF('Planilha oficial participantes '!U229="Nenhuma no último mês", 0,
 IF('Planilha oficial participantes '!U229="Menos de 1 vez/ semana", 1,
 IF('Planilha oficial participantes '!U229="1 ou 2 vezes/ semana", 2,
 IF('Planilha oficial participantes '!U229="3 ou mais vezes/ semana", 3,
 ""))))
</f>
        <v>0</v>
      </c>
      <c r="V229" s="109">
        <f t="shared" si="4"/>
        <v>2</v>
      </c>
      <c r="W229" s="109">
        <f>IF('Planilha oficial participantes '!V229="Nenhuma no último mês", 0,
 IF('Planilha oficial participantes '!V229="Menos de 1 vez/ semana", 1,
 IF('Planilha oficial participantes '!V229="1 ou 2 vezes/ semana", 2,
 IF('Planilha oficial participantes '!V229="3 ou mais vezes/ semana", 3,
 ""))))
</f>
        <v>2</v>
      </c>
      <c r="X229" s="109">
        <f>IF('Planilha oficial participantes '!W229="Nenhuma dificuldade", 0,
 IF('Planilha oficial participantes '!W229="Um problema leve", 1,
 IF('Planilha oficial participantes '!W229="Um problema razoável", 2,
 IF('Planilha oficial participantes '!W229="Um grande problema", 3,
 ""))))
</f>
        <v>1</v>
      </c>
      <c r="Y229" s="114">
        <f t="shared" si="5"/>
        <v>5</v>
      </c>
    </row>
    <row r="230">
      <c r="A230" s="108" t="s">
        <v>1419</v>
      </c>
      <c r="B230" s="109">
        <f>IF('Planilha oficial participantes '!T230="Muito boa", 0, IF('Planilha oficial participantes '!T230="Boa", 1, IF('Planilha oficial participantes '!T230="Ruim", 2, IF('Planilha oficial participantes '!T230="Muito ruim", 3, ""))))</f>
        <v>1</v>
      </c>
      <c r="C230" s="109">
        <f>IF(VALUE(MID('Planilha oficial participantes '!F230,1,SEARCH(" ",'Planilha oficial participantes '!F230)-1))&lt;=15, 0,
 IF(VALUE(MID('Planilha oficial participantes '!F230,1,SEARCH(" ",'Planilha oficial participantes '!F230)-1))&lt;=30, 1,
 IF(VALUE(MID('Planilha oficial participantes '!F230,1,SEARCH(" ",'Planilha oficial participantes '!F230)-1))&lt;=60, 2,
 3)))</f>
        <v>1</v>
      </c>
      <c r="D230" s="109">
        <f>IF('Planilha oficial participantes '!I230="Nenhuma no último mês", 0,
 IF('Planilha oficial participantes '!I230="Menos de 1 vez/ semana", 1,
 IF('Planilha oficial participantes '!I230="1 ou 2 vezes/ semana", 2,
 IF('Planilha oficial participantes '!I230="3 ou mais vezes/ semana", 3,
 ""))))
</f>
        <v>3</v>
      </c>
      <c r="E230" s="110">
        <f t="shared" si="1"/>
        <v>2</v>
      </c>
      <c r="F230" s="109">
        <f>IF(VALUE(MID('Planilha oficial participantes '!H230,1,SEARCH(" ",'Planilha oficial participantes '!H230)-1))&gt;=7, 0,
 IF(VALUE(MID('Planilha oficial participantes '!H230,1,SEARCH(" ",'Planilha oficial participantes '!H230)-1))&gt;=6, 1,
 IF(VALUE(MID('Planilha oficial participantes '!H230,1,SEARCH(" ",'Planilha oficial participantes '!H230)-1))&gt;=5, 2,
 3)))
</f>
        <v>0</v>
      </c>
      <c r="G230" s="109">
        <f>IF(
  (((VALUE(MID('Planilha oficial participantes '!H230,1,SEARCH(" ",'Planilha oficial participantes '!H230)-1))) / (TIMEVALUE(MOD('Planilha oficial participantes '!G230 - 'Planilha oficial participantes '!E230, 1))*24))*100) &gt; 85, 0,
IF(
  (((VALUE(MID('Planilha oficial participantes '!H230,1,SEARCH(" ",'Planilha oficial participantes '!H230)-1))) / (TIMEVALUE(MOD('Planilha oficial participantes '!G230 - 'Planilha oficial participantes '!E230, 1))*24))*100) &gt;= 75, 1,
IF(
  (((VALUE(MID('Planilha oficial participantes '!H230,1,SEARCH(" ",'Planilha oficial participantes '!H230)-1))) / (TIMEVALUE(MOD('Planilha oficial participantes '!G230 - 'Planilha oficial participantes '!E230, 1))*24))*100) &gt;= 65, 2,
3)))
</f>
        <v>0</v>
      </c>
      <c r="H230" s="111">
        <f>((VALUE(MID('Planilha oficial participantes '!H230,1,SEARCH(" ",'Planilha oficial participantes '!H230)-1))) / (TIMEVALUE(MOD('Planilha oficial participantes '!G230 - 'Planilha oficial participantes '!E230, 1))*24))*100</f>
        <v>88.88888889</v>
      </c>
      <c r="I230" s="112">
        <f>MOD('Planilha oficial participantes '!G230 - 'Planilha oficial participantes '!E230, 1)</f>
        <v>0.375</v>
      </c>
      <c r="J230" s="113">
        <f t="shared" si="2"/>
        <v>9</v>
      </c>
      <c r="K230" s="109">
        <f t="shared" si="3"/>
        <v>1</v>
      </c>
      <c r="L230" s="109">
        <f>IF('Planilha oficial participantes '!J230="Nenhuma no último mês", 0,
 IF('Planilha oficial participantes '!J230="Menos de 1 vez/ semana", 1,
 IF('Planilha oficial participantes '!J230="1 ou 2 vezes/ semana", 2,
 IF('Planilha oficial participantes '!J230="3 ou mais vezes/ semana", 3,
 ""))))
</f>
        <v>0</v>
      </c>
      <c r="M230" s="109">
        <f>IF('Planilha oficial participantes '!K230="Nenhuma no último mês", 0,
 IF('Planilha oficial participantes '!K230="Menos de 1 vez/ semana", 1,
 IF('Planilha oficial participantes '!K230="1 ou 2 vezes/ semana", 2,
 IF('Planilha oficial participantes '!K230="3 ou mais vezes/ semana", 3,
 ""))))
</f>
        <v>0</v>
      </c>
      <c r="N230" s="109">
        <f>IF('Planilha oficial participantes '!L230="Nenhuma no último mês", 0,
 IF('Planilha oficial participantes '!L230="Menos de 1 vez/ semana", 1,
 IF('Planilha oficial participantes '!L230="1 ou 2 vezes/ semana", 2,
 IF('Planilha oficial participantes '!L230="3 ou mais vezes/ semana", 3,
 ""))))
</f>
        <v>3</v>
      </c>
      <c r="O230" s="109">
        <f>IF('Planilha oficial participantes '!M230="Nenhuma no último mês", 0,
 IF('Planilha oficial participantes '!M230="Menos de 1 vez/ semana", 1,
 IF('Planilha oficial participantes '!M230="1 ou 2 vezes/ semana", 2,
 IF('Planilha oficial participantes '!M230="3 ou mais vezes/ semana", 3,
 ""))))
</f>
        <v>1</v>
      </c>
      <c r="P230" s="109">
        <f>IF('Planilha oficial participantes '!N230="Nenhuma no último mês", 0,
 IF('Planilha oficial participantes '!N230="Menos de 1 vez/ semana", 1,
 IF('Planilha oficial participantes '!N230="1 ou 2 vezes/ semana", 2,
 IF('Planilha oficial participantes '!N230="3 ou mais vezes/ semana", 3,
 ""))))
</f>
        <v>0</v>
      </c>
      <c r="Q230" s="109">
        <f>IF('Planilha oficial participantes '!O230="Nenhuma no último mês", 0,
 IF('Planilha oficial participantes '!O230="Menos de 1 vez/ semana", 1,
 IF('Planilha oficial participantes '!O230="1 ou 2 vezes/ semana", 2,
 IF('Planilha oficial participantes '!O230="3 ou mais vezes/ semana", 3,
 ""))))
</f>
        <v>0</v>
      </c>
      <c r="R230" s="109">
        <f>IF('Planilha oficial participantes '!P230="Nenhuma no último mês", 0,
 IF('Planilha oficial participantes '!P230="Menos de 1 vez/ semana", 1,
 IF('Planilha oficial participantes '!P230="1 ou 2 vezes/ semana", 2,
 IF('Planilha oficial participantes '!P230="3 ou mais vezes/ semana", 3,
 ""))))
</f>
        <v>0</v>
      </c>
      <c r="S230" s="109">
        <f>IF('Planilha oficial participantes '!Q230="Nenhuma no último mês", 0,
 IF('Planilha oficial participantes '!Q230="Menos de 1 vez/ semana", 1,
 IF('Planilha oficial participantes '!Q230="1 ou 2 vezes/ semana", 2,
 IF('Planilha oficial participantes '!Q230="3 ou mais vezes/ semana", 3,
 ""))))
</f>
        <v>0</v>
      </c>
      <c r="T230" s="109">
        <f>IF('Planilha oficial participantes '!S230="Nenhuma no último mês", 0,
 IF('Planilha oficial participantes '!S230="Não se aplica", 0,
 IF('Planilha oficial participantes '!S230="Menos de 1 vez/ semana", 1,
 IF('Planilha oficial participantes '!S230="1 ou 2 vezes/ semana", 2,
 IF('Planilha oficial participantes '!S230="3 ou mais vezes/ semana", 3,
 ""))))
)</f>
        <v>3</v>
      </c>
      <c r="U230" s="109">
        <f>IF('Planilha oficial participantes '!U230="Nenhuma no último mês", 0,
 IF('Planilha oficial participantes '!U230="Menos de 1 vez/ semana", 1,
 IF('Planilha oficial participantes '!U230="1 ou 2 vezes/ semana", 2,
 IF('Planilha oficial participantes '!U230="3 ou mais vezes/ semana", 3,
 ""))))
</f>
        <v>0</v>
      </c>
      <c r="V230" s="109">
        <f t="shared" si="4"/>
        <v>1</v>
      </c>
      <c r="W230" s="109">
        <f>IF('Planilha oficial participantes '!V230="Nenhuma no último mês", 0,
 IF('Planilha oficial participantes '!V230="Menos de 1 vez/ semana", 1,
 IF('Planilha oficial participantes '!V230="1 ou 2 vezes/ semana", 2,
 IF('Planilha oficial participantes '!V230="3 ou mais vezes/ semana", 3,
 ""))))
</f>
        <v>0</v>
      </c>
      <c r="X230" s="109">
        <f>IF('Planilha oficial participantes '!W230="Nenhuma dificuldade", 0,
 IF('Planilha oficial participantes '!W230="Um problema leve", 1,
 IF('Planilha oficial participantes '!W230="Um problema razoável", 2,
 IF('Planilha oficial participantes '!W230="Um grande problema", 3,
 ""))))
</f>
        <v>1</v>
      </c>
      <c r="Y230" s="114">
        <f t="shared" si="5"/>
        <v>5</v>
      </c>
    </row>
    <row r="231">
      <c r="A231" s="108" t="s">
        <v>1420</v>
      </c>
      <c r="B231" s="109">
        <f>IF('Planilha oficial participantes '!T231="Muito boa", 0, IF('Planilha oficial participantes '!T231="Boa", 1, IF('Planilha oficial participantes '!T231="Ruim", 2, IF('Planilha oficial participantes '!T231="Muito ruim", 3, ""))))</f>
        <v>1</v>
      </c>
      <c r="C231" s="109">
        <f>IF(VALUE(MID('Planilha oficial participantes '!F231,1,SEARCH(" ",'Planilha oficial participantes '!F231)-1))&lt;=15, 0,
 IF(VALUE(MID('Planilha oficial participantes '!F231,1,SEARCH(" ",'Planilha oficial participantes '!F231)-1))&lt;=30, 1,
 IF(VALUE(MID('Planilha oficial participantes '!F231,1,SEARCH(" ",'Planilha oficial participantes '!F231)-1))&lt;=60, 2,
 3)))</f>
        <v>2</v>
      </c>
      <c r="D231" s="109">
        <f>IF('Planilha oficial participantes '!I231="Nenhuma no último mês", 0,
 IF('Planilha oficial participantes '!I231="Menos de 1 vez/ semana", 1,
 IF('Planilha oficial participantes '!I231="1 ou 2 vezes/ semana", 2,
 IF('Planilha oficial participantes '!I231="3 ou mais vezes/ semana", 3,
 ""))))
</f>
        <v>3</v>
      </c>
      <c r="E231" s="110">
        <f t="shared" si="1"/>
        <v>3</v>
      </c>
      <c r="F231" s="109">
        <f>IF(VALUE(MID('Planilha oficial participantes '!H231,1,SEARCH(" ",'Planilha oficial participantes '!H231)-1))&gt;=7, 0,
 IF(VALUE(MID('Planilha oficial participantes '!H231,1,SEARCH(" ",'Planilha oficial participantes '!H231)-1))&gt;=6, 1,
 IF(VALUE(MID('Planilha oficial participantes '!H231,1,SEARCH(" ",'Planilha oficial participantes '!H231)-1))&gt;=5, 2,
 3)))
</f>
        <v>3</v>
      </c>
      <c r="G231" s="109">
        <f>IF(
  (((VALUE(MID('Planilha oficial participantes '!H231,1,SEARCH(" ",'Planilha oficial participantes '!H231)-1))) / (TIMEVALUE(MOD('Planilha oficial participantes '!G231 - 'Planilha oficial participantes '!E231, 1))*24))*100) &gt; 85, 0,
IF(
  (((VALUE(MID('Planilha oficial participantes '!H231,1,SEARCH(" ",'Planilha oficial participantes '!H231)-1))) / (TIMEVALUE(MOD('Planilha oficial participantes '!G231 - 'Planilha oficial participantes '!E231, 1))*24))*100) &gt;= 75, 1,
IF(
  (((VALUE(MID('Planilha oficial participantes '!H231,1,SEARCH(" ",'Planilha oficial participantes '!H231)-1))) / (TIMEVALUE(MOD('Planilha oficial participantes '!G231 - 'Planilha oficial participantes '!E231, 1))*24))*100) &gt;= 65, 2,
3)))
</f>
        <v>0</v>
      </c>
      <c r="H231" s="111">
        <f>((VALUE(MID('Planilha oficial participantes '!H231,1,SEARCH(" ",'Planilha oficial participantes '!H231)-1))) / (TIMEVALUE(MOD('Planilha oficial participantes '!G231 - 'Planilha oficial participantes '!E231, 1))*24))*100</f>
        <v>86.36363636</v>
      </c>
      <c r="I231" s="112">
        <f>MOD('Planilha oficial participantes '!G231 - 'Planilha oficial participantes '!E231, 1)</f>
        <v>0.2291666667</v>
      </c>
      <c r="J231" s="113">
        <f t="shared" si="2"/>
        <v>5.5</v>
      </c>
      <c r="K231" s="109">
        <f t="shared" si="3"/>
        <v>2</v>
      </c>
      <c r="L231" s="109">
        <f>IF('Planilha oficial participantes '!J231="Nenhuma no último mês", 0,
 IF('Planilha oficial participantes '!J231="Menos de 1 vez/ semana", 1,
 IF('Planilha oficial participantes '!J231="1 ou 2 vezes/ semana", 2,
 IF('Planilha oficial participantes '!J231="3 ou mais vezes/ semana", 3,
 ""))))
</f>
        <v>3</v>
      </c>
      <c r="M231" s="109">
        <f>IF('Planilha oficial participantes '!K231="Nenhuma no último mês", 0,
 IF('Planilha oficial participantes '!K231="Menos de 1 vez/ semana", 1,
 IF('Planilha oficial participantes '!K231="1 ou 2 vezes/ semana", 2,
 IF('Planilha oficial participantes '!K231="3 ou mais vezes/ semana", 3,
 ""))))
</f>
        <v>1</v>
      </c>
      <c r="N231" s="109">
        <f>IF('Planilha oficial participantes '!L231="Nenhuma no último mês", 0,
 IF('Planilha oficial participantes '!L231="Menos de 1 vez/ semana", 1,
 IF('Planilha oficial participantes '!L231="1 ou 2 vezes/ semana", 2,
 IF('Planilha oficial participantes '!L231="3 ou mais vezes/ semana", 3,
 ""))))
</f>
        <v>1</v>
      </c>
      <c r="O231" s="109">
        <f>IF('Planilha oficial participantes '!M231="Nenhuma no último mês", 0,
 IF('Planilha oficial participantes '!M231="Menos de 1 vez/ semana", 1,
 IF('Planilha oficial participantes '!M231="1 ou 2 vezes/ semana", 2,
 IF('Planilha oficial participantes '!M231="3 ou mais vezes/ semana", 3,
 ""))))
</f>
        <v>0</v>
      </c>
      <c r="P231" s="109">
        <f>IF('Planilha oficial participantes '!N231="Nenhuma no último mês", 0,
 IF('Planilha oficial participantes '!N231="Menos de 1 vez/ semana", 1,
 IF('Planilha oficial participantes '!N231="1 ou 2 vezes/ semana", 2,
 IF('Planilha oficial participantes '!N231="3 ou mais vezes/ semana", 3,
 ""))))
</f>
        <v>0</v>
      </c>
      <c r="Q231" s="109">
        <f>IF('Planilha oficial participantes '!O231="Nenhuma no último mês", 0,
 IF('Planilha oficial participantes '!O231="Menos de 1 vez/ semana", 1,
 IF('Planilha oficial participantes '!O231="1 ou 2 vezes/ semana", 2,
 IF('Planilha oficial participantes '!O231="3 ou mais vezes/ semana", 3,
 ""))))
</f>
        <v>0</v>
      </c>
      <c r="R231" s="109">
        <f>IF('Planilha oficial participantes '!P231="Nenhuma no último mês", 0,
 IF('Planilha oficial participantes '!P231="Menos de 1 vez/ semana", 1,
 IF('Planilha oficial participantes '!P231="1 ou 2 vezes/ semana", 2,
 IF('Planilha oficial participantes '!P231="3 ou mais vezes/ semana", 3,
 ""))))
</f>
        <v>2</v>
      </c>
      <c r="S231" s="109">
        <f>IF('Planilha oficial participantes '!Q231="Nenhuma no último mês", 0,
 IF('Planilha oficial participantes '!Q231="Menos de 1 vez/ semana", 1,
 IF('Planilha oficial participantes '!Q231="1 ou 2 vezes/ semana", 2,
 IF('Planilha oficial participantes '!Q231="3 ou mais vezes/ semana", 3,
 ""))))
</f>
        <v>2</v>
      </c>
      <c r="T231" s="109">
        <f>IF('Planilha oficial participantes '!S231="Nenhuma no último mês", 0,
 IF('Planilha oficial participantes '!S231="Não se aplica", 0,
 IF('Planilha oficial participantes '!S231="Menos de 1 vez/ semana", 1,
 IF('Planilha oficial participantes '!S231="1 ou 2 vezes/ semana", 2,
 IF('Planilha oficial participantes '!S231="3 ou mais vezes/ semana", 3,
 ""))))
)</f>
        <v>3</v>
      </c>
      <c r="U231" s="109">
        <f>IF('Planilha oficial participantes '!U231="Nenhuma no último mês", 0,
 IF('Planilha oficial participantes '!U231="Menos de 1 vez/ semana", 1,
 IF('Planilha oficial participantes '!U231="1 ou 2 vezes/ semana", 2,
 IF('Planilha oficial participantes '!U231="3 ou mais vezes/ semana", 3,
 ""))))
</f>
        <v>0</v>
      </c>
      <c r="V231" s="109">
        <f t="shared" si="4"/>
        <v>1</v>
      </c>
      <c r="W231" s="109">
        <f>IF('Planilha oficial participantes '!V231="Nenhuma no último mês", 0,
 IF('Planilha oficial participantes '!V231="Menos de 1 vez/ semana", 1,
 IF('Planilha oficial participantes '!V231="1 ou 2 vezes/ semana", 2,
 IF('Planilha oficial participantes '!V231="3 ou mais vezes/ semana", 3,
 ""))))
</f>
        <v>0</v>
      </c>
      <c r="X231" s="109">
        <f>IF('Planilha oficial participantes '!W231="Nenhuma dificuldade", 0,
 IF('Planilha oficial participantes '!W231="Um problema leve", 1,
 IF('Planilha oficial participantes '!W231="Um problema razoável", 2,
 IF('Planilha oficial participantes '!W231="Um grande problema", 3,
 ""))))
</f>
        <v>1</v>
      </c>
      <c r="Y231" s="114">
        <f t="shared" si="5"/>
        <v>10</v>
      </c>
    </row>
    <row r="232">
      <c r="A232" s="108" t="s">
        <v>1421</v>
      </c>
      <c r="B232" s="109">
        <f>IF('Planilha oficial participantes '!T232="Muito boa", 0, IF('Planilha oficial participantes '!T232="Boa", 1, IF('Planilha oficial participantes '!T232="Ruim", 2, IF('Planilha oficial participantes '!T232="Muito ruim", 3, ""))))</f>
        <v>0</v>
      </c>
      <c r="C232" s="109">
        <f>IF(VALUE(MID('Planilha oficial participantes '!F232,1,SEARCH(" ",'Planilha oficial participantes '!F232)-1))&lt;=15, 0,
 IF(VALUE(MID('Planilha oficial participantes '!F232,1,SEARCH(" ",'Planilha oficial participantes '!F232)-1))&lt;=30, 1,
 IF(VALUE(MID('Planilha oficial participantes '!F232,1,SEARCH(" ",'Planilha oficial participantes '!F232)-1))&lt;=60, 2,
 3)))</f>
        <v>1</v>
      </c>
      <c r="D232" s="109">
        <f>IF('Planilha oficial participantes '!I232="Nenhuma no último mês", 0,
 IF('Planilha oficial participantes '!I232="Menos de 1 vez/ semana", 1,
 IF('Planilha oficial participantes '!I232="1 ou 2 vezes/ semana", 2,
 IF('Planilha oficial participantes '!I232="3 ou mais vezes/ semana", 3,
 ""))))
</f>
        <v>0</v>
      </c>
      <c r="E232" s="110">
        <f t="shared" si="1"/>
        <v>1</v>
      </c>
      <c r="F232" s="109">
        <f>IF(VALUE(MID('Planilha oficial participantes '!H232,1,SEARCH(" ",'Planilha oficial participantes '!H232)-1))&gt;=7, 0,
 IF(VALUE(MID('Planilha oficial participantes '!H232,1,SEARCH(" ",'Planilha oficial participantes '!H232)-1))&gt;=6, 1,
 IF(VALUE(MID('Planilha oficial participantes '!H232,1,SEARCH(" ",'Planilha oficial participantes '!H232)-1))&gt;=5, 2,
 3)))
</f>
        <v>1</v>
      </c>
      <c r="G232" s="109">
        <f>IF(
  (((VALUE(MID('Planilha oficial participantes '!H232,1,SEARCH(" ",'Planilha oficial participantes '!H232)-1))) / (TIMEVALUE(MOD('Planilha oficial participantes '!G232 - 'Planilha oficial participantes '!E232, 1))*24))*100) &gt; 85, 0,
IF(
  (((VALUE(MID('Planilha oficial participantes '!H232,1,SEARCH(" ",'Planilha oficial participantes '!H232)-1))) / (TIMEVALUE(MOD('Planilha oficial participantes '!G232 - 'Planilha oficial participantes '!E232, 1))*24))*100) &gt;= 75, 1,
IF(
  (((VALUE(MID('Planilha oficial participantes '!H232,1,SEARCH(" ",'Planilha oficial participantes '!H232)-1))) / (TIMEVALUE(MOD('Planilha oficial participantes '!G232 - 'Planilha oficial participantes '!E232, 1))*24))*100) &gt;= 65, 2,
3)))
</f>
        <v>0</v>
      </c>
      <c r="H232" s="111">
        <f>((VALUE(MID('Planilha oficial participantes '!H232,1,SEARCH(" ",'Planilha oficial participantes '!H232)-1))) / (TIMEVALUE(MOD('Planilha oficial participantes '!G232 - 'Planilha oficial participantes '!E232, 1))*24))*100</f>
        <v>89.65517241</v>
      </c>
      <c r="I232" s="112">
        <f>MOD('Planilha oficial participantes '!G232 - 'Planilha oficial participantes '!E232, 1)</f>
        <v>0.3020833333</v>
      </c>
      <c r="J232" s="113">
        <f t="shared" si="2"/>
        <v>7.25</v>
      </c>
      <c r="K232" s="109">
        <f t="shared" si="3"/>
        <v>1</v>
      </c>
      <c r="L232" s="109">
        <f>IF('Planilha oficial participantes '!J232="Nenhuma no último mês", 0,
 IF('Planilha oficial participantes '!J232="Menos de 1 vez/ semana", 1,
 IF('Planilha oficial participantes '!J232="1 ou 2 vezes/ semana", 2,
 IF('Planilha oficial participantes '!J232="3 ou mais vezes/ semana", 3,
 ""))))
</f>
        <v>0</v>
      </c>
      <c r="M232" s="109">
        <f>IF('Planilha oficial participantes '!K232="Nenhuma no último mês", 0,
 IF('Planilha oficial participantes '!K232="Menos de 1 vez/ semana", 1,
 IF('Planilha oficial participantes '!K232="1 ou 2 vezes/ semana", 2,
 IF('Planilha oficial participantes '!K232="3 ou mais vezes/ semana", 3,
 ""))))
</f>
        <v>1</v>
      </c>
      <c r="N232" s="109">
        <f>IF('Planilha oficial participantes '!L232="Nenhuma no último mês", 0,
 IF('Planilha oficial participantes '!L232="Menos de 1 vez/ semana", 1,
 IF('Planilha oficial participantes '!L232="1 ou 2 vezes/ semana", 2,
 IF('Planilha oficial participantes '!L232="3 ou mais vezes/ semana", 3,
 ""))))
</f>
        <v>0</v>
      </c>
      <c r="O232" s="109">
        <f>IF('Planilha oficial participantes '!M232="Nenhuma no último mês", 0,
 IF('Planilha oficial participantes '!M232="Menos de 1 vez/ semana", 1,
 IF('Planilha oficial participantes '!M232="1 ou 2 vezes/ semana", 2,
 IF('Planilha oficial participantes '!M232="3 ou mais vezes/ semana", 3,
 ""))))
</f>
        <v>0</v>
      </c>
      <c r="P232" s="109">
        <f>IF('Planilha oficial participantes '!N232="Nenhuma no último mês", 0,
 IF('Planilha oficial participantes '!N232="Menos de 1 vez/ semana", 1,
 IF('Planilha oficial participantes '!N232="1 ou 2 vezes/ semana", 2,
 IF('Planilha oficial participantes '!N232="3 ou mais vezes/ semana", 3,
 ""))))
</f>
        <v>0</v>
      </c>
      <c r="Q232" s="109">
        <f>IF('Planilha oficial participantes '!O232="Nenhuma no último mês", 0,
 IF('Planilha oficial participantes '!O232="Menos de 1 vez/ semana", 1,
 IF('Planilha oficial participantes '!O232="1 ou 2 vezes/ semana", 2,
 IF('Planilha oficial participantes '!O232="3 ou mais vezes/ semana", 3,
 ""))))
</f>
        <v>0</v>
      </c>
      <c r="R232" s="109">
        <f>IF('Planilha oficial participantes '!P232="Nenhuma no último mês", 0,
 IF('Planilha oficial participantes '!P232="Menos de 1 vez/ semana", 1,
 IF('Planilha oficial participantes '!P232="1 ou 2 vezes/ semana", 2,
 IF('Planilha oficial participantes '!P232="3 ou mais vezes/ semana", 3,
 ""))))
</f>
        <v>0</v>
      </c>
      <c r="S232" s="109">
        <f>IF('Planilha oficial participantes '!Q232="Nenhuma no último mês", 0,
 IF('Planilha oficial participantes '!Q232="Menos de 1 vez/ semana", 1,
 IF('Planilha oficial participantes '!Q232="1 ou 2 vezes/ semana", 2,
 IF('Planilha oficial participantes '!Q232="3 ou mais vezes/ semana", 3,
 ""))))
</f>
        <v>0</v>
      </c>
      <c r="T232" s="109">
        <f>IF('Planilha oficial participantes '!S232="Nenhuma no último mês", 0,
 IF('Planilha oficial participantes '!S232="Não se aplica", 0,
 IF('Planilha oficial participantes '!S232="Menos de 1 vez/ semana", 1,
 IF('Planilha oficial participantes '!S232="1 ou 2 vezes/ semana", 2,
 IF('Planilha oficial participantes '!S232="3 ou mais vezes/ semana", 3,
 ""))))
)</f>
        <v>0</v>
      </c>
      <c r="U232" s="109">
        <f>IF('Planilha oficial participantes '!U232="Nenhuma no último mês", 0,
 IF('Planilha oficial participantes '!U232="Menos de 1 vez/ semana", 1,
 IF('Planilha oficial participantes '!U232="1 ou 2 vezes/ semana", 2,
 IF('Planilha oficial participantes '!U232="3 ou mais vezes/ semana", 3,
 ""))))
</f>
        <v>3</v>
      </c>
      <c r="V232" s="109">
        <f t="shared" si="4"/>
        <v>2</v>
      </c>
      <c r="W232" s="109">
        <f>IF('Planilha oficial participantes '!V232="Nenhuma no último mês", 0,
 IF('Planilha oficial participantes '!V232="Menos de 1 vez/ semana", 1,
 IF('Planilha oficial participantes '!V232="1 ou 2 vezes/ semana", 2,
 IF('Planilha oficial participantes '!V232="3 ou mais vezes/ semana", 3,
 ""))))
</f>
        <v>2</v>
      </c>
      <c r="X232" s="109">
        <f>IF('Planilha oficial participantes '!W232="Nenhuma dificuldade", 0,
 IF('Planilha oficial participantes '!W232="Um problema leve", 1,
 IF('Planilha oficial participantes '!W232="Um problema razoável", 2,
 IF('Planilha oficial participantes '!W232="Um grande problema", 3,
 ""))))
</f>
        <v>1</v>
      </c>
      <c r="Y232" s="114">
        <f t="shared" si="5"/>
        <v>8</v>
      </c>
    </row>
    <row r="233">
      <c r="A233" s="108" t="s">
        <v>1422</v>
      </c>
      <c r="B233" s="109">
        <f>IF('Planilha oficial participantes '!T233="Muito boa", 0, IF('Planilha oficial participantes '!T233="Boa", 1, IF('Planilha oficial participantes '!T233="Ruim", 2, IF('Planilha oficial participantes '!T233="Muito ruim", 3, ""))))</f>
        <v>2</v>
      </c>
      <c r="C233" s="109">
        <f>IF(VALUE(MID('Planilha oficial participantes '!F233,1,SEARCH(" ",'Planilha oficial participantes '!F233)-1))&lt;=15, 0,
 IF(VALUE(MID('Planilha oficial participantes '!F233,1,SEARCH(" ",'Planilha oficial participantes '!F233)-1))&lt;=30, 1,
 IF(VALUE(MID('Planilha oficial participantes '!F233,1,SEARCH(" ",'Planilha oficial participantes '!F233)-1))&lt;=60, 2,
 3)))</f>
        <v>1</v>
      </c>
      <c r="D233" s="109">
        <f>IF('Planilha oficial participantes '!I233="Nenhuma no último mês", 0,
 IF('Planilha oficial participantes '!I233="Menos de 1 vez/ semana", 1,
 IF('Planilha oficial participantes '!I233="1 ou 2 vezes/ semana", 2,
 IF('Planilha oficial participantes '!I233="3 ou mais vezes/ semana", 3,
 ""))))
</f>
        <v>0</v>
      </c>
      <c r="E233" s="110">
        <f t="shared" si="1"/>
        <v>1</v>
      </c>
      <c r="F233" s="109">
        <f>IF(VALUE(MID('Planilha oficial participantes '!H233,1,SEARCH(" ",'Planilha oficial participantes '!H233)-1))&gt;=7, 0,
 IF(VALUE(MID('Planilha oficial participantes '!H233,1,SEARCH(" ",'Planilha oficial participantes '!H233)-1))&gt;=6, 1,
 IF(VALUE(MID('Planilha oficial participantes '!H233,1,SEARCH(" ",'Planilha oficial participantes '!H233)-1))&gt;=5, 2,
 3)))
</f>
        <v>1</v>
      </c>
      <c r="G233" s="109">
        <f>IF(
  (((VALUE(MID('Planilha oficial participantes '!H233,1,SEARCH(" ",'Planilha oficial participantes '!H233)-1))) / (TIMEVALUE(MOD('Planilha oficial participantes '!G233 - 'Planilha oficial participantes '!E233, 1))*24))*100) &gt; 85, 0,
IF(
  (((VALUE(MID('Planilha oficial participantes '!H233,1,SEARCH(" ",'Planilha oficial participantes '!H233)-1))) / (TIMEVALUE(MOD('Planilha oficial participantes '!G233 - 'Planilha oficial participantes '!E233, 1))*24))*100) &gt;= 75, 1,
IF(
  (((VALUE(MID('Planilha oficial participantes '!H233,1,SEARCH(" ",'Planilha oficial participantes '!H233)-1))) / (TIMEVALUE(MOD('Planilha oficial participantes '!G233 - 'Planilha oficial participantes '!E233, 1))*24))*100) &gt;= 65, 2,
3)))
</f>
        <v>0</v>
      </c>
      <c r="H233" s="111">
        <f>((VALUE(MID('Planilha oficial participantes '!H233,1,SEARCH(" ",'Planilha oficial participantes '!H233)-1))) / (TIMEVALUE(MOD('Planilha oficial participantes '!G233 - 'Planilha oficial participantes '!E233, 1))*24))*100</f>
        <v>93.50649351</v>
      </c>
      <c r="I233" s="112">
        <f>MOD('Planilha oficial participantes '!G233 - 'Planilha oficial participantes '!E233, 1)</f>
        <v>0.2673611111</v>
      </c>
      <c r="J233" s="113">
        <f t="shared" si="2"/>
        <v>6.416666667</v>
      </c>
      <c r="K233" s="109">
        <f t="shared" si="3"/>
        <v>1</v>
      </c>
      <c r="L233" s="109">
        <f>IF('Planilha oficial participantes '!J233="Nenhuma no último mês", 0,
 IF('Planilha oficial participantes '!J233="Menos de 1 vez/ semana", 1,
 IF('Planilha oficial participantes '!J233="1 ou 2 vezes/ semana", 2,
 IF('Planilha oficial participantes '!J233="3 ou mais vezes/ semana", 3,
 ""))))
</f>
        <v>1</v>
      </c>
      <c r="M233" s="109">
        <f>IF('Planilha oficial participantes '!K233="Nenhuma no último mês", 0,
 IF('Planilha oficial participantes '!K233="Menos de 1 vez/ semana", 1,
 IF('Planilha oficial participantes '!K233="1 ou 2 vezes/ semana", 2,
 IF('Planilha oficial participantes '!K233="3 ou mais vezes/ semana", 3,
 ""))))
</f>
        <v>1</v>
      </c>
      <c r="N233" s="109">
        <f>IF('Planilha oficial participantes '!L233="Nenhuma no último mês", 0,
 IF('Planilha oficial participantes '!L233="Menos de 1 vez/ semana", 1,
 IF('Planilha oficial participantes '!L233="1 ou 2 vezes/ semana", 2,
 IF('Planilha oficial participantes '!L233="3 ou mais vezes/ semana", 3,
 ""))))
</f>
        <v>3</v>
      </c>
      <c r="O233" s="109">
        <f>IF('Planilha oficial participantes '!M233="Nenhuma no último mês", 0,
 IF('Planilha oficial participantes '!M233="Menos de 1 vez/ semana", 1,
 IF('Planilha oficial participantes '!M233="1 ou 2 vezes/ semana", 2,
 IF('Planilha oficial participantes '!M233="3 ou mais vezes/ semana", 3,
 ""))))
</f>
        <v>1</v>
      </c>
      <c r="P233" s="109">
        <f>IF('Planilha oficial participantes '!N233="Nenhuma no último mês", 0,
 IF('Planilha oficial participantes '!N233="Menos de 1 vez/ semana", 1,
 IF('Planilha oficial participantes '!N233="1 ou 2 vezes/ semana", 2,
 IF('Planilha oficial participantes '!N233="3 ou mais vezes/ semana", 3,
 ""))))
</f>
        <v>0</v>
      </c>
      <c r="Q233" s="109">
        <f>IF('Planilha oficial participantes '!O233="Nenhuma no último mês", 0,
 IF('Planilha oficial participantes '!O233="Menos de 1 vez/ semana", 1,
 IF('Planilha oficial participantes '!O233="1 ou 2 vezes/ semana", 2,
 IF('Planilha oficial participantes '!O233="3 ou mais vezes/ semana", 3,
 ""))))
</f>
        <v>0</v>
      </c>
      <c r="R233" s="109">
        <f>IF('Planilha oficial participantes '!P233="Nenhuma no último mês", 0,
 IF('Planilha oficial participantes '!P233="Menos de 1 vez/ semana", 1,
 IF('Planilha oficial participantes '!P233="1 ou 2 vezes/ semana", 2,
 IF('Planilha oficial participantes '!P233="3 ou mais vezes/ semana", 3,
 ""))))
</f>
        <v>0</v>
      </c>
      <c r="S233" s="109">
        <f>IF('Planilha oficial participantes '!Q233="Nenhuma no último mês", 0,
 IF('Planilha oficial participantes '!Q233="Menos de 1 vez/ semana", 1,
 IF('Planilha oficial participantes '!Q233="1 ou 2 vezes/ semana", 2,
 IF('Planilha oficial participantes '!Q233="3 ou mais vezes/ semana", 3,
 ""))))
</f>
        <v>0</v>
      </c>
      <c r="T233" s="109">
        <f>IF('Planilha oficial participantes '!S233="Nenhuma no último mês", 0,
 IF('Planilha oficial participantes '!S233="Não se aplica", 0,
 IF('Planilha oficial participantes '!S233="Menos de 1 vez/ semana", 1,
 IF('Planilha oficial participantes '!S233="1 ou 2 vezes/ semana", 2,
 IF('Planilha oficial participantes '!S233="3 ou mais vezes/ semana", 3,
 ""))))
)</f>
        <v>0</v>
      </c>
      <c r="U233" s="109">
        <f>IF('Planilha oficial participantes '!U233="Nenhuma no último mês", 0,
 IF('Planilha oficial participantes '!U233="Menos de 1 vez/ semana", 1,
 IF('Planilha oficial participantes '!U233="1 ou 2 vezes/ semana", 2,
 IF('Planilha oficial participantes '!U233="3 ou mais vezes/ semana", 3,
 ""))))
</f>
        <v>0</v>
      </c>
      <c r="V233" s="109">
        <f t="shared" si="4"/>
        <v>3</v>
      </c>
      <c r="W233" s="109">
        <f>IF('Planilha oficial participantes '!V233="Nenhuma no último mês", 0,
 IF('Planilha oficial participantes '!V233="Menos de 1 vez/ semana", 1,
 IF('Planilha oficial participantes '!V233="1 ou 2 vezes/ semana", 2,
 IF('Planilha oficial participantes '!V233="3 ou mais vezes/ semana", 3,
 ""))))
</f>
        <v>3</v>
      </c>
      <c r="X233" s="109">
        <f>IF('Planilha oficial participantes '!W233="Nenhuma dificuldade", 0,
 IF('Planilha oficial participantes '!W233="Um problema leve", 1,
 IF('Planilha oficial participantes '!W233="Um problema razoável", 2,
 IF('Planilha oficial participantes '!W233="Um grande problema", 3,
 ""))))
</f>
        <v>3</v>
      </c>
      <c r="Y233" s="114">
        <f t="shared" si="5"/>
        <v>8</v>
      </c>
    </row>
    <row r="234">
      <c r="A234" s="108" t="s">
        <v>1423</v>
      </c>
      <c r="B234" s="109">
        <f>IF('Planilha oficial participantes '!T234="Muito boa", 0, IF('Planilha oficial participantes '!T234="Boa", 1, IF('Planilha oficial participantes '!T234="Ruim", 2, IF('Planilha oficial participantes '!T234="Muito ruim", 3, ""))))</f>
        <v>1</v>
      </c>
      <c r="C234" s="109">
        <f>IF(VALUE(MID('Planilha oficial participantes '!F234,1,SEARCH(" ",'Planilha oficial participantes '!F234)-1))&lt;=15, 0,
 IF(VALUE(MID('Planilha oficial participantes '!F234,1,SEARCH(" ",'Planilha oficial participantes '!F234)-1))&lt;=30, 1,
 IF(VALUE(MID('Planilha oficial participantes '!F234,1,SEARCH(" ",'Planilha oficial participantes '!F234)-1))&lt;=60, 2,
 3)))</f>
        <v>1</v>
      </c>
      <c r="D234" s="109">
        <f>IF('Planilha oficial participantes '!I234="Nenhuma no último mês", 0,
 IF('Planilha oficial participantes '!I234="Menos de 1 vez/ semana", 1,
 IF('Planilha oficial participantes '!I234="1 ou 2 vezes/ semana", 2,
 IF('Planilha oficial participantes '!I234="3 ou mais vezes/ semana", 3,
 ""))))
</f>
        <v>2</v>
      </c>
      <c r="E234" s="110">
        <f t="shared" si="1"/>
        <v>2</v>
      </c>
      <c r="F234" s="109">
        <f>IF(VALUE(MID('Planilha oficial participantes '!H234,1,SEARCH(" ",'Planilha oficial participantes '!H234)-1))&gt;=7, 0,
 IF(VALUE(MID('Planilha oficial participantes '!H234,1,SEARCH(" ",'Planilha oficial participantes '!H234)-1))&gt;=6, 1,
 IF(VALUE(MID('Planilha oficial participantes '!H234,1,SEARCH(" ",'Planilha oficial participantes '!H234)-1))&gt;=5, 2,
 3)))
</f>
        <v>1</v>
      </c>
      <c r="G234" s="109">
        <f>IF(
  (((VALUE(MID('Planilha oficial participantes '!H234,1,SEARCH(" ",'Planilha oficial participantes '!H234)-1))) / (TIMEVALUE(MOD('Planilha oficial participantes '!G234 - 'Planilha oficial participantes '!E234, 1))*24))*100) &gt; 85, 0,
IF(
  (((VALUE(MID('Planilha oficial participantes '!H234,1,SEARCH(" ",'Planilha oficial participantes '!H234)-1))) / (TIMEVALUE(MOD('Planilha oficial participantes '!G234 - 'Planilha oficial participantes '!E234, 1))*24))*100) &gt;= 75, 1,
IF(
  (((VALUE(MID('Planilha oficial participantes '!H234,1,SEARCH(" ",'Planilha oficial participantes '!H234)-1))) / (TIMEVALUE(MOD('Planilha oficial participantes '!G234 - 'Planilha oficial participantes '!E234, 1))*24))*100) &gt;= 65, 2,
3)))
</f>
        <v>0</v>
      </c>
      <c r="H234" s="111">
        <f>((VALUE(MID('Planilha oficial participantes '!H234,1,SEARCH(" ",'Planilha oficial participantes '!H234)-1))) / (TIMEVALUE(MOD('Planilha oficial participantes '!G234 - 'Planilha oficial participantes '!E234, 1))*24))*100</f>
        <v>85.71428571</v>
      </c>
      <c r="I234" s="112">
        <f>MOD('Planilha oficial participantes '!G234 - 'Planilha oficial participantes '!E234, 1)</f>
        <v>0.2916666667</v>
      </c>
      <c r="J234" s="113">
        <f t="shared" si="2"/>
        <v>7</v>
      </c>
      <c r="K234" s="109">
        <f t="shared" si="3"/>
        <v>1</v>
      </c>
      <c r="L234" s="109">
        <f>IF('Planilha oficial participantes '!J234="Nenhuma no último mês", 0,
 IF('Planilha oficial participantes '!J234="Menos de 1 vez/ semana", 1,
 IF('Planilha oficial participantes '!J234="1 ou 2 vezes/ semana", 2,
 IF('Planilha oficial participantes '!J234="3 ou mais vezes/ semana", 3,
 ""))))
</f>
        <v>0</v>
      </c>
      <c r="M234" s="109">
        <f>IF('Planilha oficial participantes '!K234="Nenhuma no último mês", 0,
 IF('Planilha oficial participantes '!K234="Menos de 1 vez/ semana", 1,
 IF('Planilha oficial participantes '!K234="1 ou 2 vezes/ semana", 2,
 IF('Planilha oficial participantes '!K234="3 ou mais vezes/ semana", 3,
 ""))))
</f>
        <v>2</v>
      </c>
      <c r="N234" s="109">
        <f>IF('Planilha oficial participantes '!L234="Nenhuma no último mês", 0,
 IF('Planilha oficial participantes '!L234="Menos de 1 vez/ semana", 1,
 IF('Planilha oficial participantes '!L234="1 ou 2 vezes/ semana", 2,
 IF('Planilha oficial participantes '!L234="3 ou mais vezes/ semana", 3,
 ""))))
</f>
        <v>0</v>
      </c>
      <c r="O234" s="109">
        <f>IF('Planilha oficial participantes '!M234="Nenhuma no último mês", 0,
 IF('Planilha oficial participantes '!M234="Menos de 1 vez/ semana", 1,
 IF('Planilha oficial participantes '!M234="1 ou 2 vezes/ semana", 2,
 IF('Planilha oficial participantes '!M234="3 ou mais vezes/ semana", 3,
 ""))))
</f>
        <v>0</v>
      </c>
      <c r="P234" s="109">
        <f>IF('Planilha oficial participantes '!N234="Nenhuma no último mês", 0,
 IF('Planilha oficial participantes '!N234="Menos de 1 vez/ semana", 1,
 IF('Planilha oficial participantes '!N234="1 ou 2 vezes/ semana", 2,
 IF('Planilha oficial participantes '!N234="3 ou mais vezes/ semana", 3,
 ""))))
</f>
        <v>1</v>
      </c>
      <c r="Q234" s="109">
        <f>IF('Planilha oficial participantes '!O234="Nenhuma no último mês", 0,
 IF('Planilha oficial participantes '!O234="Menos de 1 vez/ semana", 1,
 IF('Planilha oficial participantes '!O234="1 ou 2 vezes/ semana", 2,
 IF('Planilha oficial participantes '!O234="3 ou mais vezes/ semana", 3,
 ""))))
</f>
        <v>0</v>
      </c>
      <c r="R234" s="109">
        <f>IF('Planilha oficial participantes '!P234="Nenhuma no último mês", 0,
 IF('Planilha oficial participantes '!P234="Menos de 1 vez/ semana", 1,
 IF('Planilha oficial participantes '!P234="1 ou 2 vezes/ semana", 2,
 IF('Planilha oficial participantes '!P234="3 ou mais vezes/ semana", 3,
 ""))))
</f>
        <v>1</v>
      </c>
      <c r="S234" s="109">
        <f>IF('Planilha oficial participantes '!Q234="Nenhuma no último mês", 0,
 IF('Planilha oficial participantes '!Q234="Menos de 1 vez/ semana", 1,
 IF('Planilha oficial participantes '!Q234="1 ou 2 vezes/ semana", 2,
 IF('Planilha oficial participantes '!Q234="3 ou mais vezes/ semana", 3,
 ""))))
</f>
        <v>0</v>
      </c>
      <c r="T234" s="109">
        <f>IF('Planilha oficial participantes '!S234="Nenhuma no último mês", 0,
 IF('Planilha oficial participantes '!S234="Não se aplica", 0,
 IF('Planilha oficial participantes '!S234="Menos de 1 vez/ semana", 1,
 IF('Planilha oficial participantes '!S234="1 ou 2 vezes/ semana", 2,
 IF('Planilha oficial participantes '!S234="3 ou mais vezes/ semana", 3,
 ""))))
)</f>
        <v>0</v>
      </c>
      <c r="U234" s="109">
        <f>IF('Planilha oficial participantes '!U234="Nenhuma no último mês", 0,
 IF('Planilha oficial participantes '!U234="Menos de 1 vez/ semana", 1,
 IF('Planilha oficial participantes '!U234="1 ou 2 vezes/ semana", 2,
 IF('Planilha oficial participantes '!U234="3 ou mais vezes/ semana", 3,
 ""))))
</f>
        <v>0</v>
      </c>
      <c r="V234" s="109">
        <f t="shared" si="4"/>
        <v>1</v>
      </c>
      <c r="W234" s="109">
        <f>IF('Planilha oficial participantes '!V234="Nenhuma no último mês", 0,
 IF('Planilha oficial participantes '!V234="Menos de 1 vez/ semana", 1,
 IF('Planilha oficial participantes '!V234="1 ou 2 vezes/ semana", 2,
 IF('Planilha oficial participantes '!V234="3 ou mais vezes/ semana", 3,
 ""))))
</f>
        <v>1</v>
      </c>
      <c r="X234" s="109">
        <f>IF('Planilha oficial participantes '!W234="Nenhuma dificuldade", 0,
 IF('Planilha oficial participantes '!W234="Um problema leve", 1,
 IF('Planilha oficial participantes '!W234="Um problema razoável", 2,
 IF('Planilha oficial participantes '!W234="Um grande problema", 3,
 ""))))
</f>
        <v>1</v>
      </c>
      <c r="Y234" s="114">
        <f t="shared" si="5"/>
        <v>6</v>
      </c>
    </row>
    <row r="235">
      <c r="A235" s="108" t="s">
        <v>1424</v>
      </c>
      <c r="B235" s="109">
        <f>IF('Planilha oficial participantes '!T235="Muito boa", 0, IF('Planilha oficial participantes '!T235="Boa", 1, IF('Planilha oficial participantes '!T235="Ruim", 2, IF('Planilha oficial participantes '!T235="Muito ruim", 3, ""))))</f>
        <v>1</v>
      </c>
      <c r="C235" s="109">
        <f>IF(VALUE(MID('Planilha oficial participantes '!F235,1,SEARCH(" ",'Planilha oficial participantes '!F235)-1))&lt;=15, 0,
 IF(VALUE(MID('Planilha oficial participantes '!F235,1,SEARCH(" ",'Planilha oficial participantes '!F235)-1))&lt;=30, 1,
 IF(VALUE(MID('Planilha oficial participantes '!F235,1,SEARCH(" ",'Planilha oficial participantes '!F235)-1))&lt;=60, 2,
 3)))</f>
        <v>1</v>
      </c>
      <c r="D235" s="109">
        <f>IF('Planilha oficial participantes '!I235="Nenhuma no último mês", 0,
 IF('Planilha oficial participantes '!I235="Menos de 1 vez/ semana", 1,
 IF('Planilha oficial participantes '!I235="1 ou 2 vezes/ semana", 2,
 IF('Planilha oficial participantes '!I235="3 ou mais vezes/ semana", 3,
 ""))))
</f>
        <v>1</v>
      </c>
      <c r="E235" s="110">
        <f t="shared" si="1"/>
        <v>1</v>
      </c>
      <c r="F235" s="109">
        <f>IF(VALUE(MID('Planilha oficial participantes '!H235,1,SEARCH(" ",'Planilha oficial participantes '!H235)-1))&gt;=7, 0,
 IF(VALUE(MID('Planilha oficial participantes '!H235,1,SEARCH(" ",'Planilha oficial participantes '!H235)-1))&gt;=6, 1,
 IF(VALUE(MID('Planilha oficial participantes '!H235,1,SEARCH(" ",'Planilha oficial participantes '!H235)-1))&gt;=5, 2,
 3)))
</f>
        <v>1</v>
      </c>
      <c r="G235" s="109">
        <f>IF(
  (((VALUE(MID('Planilha oficial participantes '!H235,1,SEARCH(" ",'Planilha oficial participantes '!H235)-1))) / (TIMEVALUE(MOD('Planilha oficial participantes '!G235 - 'Planilha oficial participantes '!E235, 1))*24))*100) &gt; 85, 0,
IF(
  (((VALUE(MID('Planilha oficial participantes '!H235,1,SEARCH(" ",'Planilha oficial participantes '!H235)-1))) / (TIMEVALUE(MOD('Planilha oficial participantes '!G235 - 'Planilha oficial participantes '!E235, 1))*24))*100) &gt;= 75, 1,
IF(
  (((VALUE(MID('Planilha oficial participantes '!H235,1,SEARCH(" ",'Planilha oficial participantes '!H235)-1))) / (TIMEVALUE(MOD('Planilha oficial participantes '!G235 - 'Planilha oficial participantes '!E235, 1))*24))*100) &gt;= 65, 2,
3)))
</f>
        <v>1</v>
      </c>
      <c r="H235" s="111">
        <f>((VALUE(MID('Planilha oficial participantes '!H235,1,SEARCH(" ",'Planilha oficial participantes '!H235)-1))) / (TIMEVALUE(MOD('Planilha oficial participantes '!G235 - 'Planilha oficial participantes '!E235, 1))*24))*100</f>
        <v>80</v>
      </c>
      <c r="I235" s="112">
        <f>MOD('Planilha oficial participantes '!G235 - 'Planilha oficial participantes '!E235, 1)</f>
        <v>0.3125</v>
      </c>
      <c r="J235" s="113">
        <f t="shared" si="2"/>
        <v>7.5</v>
      </c>
      <c r="K235" s="109">
        <f t="shared" si="3"/>
        <v>0</v>
      </c>
      <c r="L235" s="109">
        <f>IF('Planilha oficial participantes '!J235="Nenhuma no último mês", 0,
 IF('Planilha oficial participantes '!J235="Menos de 1 vez/ semana", 1,
 IF('Planilha oficial participantes '!J235="1 ou 2 vezes/ semana", 2,
 IF('Planilha oficial participantes '!J235="3 ou mais vezes/ semana", 3,
 ""))))
</f>
        <v>0</v>
      </c>
      <c r="M235" s="109">
        <f>IF('Planilha oficial participantes '!K235="Nenhuma no último mês", 0,
 IF('Planilha oficial participantes '!K235="Menos de 1 vez/ semana", 1,
 IF('Planilha oficial participantes '!K235="1 ou 2 vezes/ semana", 2,
 IF('Planilha oficial participantes '!K235="3 ou mais vezes/ semana", 3,
 ""))))
</f>
        <v>0</v>
      </c>
      <c r="N235" s="109">
        <f>IF('Planilha oficial participantes '!L235="Nenhuma no último mês", 0,
 IF('Planilha oficial participantes '!L235="Menos de 1 vez/ semana", 1,
 IF('Planilha oficial participantes '!L235="1 ou 2 vezes/ semana", 2,
 IF('Planilha oficial participantes '!L235="3 ou mais vezes/ semana", 3,
 ""))))
</f>
        <v>0</v>
      </c>
      <c r="O235" s="109">
        <f>IF('Planilha oficial participantes '!M235="Nenhuma no último mês", 0,
 IF('Planilha oficial participantes '!M235="Menos de 1 vez/ semana", 1,
 IF('Planilha oficial participantes '!M235="1 ou 2 vezes/ semana", 2,
 IF('Planilha oficial participantes '!M235="3 ou mais vezes/ semana", 3,
 ""))))
</f>
        <v>0</v>
      </c>
      <c r="P235" s="109">
        <f>IF('Planilha oficial participantes '!N235="Nenhuma no último mês", 0,
 IF('Planilha oficial participantes '!N235="Menos de 1 vez/ semana", 1,
 IF('Planilha oficial participantes '!N235="1 ou 2 vezes/ semana", 2,
 IF('Planilha oficial participantes '!N235="3 ou mais vezes/ semana", 3,
 ""))))
</f>
        <v>0</v>
      </c>
      <c r="Q235" s="109">
        <f>IF('Planilha oficial participantes '!O235="Nenhuma no último mês", 0,
 IF('Planilha oficial participantes '!O235="Menos de 1 vez/ semana", 1,
 IF('Planilha oficial participantes '!O235="1 ou 2 vezes/ semana", 2,
 IF('Planilha oficial participantes '!O235="3 ou mais vezes/ semana", 3,
 ""))))
</f>
        <v>0</v>
      </c>
      <c r="R235" s="109">
        <f>IF('Planilha oficial participantes '!P235="Nenhuma no último mês", 0,
 IF('Planilha oficial participantes '!P235="Menos de 1 vez/ semana", 1,
 IF('Planilha oficial participantes '!P235="1 ou 2 vezes/ semana", 2,
 IF('Planilha oficial participantes '!P235="3 ou mais vezes/ semana", 3,
 ""))))
</f>
        <v>0</v>
      </c>
      <c r="S235" s="109">
        <f>IF('Planilha oficial participantes '!Q235="Nenhuma no último mês", 0,
 IF('Planilha oficial participantes '!Q235="Menos de 1 vez/ semana", 1,
 IF('Planilha oficial participantes '!Q235="1 ou 2 vezes/ semana", 2,
 IF('Planilha oficial participantes '!Q235="3 ou mais vezes/ semana", 3,
 ""))))
</f>
        <v>0</v>
      </c>
      <c r="T235" s="109">
        <f>IF('Planilha oficial participantes '!S235="Nenhuma no último mês", 0,
 IF('Planilha oficial participantes '!S235="Não se aplica", 0,
 IF('Planilha oficial participantes '!S235="Menos de 1 vez/ semana", 1,
 IF('Planilha oficial participantes '!S235="1 ou 2 vezes/ semana", 2,
 IF('Planilha oficial participantes '!S235="3 ou mais vezes/ semana", 3,
 ""))))
)</f>
        <v>0</v>
      </c>
      <c r="U235" s="109">
        <f>IF('Planilha oficial participantes '!U235="Nenhuma no último mês", 0,
 IF('Planilha oficial participantes '!U235="Menos de 1 vez/ semana", 1,
 IF('Planilha oficial participantes '!U235="1 ou 2 vezes/ semana", 2,
 IF('Planilha oficial participantes '!U235="3 ou mais vezes/ semana", 3,
 ""))))
</f>
        <v>0</v>
      </c>
      <c r="V235" s="109">
        <f t="shared" si="4"/>
        <v>3</v>
      </c>
      <c r="W235" s="109">
        <f>IF('Planilha oficial participantes '!V235="Nenhuma no último mês", 0,
 IF('Planilha oficial participantes '!V235="Menos de 1 vez/ semana", 1,
 IF('Planilha oficial participantes '!V235="1 ou 2 vezes/ semana", 2,
 IF('Planilha oficial participantes '!V235="3 ou mais vezes/ semana", 3,
 ""))))
</f>
        <v>2</v>
      </c>
      <c r="X235" s="109">
        <f>IF('Planilha oficial participantes '!W235="Nenhuma dificuldade", 0,
 IF('Planilha oficial participantes '!W235="Um problema leve", 1,
 IF('Planilha oficial participantes '!W235="Um problema razoável", 2,
 IF('Planilha oficial participantes '!W235="Um grande problema", 3,
 ""))))
</f>
        <v>3</v>
      </c>
      <c r="Y235" s="114">
        <f t="shared" si="5"/>
        <v>7</v>
      </c>
    </row>
    <row r="236">
      <c r="A236" s="108" t="s">
        <v>1425</v>
      </c>
      <c r="B236" s="109">
        <f>IF('Planilha oficial participantes '!T236="Muito boa", 0, IF('Planilha oficial participantes '!T236="Boa", 1, IF('Planilha oficial participantes '!T236="Ruim", 2, IF('Planilha oficial participantes '!T236="Muito ruim", 3, ""))))</f>
        <v>3</v>
      </c>
      <c r="C236" s="109">
        <f>IF(VALUE(MID('Planilha oficial participantes '!F236,1,SEARCH(" ",'Planilha oficial participantes '!F236)-1))&lt;=15, 0,
 IF(VALUE(MID('Planilha oficial participantes '!F236,1,SEARCH(" ",'Planilha oficial participantes '!F236)-1))&lt;=30, 1,
 IF(VALUE(MID('Planilha oficial participantes '!F236,1,SEARCH(" ",'Planilha oficial participantes '!F236)-1))&lt;=60, 2,
 3)))</f>
        <v>2</v>
      </c>
      <c r="D236" s="109">
        <f>IF('Planilha oficial participantes '!I236="Nenhuma no último mês", 0,
 IF('Planilha oficial participantes '!I236="Menos de 1 vez/ semana", 1,
 IF('Planilha oficial participantes '!I236="1 ou 2 vezes/ semana", 2,
 IF('Planilha oficial participantes '!I236="3 ou mais vezes/ semana", 3,
 ""))))
</f>
        <v>3</v>
      </c>
      <c r="E236" s="110">
        <f t="shared" si="1"/>
        <v>3</v>
      </c>
      <c r="F236" s="109">
        <f>IF(VALUE(MID('Planilha oficial participantes '!H236,1,SEARCH(" ",'Planilha oficial participantes '!H236)-1))&gt;=7, 0,
 IF(VALUE(MID('Planilha oficial participantes '!H236,1,SEARCH(" ",'Planilha oficial participantes '!H236)-1))&gt;=6, 1,
 IF(VALUE(MID('Planilha oficial participantes '!H236,1,SEARCH(" ",'Planilha oficial participantes '!H236)-1))&gt;=5, 2,
 3)))
</f>
        <v>2</v>
      </c>
      <c r="G236" s="109">
        <f>IF(
  (((VALUE(MID('Planilha oficial participantes '!H236,1,SEARCH(" ",'Planilha oficial participantes '!H236)-1))) / (TIMEVALUE(MOD('Planilha oficial participantes '!G236 - 'Planilha oficial participantes '!E236, 1))*24))*100) &gt; 85, 0,
IF(
  (((VALUE(MID('Planilha oficial participantes '!H236,1,SEARCH(" ",'Planilha oficial participantes '!H236)-1))) / (TIMEVALUE(MOD('Planilha oficial participantes '!G236 - 'Planilha oficial participantes '!E236, 1))*24))*100) &gt;= 75, 1,
IF(
  (((VALUE(MID('Planilha oficial participantes '!H236,1,SEARCH(" ",'Planilha oficial participantes '!H236)-1))) / (TIMEVALUE(MOD('Planilha oficial participantes '!G236 - 'Planilha oficial participantes '!E236, 1))*24))*100) &gt;= 65, 2,
3)))
</f>
        <v>1</v>
      </c>
      <c r="H236" s="111">
        <f>((VALUE(MID('Planilha oficial participantes '!H236,1,SEARCH(" ",'Planilha oficial participantes '!H236)-1))) / (TIMEVALUE(MOD('Planilha oficial participantes '!G236 - 'Planilha oficial participantes '!E236, 1))*24))*100</f>
        <v>78.57142857</v>
      </c>
      <c r="I236" s="112">
        <f>MOD('Planilha oficial participantes '!G236 - 'Planilha oficial participantes '!E236, 1)</f>
        <v>0.2916666667</v>
      </c>
      <c r="J236" s="113">
        <f t="shared" si="2"/>
        <v>7</v>
      </c>
      <c r="K236" s="109">
        <f t="shared" si="3"/>
        <v>1</v>
      </c>
      <c r="L236" s="109">
        <f>IF('Planilha oficial participantes '!J236="Nenhuma no último mês", 0,
 IF('Planilha oficial participantes '!J236="Menos de 1 vez/ semana", 1,
 IF('Planilha oficial participantes '!J236="1 ou 2 vezes/ semana", 2,
 IF('Planilha oficial participantes '!J236="3 ou mais vezes/ semana", 3,
 ""))))
</f>
        <v>0</v>
      </c>
      <c r="M236" s="109">
        <f>IF('Planilha oficial participantes '!K236="Nenhuma no último mês", 0,
 IF('Planilha oficial participantes '!K236="Menos de 1 vez/ semana", 1,
 IF('Planilha oficial participantes '!K236="1 ou 2 vezes/ semana", 2,
 IF('Planilha oficial participantes '!K236="3 ou mais vezes/ semana", 3,
 ""))))
</f>
        <v>0</v>
      </c>
      <c r="N236" s="109">
        <f>IF('Planilha oficial participantes '!L236="Nenhuma no último mês", 0,
 IF('Planilha oficial participantes '!L236="Menos de 1 vez/ semana", 1,
 IF('Planilha oficial participantes '!L236="1 ou 2 vezes/ semana", 2,
 IF('Planilha oficial participantes '!L236="3 ou mais vezes/ semana", 3,
 ""))))
</f>
        <v>0</v>
      </c>
      <c r="O236" s="109">
        <f>IF('Planilha oficial participantes '!M236="Nenhuma no último mês", 0,
 IF('Planilha oficial participantes '!M236="Menos de 1 vez/ semana", 1,
 IF('Planilha oficial participantes '!M236="1 ou 2 vezes/ semana", 2,
 IF('Planilha oficial participantes '!M236="3 ou mais vezes/ semana", 3,
 ""))))
</f>
        <v>0</v>
      </c>
      <c r="P236" s="109">
        <f>IF('Planilha oficial participantes '!N236="Nenhuma no último mês", 0,
 IF('Planilha oficial participantes '!N236="Menos de 1 vez/ semana", 1,
 IF('Planilha oficial participantes '!N236="1 ou 2 vezes/ semana", 2,
 IF('Planilha oficial participantes '!N236="3 ou mais vezes/ semana", 3,
 ""))))
</f>
        <v>2</v>
      </c>
      <c r="Q236" s="109">
        <f>IF('Planilha oficial participantes '!O236="Nenhuma no último mês", 0,
 IF('Planilha oficial participantes '!O236="Menos de 1 vez/ semana", 1,
 IF('Planilha oficial participantes '!O236="1 ou 2 vezes/ semana", 2,
 IF('Planilha oficial participantes '!O236="3 ou mais vezes/ semana", 3,
 ""))))
</f>
        <v>0</v>
      </c>
      <c r="R236" s="109">
        <f>IF('Planilha oficial participantes '!P236="Nenhuma no último mês", 0,
 IF('Planilha oficial participantes '!P236="Menos de 1 vez/ semana", 1,
 IF('Planilha oficial participantes '!P236="1 ou 2 vezes/ semana", 2,
 IF('Planilha oficial participantes '!P236="3 ou mais vezes/ semana", 3,
 ""))))
</f>
        <v>0</v>
      </c>
      <c r="S236" s="109">
        <f>IF('Planilha oficial participantes '!Q236="Nenhuma no último mês", 0,
 IF('Planilha oficial participantes '!Q236="Menos de 1 vez/ semana", 1,
 IF('Planilha oficial participantes '!Q236="1 ou 2 vezes/ semana", 2,
 IF('Planilha oficial participantes '!Q236="3 ou mais vezes/ semana", 3,
 ""))))
</f>
        <v>0</v>
      </c>
      <c r="T236" s="109">
        <f>IF('Planilha oficial participantes '!S236="Nenhuma no último mês", 0,
 IF('Planilha oficial participantes '!S236="Não se aplica", 0,
 IF('Planilha oficial participantes '!S236="Menos de 1 vez/ semana", 1,
 IF('Planilha oficial participantes '!S236="1 ou 2 vezes/ semana", 2,
 IF('Planilha oficial participantes '!S236="3 ou mais vezes/ semana", 3,
 ""))))
)</f>
        <v>3</v>
      </c>
      <c r="U236" s="109">
        <f>IF('Planilha oficial participantes '!U236="Nenhuma no último mês", 0,
 IF('Planilha oficial participantes '!U236="Menos de 1 vez/ semana", 1,
 IF('Planilha oficial participantes '!U236="1 ou 2 vezes/ semana", 2,
 IF('Planilha oficial participantes '!U236="3 ou mais vezes/ semana", 3,
 ""))))
</f>
        <v>0</v>
      </c>
      <c r="V236" s="109">
        <f t="shared" si="4"/>
        <v>2</v>
      </c>
      <c r="W236" s="109">
        <f>IF('Planilha oficial participantes '!V236="Nenhuma no último mês", 0,
 IF('Planilha oficial participantes '!V236="Menos de 1 vez/ semana", 1,
 IF('Planilha oficial participantes '!V236="1 ou 2 vezes/ semana", 2,
 IF('Planilha oficial participantes '!V236="3 ou mais vezes/ semana", 3,
 ""))))
</f>
        <v>2</v>
      </c>
      <c r="X236" s="109">
        <f>IF('Planilha oficial participantes '!W236="Nenhuma dificuldade", 0,
 IF('Planilha oficial participantes '!W236="Um problema leve", 1,
 IF('Planilha oficial participantes '!W236="Um problema razoável", 2,
 IF('Planilha oficial participantes '!W236="Um grande problema", 3,
 ""))))
</f>
        <v>1</v>
      </c>
      <c r="Y236" s="114">
        <f t="shared" si="5"/>
        <v>12</v>
      </c>
    </row>
    <row r="237">
      <c r="A237" s="108" t="s">
        <v>1426</v>
      </c>
      <c r="B237" s="109">
        <f>IF('Planilha oficial participantes '!T237="Muito boa", 0, IF('Planilha oficial participantes '!T237="Boa", 1, IF('Planilha oficial participantes '!T237="Ruim", 2, IF('Planilha oficial participantes '!T237="Muito ruim", 3, ""))))</f>
        <v>2</v>
      </c>
      <c r="C237" s="109">
        <f>IF(VALUE(MID('Planilha oficial participantes '!F237,1,SEARCH(" ",'Planilha oficial participantes '!F237)-1))&lt;=15, 0,
 IF(VALUE(MID('Planilha oficial participantes '!F237,1,SEARCH(" ",'Planilha oficial participantes '!F237)-1))&lt;=30, 1,
 IF(VALUE(MID('Planilha oficial participantes '!F237,1,SEARCH(" ",'Planilha oficial participantes '!F237)-1))&lt;=60, 2,
 3)))</f>
        <v>3</v>
      </c>
      <c r="D237" s="109">
        <f>IF('Planilha oficial participantes '!I237="Nenhuma no último mês", 0,
 IF('Planilha oficial participantes '!I237="Menos de 1 vez/ semana", 1,
 IF('Planilha oficial participantes '!I237="1 ou 2 vezes/ semana", 2,
 IF('Planilha oficial participantes '!I237="3 ou mais vezes/ semana", 3,
 ""))))
</f>
        <v>3</v>
      </c>
      <c r="E237" s="110">
        <f t="shared" si="1"/>
        <v>3</v>
      </c>
      <c r="F237" s="109">
        <f>IF(VALUE(MID('Planilha oficial participantes '!H237,1,SEARCH(" ",'Planilha oficial participantes '!H237)-1))&gt;=7, 0,
 IF(VALUE(MID('Planilha oficial participantes '!H237,1,SEARCH(" ",'Planilha oficial participantes '!H237)-1))&gt;=6, 1,
 IF(VALUE(MID('Planilha oficial participantes '!H237,1,SEARCH(" ",'Planilha oficial participantes '!H237)-1))&gt;=5, 2,
 3)))
</f>
        <v>2</v>
      </c>
      <c r="G237" s="109">
        <f>IF(
  (((VALUE(MID('Planilha oficial participantes '!H237,1,SEARCH(" ",'Planilha oficial participantes '!H237)-1))) / (TIMEVALUE(MOD('Planilha oficial participantes '!G237 - 'Planilha oficial participantes '!E237, 1))*24))*100) &gt; 85, 0,
IF(
  (((VALUE(MID('Planilha oficial participantes '!H237,1,SEARCH(" ",'Planilha oficial participantes '!H237)-1))) / (TIMEVALUE(MOD('Planilha oficial participantes '!G237 - 'Planilha oficial participantes '!E237, 1))*24))*100) &gt;= 75, 1,
IF(
  (((VALUE(MID('Planilha oficial participantes '!H237,1,SEARCH(" ",'Planilha oficial participantes '!H237)-1))) / (TIMEVALUE(MOD('Planilha oficial participantes '!G237 - 'Planilha oficial participantes '!E237, 1))*24))*100) &gt;= 65, 2,
3)))
</f>
        <v>2</v>
      </c>
      <c r="H237" s="111">
        <f>((VALUE(MID('Planilha oficial participantes '!H237,1,SEARCH(" ",'Planilha oficial participantes '!H237)-1))) / (TIMEVALUE(MOD('Planilha oficial participantes '!G237 - 'Planilha oficial participantes '!E237, 1))*24))*100</f>
        <v>71.42857143</v>
      </c>
      <c r="I237" s="112">
        <f>MOD('Planilha oficial participantes '!G237 - 'Planilha oficial participantes '!E237, 1)</f>
        <v>0.2916666667</v>
      </c>
      <c r="J237" s="113">
        <f t="shared" si="2"/>
        <v>7</v>
      </c>
      <c r="K237" s="109">
        <f t="shared" si="3"/>
        <v>3</v>
      </c>
      <c r="L237" s="109">
        <f>IF('Planilha oficial participantes '!J237="Nenhuma no último mês", 0,
 IF('Planilha oficial participantes '!J237="Menos de 1 vez/ semana", 1,
 IF('Planilha oficial participantes '!J237="1 ou 2 vezes/ semana", 2,
 IF('Planilha oficial participantes '!J237="3 ou mais vezes/ semana", 3,
 ""))))
</f>
        <v>3</v>
      </c>
      <c r="M237" s="109">
        <f>IF('Planilha oficial participantes '!K237="Nenhuma no último mês", 0,
 IF('Planilha oficial participantes '!K237="Menos de 1 vez/ semana", 1,
 IF('Planilha oficial participantes '!K237="1 ou 2 vezes/ semana", 2,
 IF('Planilha oficial participantes '!K237="3 ou mais vezes/ semana", 3,
 ""))))
</f>
        <v>3</v>
      </c>
      <c r="N237" s="109">
        <f>IF('Planilha oficial participantes '!L237="Nenhuma no último mês", 0,
 IF('Planilha oficial participantes '!L237="Menos de 1 vez/ semana", 1,
 IF('Planilha oficial participantes '!L237="1 ou 2 vezes/ semana", 2,
 IF('Planilha oficial participantes '!L237="3 ou mais vezes/ semana", 3,
 ""))))
</f>
        <v>1</v>
      </c>
      <c r="O237" s="109">
        <f>IF('Planilha oficial participantes '!M237="Nenhuma no último mês", 0,
 IF('Planilha oficial participantes '!M237="Menos de 1 vez/ semana", 1,
 IF('Planilha oficial participantes '!M237="1 ou 2 vezes/ semana", 2,
 IF('Planilha oficial participantes '!M237="3 ou mais vezes/ semana", 3,
 ""))))
</f>
        <v>1</v>
      </c>
      <c r="P237" s="109">
        <f>IF('Planilha oficial participantes '!N237="Nenhuma no último mês", 0,
 IF('Planilha oficial participantes '!N237="Menos de 1 vez/ semana", 1,
 IF('Planilha oficial participantes '!N237="1 ou 2 vezes/ semana", 2,
 IF('Planilha oficial participantes '!N237="3 ou mais vezes/ semana", 3,
 ""))))
</f>
        <v>1</v>
      </c>
      <c r="Q237" s="109">
        <f>IF('Planilha oficial participantes '!O237="Nenhuma no último mês", 0,
 IF('Planilha oficial participantes '!O237="Menos de 1 vez/ semana", 1,
 IF('Planilha oficial participantes '!O237="1 ou 2 vezes/ semana", 2,
 IF('Planilha oficial participantes '!O237="3 ou mais vezes/ semana", 3,
 ""))))
</f>
        <v>2</v>
      </c>
      <c r="R237" s="109">
        <f>IF('Planilha oficial participantes '!P237="Nenhuma no último mês", 0,
 IF('Planilha oficial participantes '!P237="Menos de 1 vez/ semana", 1,
 IF('Planilha oficial participantes '!P237="1 ou 2 vezes/ semana", 2,
 IF('Planilha oficial participantes '!P237="3 ou mais vezes/ semana", 3,
 ""))))
</f>
        <v>2</v>
      </c>
      <c r="S237" s="109">
        <f>IF('Planilha oficial participantes '!Q237="Nenhuma no último mês", 0,
 IF('Planilha oficial participantes '!Q237="Menos de 1 vez/ semana", 1,
 IF('Planilha oficial participantes '!Q237="1 ou 2 vezes/ semana", 2,
 IF('Planilha oficial participantes '!Q237="3 ou mais vezes/ semana", 3,
 ""))))
</f>
        <v>3</v>
      </c>
      <c r="T237" s="109">
        <f>IF('Planilha oficial participantes '!S237="Nenhuma no último mês", 0,
 IF('Planilha oficial participantes '!S237="Não se aplica", 0,
 IF('Planilha oficial participantes '!S237="Menos de 1 vez/ semana", 1,
 IF('Planilha oficial participantes '!S237="1 ou 2 vezes/ semana", 2,
 IF('Planilha oficial participantes '!S237="3 ou mais vezes/ semana", 3,
 ""))))
)</f>
        <v>3</v>
      </c>
      <c r="U237" s="109">
        <f>IF('Planilha oficial participantes '!U237="Nenhuma no último mês", 0,
 IF('Planilha oficial participantes '!U237="Menos de 1 vez/ semana", 1,
 IF('Planilha oficial participantes '!U237="1 ou 2 vezes/ semana", 2,
 IF('Planilha oficial participantes '!U237="3 ou mais vezes/ semana", 3,
 ""))))
</f>
        <v>3</v>
      </c>
      <c r="V237" s="109">
        <f t="shared" si="4"/>
        <v>3</v>
      </c>
      <c r="W237" s="109">
        <f>IF('Planilha oficial participantes '!V237="Nenhuma no último mês", 0,
 IF('Planilha oficial participantes '!V237="Menos de 1 vez/ semana", 1,
 IF('Planilha oficial participantes '!V237="1 ou 2 vezes/ semana", 2,
 IF('Planilha oficial participantes '!V237="3 ou mais vezes/ semana", 3,
 ""))))
</f>
        <v>2</v>
      </c>
      <c r="X237" s="109">
        <f>IF('Planilha oficial participantes '!W237="Nenhuma dificuldade", 0,
 IF('Planilha oficial participantes '!W237="Um problema leve", 1,
 IF('Planilha oficial participantes '!W237="Um problema razoável", 2,
 IF('Planilha oficial participantes '!W237="Um grande problema", 3,
 ""))))
</f>
        <v>3</v>
      </c>
      <c r="Y237" s="114">
        <f t="shared" si="5"/>
        <v>18</v>
      </c>
    </row>
    <row r="238">
      <c r="A238" s="108" t="s">
        <v>1427</v>
      </c>
      <c r="B238" s="109">
        <f>IF('Planilha oficial participantes '!T238="Muito boa", 0, IF('Planilha oficial participantes '!T238="Boa", 1, IF('Planilha oficial participantes '!T238="Ruim", 2, IF('Planilha oficial participantes '!T238="Muito ruim", 3, ""))))</f>
        <v>2</v>
      </c>
      <c r="C238" s="109">
        <f>IF(VALUE(MID('Planilha oficial participantes '!F238,1,SEARCH(" ",'Planilha oficial participantes '!F238)-1))&lt;=15, 0,
 IF(VALUE(MID('Planilha oficial participantes '!F238,1,SEARCH(" ",'Planilha oficial participantes '!F238)-1))&lt;=30, 1,
 IF(VALUE(MID('Planilha oficial participantes '!F238,1,SEARCH(" ",'Planilha oficial participantes '!F238)-1))&lt;=60, 2,
 3)))</f>
        <v>3</v>
      </c>
      <c r="D238" s="109">
        <f>IF('Planilha oficial participantes '!I238="Nenhuma no último mês", 0,
 IF('Planilha oficial participantes '!I238="Menos de 1 vez/ semana", 1,
 IF('Planilha oficial participantes '!I238="1 ou 2 vezes/ semana", 2,
 IF('Planilha oficial participantes '!I238="3 ou mais vezes/ semana", 3,
 ""))))
</f>
        <v>3</v>
      </c>
      <c r="E238" s="110">
        <f t="shared" si="1"/>
        <v>3</v>
      </c>
      <c r="F238" s="109">
        <f>IF(VALUE(MID('Planilha oficial participantes '!H238,1,SEARCH(" ",'Planilha oficial participantes '!H238)-1))&gt;=7, 0,
 IF(VALUE(MID('Planilha oficial participantes '!H238,1,SEARCH(" ",'Planilha oficial participantes '!H238)-1))&gt;=6, 1,
 IF(VALUE(MID('Planilha oficial participantes '!H238,1,SEARCH(" ",'Planilha oficial participantes '!H238)-1))&gt;=5, 2,
 3)))
</f>
        <v>3</v>
      </c>
      <c r="G238" s="109">
        <f>IF(
  (((VALUE(MID('Planilha oficial participantes '!H238,1,SEARCH(" ",'Planilha oficial participantes '!H238)-1))) / (TIMEVALUE(MOD('Planilha oficial participantes '!G238 - 'Planilha oficial participantes '!E238, 1))*24))*100) &gt; 85, 0,
IF(
  (((VALUE(MID('Planilha oficial participantes '!H238,1,SEARCH(" ",'Planilha oficial participantes '!H238)-1))) / (TIMEVALUE(MOD('Planilha oficial participantes '!G238 - 'Planilha oficial participantes '!E238, 1))*24))*100) &gt;= 75, 1,
IF(
  (((VALUE(MID('Planilha oficial participantes '!H238,1,SEARCH(" ",'Planilha oficial participantes '!H238)-1))) / (TIMEVALUE(MOD('Planilha oficial participantes '!G238 - 'Planilha oficial participantes '!E238, 1))*24))*100) &gt;= 65, 2,
3)))
</f>
        <v>0</v>
      </c>
      <c r="H238" s="111">
        <f>((VALUE(MID('Planilha oficial participantes '!H238,1,SEARCH(" ",'Planilha oficial participantes '!H238)-1))) / (TIMEVALUE(MOD('Planilha oficial participantes '!G238 - 'Planilha oficial participantes '!E238, 1))*24))*100</f>
        <v>114.2857143</v>
      </c>
      <c r="I238" s="112">
        <f>MOD('Planilha oficial participantes '!G238 - 'Planilha oficial participantes '!E238, 1)</f>
        <v>0.1458333333</v>
      </c>
      <c r="J238" s="113">
        <f t="shared" si="2"/>
        <v>3.5</v>
      </c>
      <c r="K238" s="109">
        <f t="shared" si="3"/>
        <v>2</v>
      </c>
      <c r="L238" s="109">
        <f>IF('Planilha oficial participantes '!J238="Nenhuma no último mês", 0,
 IF('Planilha oficial participantes '!J238="Menos de 1 vez/ semana", 1,
 IF('Planilha oficial participantes '!J238="1 ou 2 vezes/ semana", 2,
 IF('Planilha oficial participantes '!J238="3 ou mais vezes/ semana", 3,
 ""))))
</f>
        <v>3</v>
      </c>
      <c r="M238" s="109">
        <f>IF('Planilha oficial participantes '!K238="Nenhuma no último mês", 0,
 IF('Planilha oficial participantes '!K238="Menos de 1 vez/ semana", 1,
 IF('Planilha oficial participantes '!K238="1 ou 2 vezes/ semana", 2,
 IF('Planilha oficial participantes '!K238="3 ou mais vezes/ semana", 3,
 ""))))
</f>
        <v>3</v>
      </c>
      <c r="N238" s="109">
        <f>IF('Planilha oficial participantes '!L238="Nenhuma no último mês", 0,
 IF('Planilha oficial participantes '!L238="Menos de 1 vez/ semana", 1,
 IF('Planilha oficial participantes '!L238="1 ou 2 vezes/ semana", 2,
 IF('Planilha oficial participantes '!L238="3 ou mais vezes/ semana", 3,
 ""))))
</f>
        <v>3</v>
      </c>
      <c r="O238" s="109">
        <f>IF('Planilha oficial participantes '!M238="Nenhuma no último mês", 0,
 IF('Planilha oficial participantes '!M238="Menos de 1 vez/ semana", 1,
 IF('Planilha oficial participantes '!M238="1 ou 2 vezes/ semana", 2,
 IF('Planilha oficial participantes '!M238="3 ou mais vezes/ semana", 3,
 ""))))
</f>
        <v>3</v>
      </c>
      <c r="P238" s="109">
        <f>IF('Planilha oficial participantes '!N238="Nenhuma no último mês", 0,
 IF('Planilha oficial participantes '!N238="Menos de 1 vez/ semana", 1,
 IF('Planilha oficial participantes '!N238="1 ou 2 vezes/ semana", 2,
 IF('Planilha oficial participantes '!N238="3 ou mais vezes/ semana", 3,
 ""))))
</f>
        <v>1</v>
      </c>
      <c r="Q238" s="109">
        <f>IF('Planilha oficial participantes '!O238="Nenhuma no último mês", 0,
 IF('Planilha oficial participantes '!O238="Menos de 1 vez/ semana", 1,
 IF('Planilha oficial participantes '!O238="1 ou 2 vezes/ semana", 2,
 IF('Planilha oficial participantes '!O238="3 ou mais vezes/ semana", 3,
 ""))))
</f>
        <v>0</v>
      </c>
      <c r="R238" s="109">
        <f>IF('Planilha oficial participantes '!P238="Nenhuma no último mês", 0,
 IF('Planilha oficial participantes '!P238="Menos de 1 vez/ semana", 1,
 IF('Planilha oficial participantes '!P238="1 ou 2 vezes/ semana", 2,
 IF('Planilha oficial participantes '!P238="3 ou mais vezes/ semana", 3,
 ""))))
</f>
        <v>0</v>
      </c>
      <c r="S238" s="109">
        <f>IF('Planilha oficial participantes '!Q238="Nenhuma no último mês", 0,
 IF('Planilha oficial participantes '!Q238="Menos de 1 vez/ semana", 1,
 IF('Planilha oficial participantes '!Q238="1 ou 2 vezes/ semana", 2,
 IF('Planilha oficial participantes '!Q238="3 ou mais vezes/ semana", 3,
 ""))))
</f>
        <v>0</v>
      </c>
      <c r="T238" s="109">
        <f>IF('Planilha oficial participantes '!S238="Nenhuma no último mês", 0,
 IF('Planilha oficial participantes '!S238="Não se aplica", 0,
 IF('Planilha oficial participantes '!S238="Menos de 1 vez/ semana", 1,
 IF('Planilha oficial participantes '!S238="1 ou 2 vezes/ semana", 2,
 IF('Planilha oficial participantes '!S238="3 ou mais vezes/ semana", 3,
 ""))))
)</f>
        <v>3</v>
      </c>
      <c r="U238" s="109">
        <f>IF('Planilha oficial participantes '!U238="Nenhuma no último mês", 0,
 IF('Planilha oficial participantes '!U238="Menos de 1 vez/ semana", 1,
 IF('Planilha oficial participantes '!U238="1 ou 2 vezes/ semana", 2,
 IF('Planilha oficial participantes '!U238="3 ou mais vezes/ semana", 3,
 ""))))
</f>
        <v>0</v>
      </c>
      <c r="V238" s="109">
        <f t="shared" si="4"/>
        <v>1</v>
      </c>
      <c r="W238" s="109">
        <f>IF('Planilha oficial participantes '!V238="Nenhuma no último mês", 0,
 IF('Planilha oficial participantes '!V238="Menos de 1 vez/ semana", 1,
 IF('Planilha oficial participantes '!V238="1 ou 2 vezes/ semana", 2,
 IF('Planilha oficial participantes '!V238="3 ou mais vezes/ semana", 3,
 ""))))
</f>
        <v>0</v>
      </c>
      <c r="X238" s="109">
        <f>IF('Planilha oficial participantes '!W238="Nenhuma dificuldade", 0,
 IF('Planilha oficial participantes '!W238="Um problema leve", 1,
 IF('Planilha oficial participantes '!W238="Um problema razoável", 2,
 IF('Planilha oficial participantes '!W238="Um grande problema", 3,
 ""))))
</f>
        <v>1</v>
      </c>
      <c r="Y238" s="114">
        <f t="shared" si="5"/>
        <v>11</v>
      </c>
    </row>
    <row r="239">
      <c r="A239" s="108" t="s">
        <v>1428</v>
      </c>
      <c r="B239" s="109">
        <f>IF('Planilha oficial participantes '!T239="Muito boa", 0, IF('Planilha oficial participantes '!T239="Boa", 1, IF('Planilha oficial participantes '!T239="Ruim", 2, IF('Planilha oficial participantes '!T239="Muito ruim", 3, ""))))</f>
        <v>1</v>
      </c>
      <c r="C239" s="109">
        <f>IF(VALUE(MID('Planilha oficial participantes '!F239,1,SEARCH(" ",'Planilha oficial participantes '!F239)-1))&lt;=15, 0,
 IF(VALUE(MID('Planilha oficial participantes '!F239,1,SEARCH(" ",'Planilha oficial participantes '!F239)-1))&lt;=30, 1,
 IF(VALUE(MID('Planilha oficial participantes '!F239,1,SEARCH(" ",'Planilha oficial participantes '!F239)-1))&lt;=60, 2,
 3)))</f>
        <v>0</v>
      </c>
      <c r="D239" s="109">
        <f>IF('Planilha oficial participantes '!I239="Nenhuma no último mês", 0,
 IF('Planilha oficial participantes '!I239="Menos de 1 vez/ semana", 1,
 IF('Planilha oficial participantes '!I239="1 ou 2 vezes/ semana", 2,
 IF('Planilha oficial participantes '!I239="3 ou mais vezes/ semana", 3,
 ""))))
</f>
        <v>2</v>
      </c>
      <c r="E239" s="110">
        <f t="shared" si="1"/>
        <v>1</v>
      </c>
      <c r="F239" s="109">
        <f>IF(VALUE(MID('Planilha oficial participantes '!H239,1,SEARCH(" ",'Planilha oficial participantes '!H239)-1))&gt;=7, 0,
 IF(VALUE(MID('Planilha oficial participantes '!H239,1,SEARCH(" ",'Planilha oficial participantes '!H239)-1))&gt;=6, 1,
 IF(VALUE(MID('Planilha oficial participantes '!H239,1,SEARCH(" ",'Planilha oficial participantes '!H239)-1))&gt;=5, 2,
 3)))
</f>
        <v>0</v>
      </c>
      <c r="G239" s="109">
        <f>IF(
  (((VALUE(MID('Planilha oficial participantes '!H239,1,SEARCH(" ",'Planilha oficial participantes '!H239)-1))) / (TIMEVALUE(MOD('Planilha oficial participantes '!G239 - 'Planilha oficial participantes '!E239, 1))*24))*100) &gt; 85, 0,
IF(
  (((VALUE(MID('Planilha oficial participantes '!H239,1,SEARCH(" ",'Planilha oficial participantes '!H239)-1))) / (TIMEVALUE(MOD('Planilha oficial participantes '!G239 - 'Planilha oficial participantes '!E239, 1))*24))*100) &gt;= 75, 1,
IF(
  (((VALUE(MID('Planilha oficial participantes '!H239,1,SEARCH(" ",'Planilha oficial participantes '!H239)-1))) / (TIMEVALUE(MOD('Planilha oficial participantes '!G239 - 'Planilha oficial participantes '!E239, 1))*24))*100) &gt;= 65, 2,
3)))
</f>
        <v>0</v>
      </c>
      <c r="H239" s="111">
        <f>((VALUE(MID('Planilha oficial participantes '!H239,1,SEARCH(" ",'Planilha oficial participantes '!H239)-1))) / (TIMEVALUE(MOD('Planilha oficial participantes '!G239 - 'Planilha oficial participantes '!E239, 1))*24))*100</f>
        <v>93.33333333</v>
      </c>
      <c r="I239" s="112">
        <f>MOD('Planilha oficial participantes '!G239 - 'Planilha oficial participantes '!E239, 1)</f>
        <v>0.3125</v>
      </c>
      <c r="J239" s="113">
        <f t="shared" si="2"/>
        <v>7.5</v>
      </c>
      <c r="K239" s="109">
        <f t="shared" si="3"/>
        <v>1</v>
      </c>
      <c r="L239" s="109">
        <f>IF('Planilha oficial participantes '!J239="Nenhuma no último mês", 0,
 IF('Planilha oficial participantes '!J239="Menos de 1 vez/ semana", 1,
 IF('Planilha oficial participantes '!J239="1 ou 2 vezes/ semana", 2,
 IF('Planilha oficial participantes '!J239="3 ou mais vezes/ semana", 3,
 ""))))
</f>
        <v>1</v>
      </c>
      <c r="M239" s="109">
        <f>IF('Planilha oficial participantes '!K239="Nenhuma no último mês", 0,
 IF('Planilha oficial participantes '!K239="Menos de 1 vez/ semana", 1,
 IF('Planilha oficial participantes '!K239="1 ou 2 vezes/ semana", 2,
 IF('Planilha oficial participantes '!K239="3 ou mais vezes/ semana", 3,
 ""))))
</f>
        <v>1</v>
      </c>
      <c r="N239" s="109">
        <f>IF('Planilha oficial participantes '!L239="Nenhuma no último mês", 0,
 IF('Planilha oficial participantes '!L239="Menos de 1 vez/ semana", 1,
 IF('Planilha oficial participantes '!L239="1 ou 2 vezes/ semana", 2,
 IF('Planilha oficial participantes '!L239="3 ou mais vezes/ semana", 3,
 ""))))
</f>
        <v>0</v>
      </c>
      <c r="O239" s="109">
        <f>IF('Planilha oficial participantes '!M239="Nenhuma no último mês", 0,
 IF('Planilha oficial participantes '!M239="Menos de 1 vez/ semana", 1,
 IF('Planilha oficial participantes '!M239="1 ou 2 vezes/ semana", 2,
 IF('Planilha oficial participantes '!M239="3 ou mais vezes/ semana", 3,
 ""))))
</f>
        <v>0</v>
      </c>
      <c r="P239" s="109">
        <f>IF('Planilha oficial participantes '!N239="Nenhuma no último mês", 0,
 IF('Planilha oficial participantes '!N239="Menos de 1 vez/ semana", 1,
 IF('Planilha oficial participantes '!N239="1 ou 2 vezes/ semana", 2,
 IF('Planilha oficial participantes '!N239="3 ou mais vezes/ semana", 3,
 ""))))
</f>
        <v>1</v>
      </c>
      <c r="Q239" s="109">
        <f>IF('Planilha oficial participantes '!O239="Nenhuma no último mês", 0,
 IF('Planilha oficial participantes '!O239="Menos de 1 vez/ semana", 1,
 IF('Planilha oficial participantes '!O239="1 ou 2 vezes/ semana", 2,
 IF('Planilha oficial participantes '!O239="3 ou mais vezes/ semana", 3,
 ""))))
</f>
        <v>0</v>
      </c>
      <c r="R239" s="109">
        <f>IF('Planilha oficial participantes '!P239="Nenhuma no último mês", 0,
 IF('Planilha oficial participantes '!P239="Menos de 1 vez/ semana", 1,
 IF('Planilha oficial participantes '!P239="1 ou 2 vezes/ semana", 2,
 IF('Planilha oficial participantes '!P239="3 ou mais vezes/ semana", 3,
 ""))))
</f>
        <v>2</v>
      </c>
      <c r="S239" s="109">
        <f>IF('Planilha oficial participantes '!Q239="Nenhuma no último mês", 0,
 IF('Planilha oficial participantes '!Q239="Menos de 1 vez/ semana", 1,
 IF('Planilha oficial participantes '!Q239="1 ou 2 vezes/ semana", 2,
 IF('Planilha oficial participantes '!Q239="3 ou mais vezes/ semana", 3,
 ""))))
</f>
        <v>0</v>
      </c>
      <c r="T239" s="109">
        <f>IF('Planilha oficial participantes '!S239="Nenhuma no último mês", 0,
 IF('Planilha oficial participantes '!S239="Não se aplica", 0,
 IF('Planilha oficial participantes '!S239="Menos de 1 vez/ semana", 1,
 IF('Planilha oficial participantes '!S239="1 ou 2 vezes/ semana", 2,
 IF('Planilha oficial participantes '!S239="3 ou mais vezes/ semana", 3,
 ""))))
)</f>
        <v>0</v>
      </c>
      <c r="U239" s="109">
        <f>IF('Planilha oficial participantes '!U239="Nenhuma no último mês", 0,
 IF('Planilha oficial participantes '!U239="Menos de 1 vez/ semana", 1,
 IF('Planilha oficial participantes '!U239="1 ou 2 vezes/ semana", 2,
 IF('Planilha oficial participantes '!U239="3 ou mais vezes/ semana", 3,
 ""))))
</f>
        <v>0</v>
      </c>
      <c r="V239" s="109">
        <f t="shared" si="4"/>
        <v>2</v>
      </c>
      <c r="W239" s="109">
        <f>IF('Planilha oficial participantes '!V239="Nenhuma no último mês", 0,
 IF('Planilha oficial participantes '!V239="Menos de 1 vez/ semana", 1,
 IF('Planilha oficial participantes '!V239="1 ou 2 vezes/ semana", 2,
 IF('Planilha oficial participantes '!V239="3 ou mais vezes/ semana", 3,
 ""))))
</f>
        <v>2</v>
      </c>
      <c r="X239" s="109">
        <f>IF('Planilha oficial participantes '!W239="Nenhuma dificuldade", 0,
 IF('Planilha oficial participantes '!W239="Um problema leve", 1,
 IF('Planilha oficial participantes '!W239="Um problema razoável", 2,
 IF('Planilha oficial participantes '!W239="Um grande problema", 3,
 ""))))
</f>
        <v>2</v>
      </c>
      <c r="Y239" s="114">
        <f t="shared" si="5"/>
        <v>5</v>
      </c>
    </row>
    <row r="240">
      <c r="A240" s="108" t="s">
        <v>1429</v>
      </c>
      <c r="B240" s="109">
        <f>IF('Planilha oficial participantes '!T240="Muito boa", 0, IF('Planilha oficial participantes '!T240="Boa", 1, IF('Planilha oficial participantes '!T240="Ruim", 2, IF('Planilha oficial participantes '!T240="Muito ruim", 3, ""))))</f>
        <v>1</v>
      </c>
      <c r="C240" s="109">
        <f>IF(VALUE(MID('Planilha oficial participantes '!F240,1,SEARCH(" ",'Planilha oficial participantes '!F240)-1))&lt;=15, 0,
 IF(VALUE(MID('Planilha oficial participantes '!F240,1,SEARCH(" ",'Planilha oficial participantes '!F240)-1))&lt;=30, 1,
 IF(VALUE(MID('Planilha oficial participantes '!F240,1,SEARCH(" ",'Planilha oficial participantes '!F240)-1))&lt;=60, 2,
 3)))</f>
        <v>1</v>
      </c>
      <c r="D240" s="109">
        <f>IF('Planilha oficial participantes '!I240="Nenhuma no último mês", 0,
 IF('Planilha oficial participantes '!I240="Menos de 1 vez/ semana", 1,
 IF('Planilha oficial participantes '!I240="1 ou 2 vezes/ semana", 2,
 IF('Planilha oficial participantes '!I240="3 ou mais vezes/ semana", 3,
 ""))))
</f>
        <v>1</v>
      </c>
      <c r="E240" s="110">
        <f t="shared" si="1"/>
        <v>1</v>
      </c>
      <c r="F240" s="109">
        <f>IF(VALUE(MID('Planilha oficial participantes '!H240,1,SEARCH(" ",'Planilha oficial participantes '!H240)-1))&gt;=7, 0,
 IF(VALUE(MID('Planilha oficial participantes '!H240,1,SEARCH(" ",'Planilha oficial participantes '!H240)-1))&gt;=6, 1,
 IF(VALUE(MID('Planilha oficial participantes '!H240,1,SEARCH(" ",'Planilha oficial participantes '!H240)-1))&gt;=5, 2,
 3)))
</f>
        <v>0</v>
      </c>
      <c r="G240" s="109">
        <f>IF(
  (((VALUE(MID('Planilha oficial participantes '!H240,1,SEARCH(" ",'Planilha oficial participantes '!H240)-1))) / (TIMEVALUE(MOD('Planilha oficial participantes '!G240 - 'Planilha oficial participantes '!E240, 1))*24))*100) &gt; 85, 0,
IF(
  (((VALUE(MID('Planilha oficial participantes '!H240,1,SEARCH(" ",'Planilha oficial participantes '!H240)-1))) / (TIMEVALUE(MOD('Planilha oficial participantes '!G240 - 'Planilha oficial participantes '!E240, 1))*24))*100) &gt;= 75, 1,
IF(
  (((VALUE(MID('Planilha oficial participantes '!H240,1,SEARCH(" ",'Planilha oficial participantes '!H240)-1))) / (TIMEVALUE(MOD('Planilha oficial participantes '!G240 - 'Planilha oficial participantes '!E240, 1))*24))*100) &gt;= 65, 2,
3)))
</f>
        <v>0</v>
      </c>
      <c r="H240" s="111">
        <f>((VALUE(MID('Planilha oficial participantes '!H240,1,SEARCH(" ",'Planilha oficial participantes '!H240)-1))) / (TIMEVALUE(MOD('Planilha oficial participantes '!G240 - 'Planilha oficial participantes '!E240, 1))*24))*100</f>
        <v>100</v>
      </c>
      <c r="I240" s="112">
        <f>MOD('Planilha oficial participantes '!G240 - 'Planilha oficial participantes '!E240, 1)</f>
        <v>0.3333333333</v>
      </c>
      <c r="J240" s="113">
        <f t="shared" si="2"/>
        <v>8</v>
      </c>
      <c r="K240" s="109">
        <f t="shared" si="3"/>
        <v>1</v>
      </c>
      <c r="L240" s="109">
        <f>IF('Planilha oficial participantes '!J240="Nenhuma no último mês", 0,
 IF('Planilha oficial participantes '!J240="Menos de 1 vez/ semana", 1,
 IF('Planilha oficial participantes '!J240="1 ou 2 vezes/ semana", 2,
 IF('Planilha oficial participantes '!J240="3 ou mais vezes/ semana", 3,
 ""))))
</f>
        <v>1</v>
      </c>
      <c r="M240" s="109">
        <f>IF('Planilha oficial participantes '!K240="Nenhuma no último mês", 0,
 IF('Planilha oficial participantes '!K240="Menos de 1 vez/ semana", 1,
 IF('Planilha oficial participantes '!K240="1 ou 2 vezes/ semana", 2,
 IF('Planilha oficial participantes '!K240="3 ou mais vezes/ semana", 3,
 ""))))
</f>
        <v>1</v>
      </c>
      <c r="N240" s="109">
        <f>IF('Planilha oficial participantes '!L240="Nenhuma no último mês", 0,
 IF('Planilha oficial participantes '!L240="Menos de 1 vez/ semana", 1,
 IF('Planilha oficial participantes '!L240="1 ou 2 vezes/ semana", 2,
 IF('Planilha oficial participantes '!L240="3 ou mais vezes/ semana", 3,
 ""))))
</f>
        <v>0</v>
      </c>
      <c r="O240" s="109">
        <f>IF('Planilha oficial participantes '!M240="Nenhuma no último mês", 0,
 IF('Planilha oficial participantes '!M240="Menos de 1 vez/ semana", 1,
 IF('Planilha oficial participantes '!M240="1 ou 2 vezes/ semana", 2,
 IF('Planilha oficial participantes '!M240="3 ou mais vezes/ semana", 3,
 ""))))
</f>
        <v>0</v>
      </c>
      <c r="P240" s="109">
        <f>IF('Planilha oficial participantes '!N240="Nenhuma no último mês", 0,
 IF('Planilha oficial participantes '!N240="Menos de 1 vez/ semana", 1,
 IF('Planilha oficial participantes '!N240="1 ou 2 vezes/ semana", 2,
 IF('Planilha oficial participantes '!N240="3 ou mais vezes/ semana", 3,
 ""))))
</f>
        <v>2</v>
      </c>
      <c r="Q240" s="109">
        <f>IF('Planilha oficial participantes '!O240="Nenhuma no último mês", 0,
 IF('Planilha oficial participantes '!O240="Menos de 1 vez/ semana", 1,
 IF('Planilha oficial participantes '!O240="1 ou 2 vezes/ semana", 2,
 IF('Planilha oficial participantes '!O240="3 ou mais vezes/ semana", 3,
 ""))))
</f>
        <v>0</v>
      </c>
      <c r="R240" s="109">
        <f>IF('Planilha oficial participantes '!P240="Nenhuma no último mês", 0,
 IF('Planilha oficial participantes '!P240="Menos de 1 vez/ semana", 1,
 IF('Planilha oficial participantes '!P240="1 ou 2 vezes/ semana", 2,
 IF('Planilha oficial participantes '!P240="3 ou mais vezes/ semana", 3,
 ""))))
</f>
        <v>0</v>
      </c>
      <c r="S240" s="109">
        <f>IF('Planilha oficial participantes '!Q240="Nenhuma no último mês", 0,
 IF('Planilha oficial participantes '!Q240="Menos de 1 vez/ semana", 1,
 IF('Planilha oficial participantes '!Q240="1 ou 2 vezes/ semana", 2,
 IF('Planilha oficial participantes '!Q240="3 ou mais vezes/ semana", 3,
 ""))))
</f>
        <v>0</v>
      </c>
      <c r="T240" s="109">
        <f>IF('Planilha oficial participantes '!S240="Nenhuma no último mês", 0,
 IF('Planilha oficial participantes '!S240="Não se aplica", 0,
 IF('Planilha oficial participantes '!S240="Menos de 1 vez/ semana", 1,
 IF('Planilha oficial participantes '!S240="1 ou 2 vezes/ semana", 2,
 IF('Planilha oficial participantes '!S240="3 ou mais vezes/ semana", 3,
 ""))))
)</f>
        <v>0</v>
      </c>
      <c r="U240" s="109">
        <f>IF('Planilha oficial participantes '!U240="Nenhuma no último mês", 0,
 IF('Planilha oficial participantes '!U240="Menos de 1 vez/ semana", 1,
 IF('Planilha oficial participantes '!U240="1 ou 2 vezes/ semana", 2,
 IF('Planilha oficial participantes '!U240="3 ou mais vezes/ semana", 3,
 ""))))
</f>
        <v>0</v>
      </c>
      <c r="V240" s="109">
        <f t="shared" si="4"/>
        <v>0</v>
      </c>
      <c r="W240" s="109">
        <f>IF('Planilha oficial participantes '!V240="Nenhuma no último mês", 0,
 IF('Planilha oficial participantes '!V240="Menos de 1 vez/ semana", 1,
 IF('Planilha oficial participantes '!V240="1 ou 2 vezes/ semana", 2,
 IF('Planilha oficial participantes '!V240="3 ou mais vezes/ semana", 3,
 ""))))
</f>
        <v>0</v>
      </c>
      <c r="X240" s="109">
        <f>IF('Planilha oficial participantes '!W240="Nenhuma dificuldade", 0,
 IF('Planilha oficial participantes '!W240="Um problema leve", 1,
 IF('Planilha oficial participantes '!W240="Um problema razoável", 2,
 IF('Planilha oficial participantes '!W240="Um grande problema", 3,
 ""))))
</f>
        <v>0</v>
      </c>
      <c r="Y240" s="114">
        <f t="shared" si="5"/>
        <v>3</v>
      </c>
    </row>
    <row r="241">
      <c r="A241" s="108" t="s">
        <v>1430</v>
      </c>
      <c r="B241" s="109">
        <f>IF('Planilha oficial participantes '!T241="Muito boa", 0, IF('Planilha oficial participantes '!T241="Boa", 1, IF('Planilha oficial participantes '!T241="Ruim", 2, IF('Planilha oficial participantes '!T241="Muito ruim", 3, ""))))</f>
        <v>2</v>
      </c>
      <c r="C241" s="109">
        <f>IF(VALUE(MID('Planilha oficial participantes '!F241,1,SEARCH(" ",'Planilha oficial participantes '!F241)-1))&lt;=15, 0,
 IF(VALUE(MID('Planilha oficial participantes '!F241,1,SEARCH(" ",'Planilha oficial participantes '!F241)-1))&lt;=30, 1,
 IF(VALUE(MID('Planilha oficial participantes '!F241,1,SEARCH(" ",'Planilha oficial participantes '!F241)-1))&lt;=60, 2,
 3)))</f>
        <v>0</v>
      </c>
      <c r="D241" s="109">
        <f>IF('Planilha oficial participantes '!I241="Nenhuma no último mês", 0,
 IF('Planilha oficial participantes '!I241="Menos de 1 vez/ semana", 1,
 IF('Planilha oficial participantes '!I241="1 ou 2 vezes/ semana", 2,
 IF('Planilha oficial participantes '!I241="3 ou mais vezes/ semana", 3,
 ""))))
</f>
        <v>1</v>
      </c>
      <c r="E241" s="110">
        <f t="shared" si="1"/>
        <v>1</v>
      </c>
      <c r="F241" s="109">
        <f>IF(VALUE(MID('Planilha oficial participantes '!H241,1,SEARCH(" ",'Planilha oficial participantes '!H241)-1))&gt;=7, 0,
 IF(VALUE(MID('Planilha oficial participantes '!H241,1,SEARCH(" ",'Planilha oficial participantes '!H241)-1))&gt;=6, 1,
 IF(VALUE(MID('Planilha oficial participantes '!H241,1,SEARCH(" ",'Planilha oficial participantes '!H241)-1))&gt;=5, 2,
 3)))
</f>
        <v>2</v>
      </c>
      <c r="G241" s="109">
        <f>IF(
  (((VALUE(MID('Planilha oficial participantes '!H241,1,SEARCH(" ",'Planilha oficial participantes '!H241)-1))) / (TIMEVALUE(MOD('Planilha oficial participantes '!G241 - 'Planilha oficial participantes '!E241, 1))*24))*100) &gt; 85, 0,
IF(
  (((VALUE(MID('Planilha oficial participantes '!H241,1,SEARCH(" ",'Planilha oficial participantes '!H241)-1))) / (TIMEVALUE(MOD('Planilha oficial participantes '!G241 - 'Planilha oficial participantes '!E241, 1))*24))*100) &gt;= 75, 1,
IF(
  (((VALUE(MID('Planilha oficial participantes '!H241,1,SEARCH(" ",'Planilha oficial participantes '!H241)-1))) / (TIMEVALUE(MOD('Planilha oficial participantes '!G241 - 'Planilha oficial participantes '!E241, 1))*24))*100) &gt;= 65, 2,
3)))
</f>
        <v>0</v>
      </c>
      <c r="H241" s="111">
        <f>((VALUE(MID('Planilha oficial participantes '!H241,1,SEARCH(" ",'Planilha oficial participantes '!H241)-1))) / (TIMEVALUE(MOD('Planilha oficial participantes '!G241 - 'Planilha oficial participantes '!E241, 1))*24))*100</f>
        <v>95.65217391</v>
      </c>
      <c r="I241" s="112">
        <f>MOD('Planilha oficial participantes '!G241 - 'Planilha oficial participantes '!E241, 1)</f>
        <v>0.2395833333</v>
      </c>
      <c r="J241" s="113">
        <f t="shared" si="2"/>
        <v>5.75</v>
      </c>
      <c r="K241" s="109">
        <f t="shared" si="3"/>
        <v>1</v>
      </c>
      <c r="L241" s="109">
        <f>IF('Planilha oficial participantes '!J241="Nenhuma no último mês", 0,
 IF('Planilha oficial participantes '!J241="Menos de 1 vez/ semana", 1,
 IF('Planilha oficial participantes '!J241="1 ou 2 vezes/ semana", 2,
 IF('Planilha oficial participantes '!J241="3 ou mais vezes/ semana", 3,
 ""))))
</f>
        <v>2</v>
      </c>
      <c r="M241" s="109">
        <f>IF('Planilha oficial participantes '!K241="Nenhuma no último mês", 0,
 IF('Planilha oficial participantes '!K241="Menos de 1 vez/ semana", 1,
 IF('Planilha oficial participantes '!K241="1 ou 2 vezes/ semana", 2,
 IF('Planilha oficial participantes '!K241="3 ou mais vezes/ semana", 3,
 ""))))
</f>
        <v>1</v>
      </c>
      <c r="N241" s="109">
        <f>IF('Planilha oficial participantes '!L241="Nenhuma no último mês", 0,
 IF('Planilha oficial participantes '!L241="Menos de 1 vez/ semana", 1,
 IF('Planilha oficial participantes '!L241="1 ou 2 vezes/ semana", 2,
 IF('Planilha oficial participantes '!L241="3 ou mais vezes/ semana", 3,
 ""))))
</f>
        <v>1</v>
      </c>
      <c r="O241" s="109">
        <f>IF('Planilha oficial participantes '!M241="Nenhuma no último mês", 0,
 IF('Planilha oficial participantes '!M241="Menos de 1 vez/ semana", 1,
 IF('Planilha oficial participantes '!M241="1 ou 2 vezes/ semana", 2,
 IF('Planilha oficial participantes '!M241="3 ou mais vezes/ semana", 3,
 ""))))
</f>
        <v>1</v>
      </c>
      <c r="P241" s="109">
        <f>IF('Planilha oficial participantes '!N241="Nenhuma no último mês", 0,
 IF('Planilha oficial participantes '!N241="Menos de 1 vez/ semana", 1,
 IF('Planilha oficial participantes '!N241="1 ou 2 vezes/ semana", 2,
 IF('Planilha oficial participantes '!N241="3 ou mais vezes/ semana", 3,
 ""))))
</f>
        <v>0</v>
      </c>
      <c r="Q241" s="109">
        <f>IF('Planilha oficial participantes '!O241="Nenhuma no último mês", 0,
 IF('Planilha oficial participantes '!O241="Menos de 1 vez/ semana", 1,
 IF('Planilha oficial participantes '!O241="1 ou 2 vezes/ semana", 2,
 IF('Planilha oficial participantes '!O241="3 ou mais vezes/ semana", 3,
 ""))))
</f>
        <v>0</v>
      </c>
      <c r="R241" s="109">
        <f>IF('Planilha oficial participantes '!P241="Nenhuma no último mês", 0,
 IF('Planilha oficial participantes '!P241="Menos de 1 vez/ semana", 1,
 IF('Planilha oficial participantes '!P241="1 ou 2 vezes/ semana", 2,
 IF('Planilha oficial participantes '!P241="3 ou mais vezes/ semana", 3,
 ""))))
</f>
        <v>1</v>
      </c>
      <c r="S241" s="109">
        <f>IF('Planilha oficial participantes '!Q241="Nenhuma no último mês", 0,
 IF('Planilha oficial participantes '!Q241="Menos de 1 vez/ semana", 1,
 IF('Planilha oficial participantes '!Q241="1 ou 2 vezes/ semana", 2,
 IF('Planilha oficial participantes '!Q241="3 ou mais vezes/ semana", 3,
 ""))))
</f>
        <v>0</v>
      </c>
      <c r="T241" s="109">
        <f>IF('Planilha oficial participantes '!S241="Nenhuma no último mês", 0,
 IF('Planilha oficial participantes '!S241="Não se aplica", 0,
 IF('Planilha oficial participantes '!S241="Menos de 1 vez/ semana", 1,
 IF('Planilha oficial participantes '!S241="1 ou 2 vezes/ semana", 2,
 IF('Planilha oficial participantes '!S241="3 ou mais vezes/ semana", 3,
 ""))))
)</f>
        <v>0</v>
      </c>
      <c r="U241" s="109">
        <f>IF('Planilha oficial participantes '!U241="Nenhuma no último mês", 0,
 IF('Planilha oficial participantes '!U241="Menos de 1 vez/ semana", 1,
 IF('Planilha oficial participantes '!U241="1 ou 2 vezes/ semana", 2,
 IF('Planilha oficial participantes '!U241="3 ou mais vezes/ semana", 3,
 ""))))
</f>
        <v>0</v>
      </c>
      <c r="V241" s="109">
        <f t="shared" si="4"/>
        <v>1</v>
      </c>
      <c r="W241" s="109">
        <f>IF('Planilha oficial participantes '!V241="Nenhuma no último mês", 0,
 IF('Planilha oficial participantes '!V241="Menos de 1 vez/ semana", 1,
 IF('Planilha oficial participantes '!V241="1 ou 2 vezes/ semana", 2,
 IF('Planilha oficial participantes '!V241="3 ou mais vezes/ semana", 3,
 ""))))
</f>
        <v>1</v>
      </c>
      <c r="X241" s="109">
        <f>IF('Planilha oficial participantes '!W241="Nenhuma dificuldade", 0,
 IF('Planilha oficial participantes '!W241="Um problema leve", 1,
 IF('Planilha oficial participantes '!W241="Um problema razoável", 2,
 IF('Planilha oficial participantes '!W241="Um grande problema", 3,
 ""))))
</f>
        <v>1</v>
      </c>
      <c r="Y241" s="114">
        <f t="shared" si="5"/>
        <v>7</v>
      </c>
    </row>
    <row r="242">
      <c r="A242" s="108" t="s">
        <v>1431</v>
      </c>
      <c r="B242" s="109">
        <f>IF('Planilha oficial participantes '!T242="Muito boa", 0, IF('Planilha oficial participantes '!T242="Boa", 1, IF('Planilha oficial participantes '!T242="Ruim", 2, IF('Planilha oficial participantes '!T242="Muito ruim", 3, ""))))</f>
        <v>3</v>
      </c>
      <c r="C242" s="109">
        <f>IF(VALUE(MID('Planilha oficial participantes '!F242,1,SEARCH(" ",'Planilha oficial participantes '!F242)-1))&lt;=15, 0,
 IF(VALUE(MID('Planilha oficial participantes '!F242,1,SEARCH(" ",'Planilha oficial participantes '!F242)-1))&lt;=30, 1,
 IF(VALUE(MID('Planilha oficial participantes '!F242,1,SEARCH(" ",'Planilha oficial participantes '!F242)-1))&lt;=60, 2,
 3)))</f>
        <v>3</v>
      </c>
      <c r="D242" s="109">
        <f>IF('Planilha oficial participantes '!I242="Nenhuma no último mês", 0,
 IF('Planilha oficial participantes '!I242="Menos de 1 vez/ semana", 1,
 IF('Planilha oficial participantes '!I242="1 ou 2 vezes/ semana", 2,
 IF('Planilha oficial participantes '!I242="3 ou mais vezes/ semana", 3,
 ""))))
</f>
        <v>3</v>
      </c>
      <c r="E242" s="110">
        <f t="shared" si="1"/>
        <v>3</v>
      </c>
      <c r="F242" s="109">
        <f>IF(VALUE(MID('Planilha oficial participantes '!H242,1,SEARCH(" ",'Planilha oficial participantes '!H242)-1))&gt;=7, 0,
 IF(VALUE(MID('Planilha oficial participantes '!H242,1,SEARCH(" ",'Planilha oficial participantes '!H242)-1))&gt;=6, 1,
 IF(VALUE(MID('Planilha oficial participantes '!H242,1,SEARCH(" ",'Planilha oficial participantes '!H242)-1))&gt;=5, 2,
 3)))
</f>
        <v>2</v>
      </c>
      <c r="G242" s="109">
        <f>IF(
  (((VALUE(MID('Planilha oficial participantes '!H242,1,SEARCH(" ",'Planilha oficial participantes '!H242)-1))) / (TIMEVALUE(MOD('Planilha oficial participantes '!G242 - 'Planilha oficial participantes '!E242, 1))*24))*100) &gt; 85, 0,
IF(
  (((VALUE(MID('Planilha oficial participantes '!H242,1,SEARCH(" ",'Planilha oficial participantes '!H242)-1))) / (TIMEVALUE(MOD('Planilha oficial participantes '!G242 - 'Planilha oficial participantes '!E242, 1))*24))*100) &gt;= 75, 1,
IF(
  (((VALUE(MID('Planilha oficial participantes '!H242,1,SEARCH(" ",'Planilha oficial participantes '!H242)-1))) / (TIMEVALUE(MOD('Planilha oficial participantes '!G242 - 'Planilha oficial participantes '!E242, 1))*24))*100) &gt;= 65, 2,
3)))
</f>
        <v>2</v>
      </c>
      <c r="H242" s="111">
        <f>((VALUE(MID('Planilha oficial participantes '!H242,1,SEARCH(" ",'Planilha oficial participantes '!H242)-1))) / (TIMEVALUE(MOD('Planilha oficial participantes '!G242 - 'Planilha oficial participantes '!E242, 1))*24))*100</f>
        <v>73.17073171</v>
      </c>
      <c r="I242" s="112">
        <f>MOD('Planilha oficial participantes '!G242 - 'Planilha oficial participantes '!E242, 1)</f>
        <v>0.2847222222</v>
      </c>
      <c r="J242" s="113">
        <f t="shared" si="2"/>
        <v>6.833333333</v>
      </c>
      <c r="K242" s="109">
        <f t="shared" si="3"/>
        <v>1</v>
      </c>
      <c r="L242" s="109">
        <f>IF('Planilha oficial participantes '!J242="Nenhuma no último mês", 0,
 IF('Planilha oficial participantes '!J242="Menos de 1 vez/ semana", 1,
 IF('Planilha oficial participantes '!J242="1 ou 2 vezes/ semana", 2,
 IF('Planilha oficial participantes '!J242="3 ou mais vezes/ semana", 3,
 ""))))
</f>
        <v>0</v>
      </c>
      <c r="M242" s="109">
        <f>IF('Planilha oficial participantes '!K242="Nenhuma no último mês", 0,
 IF('Planilha oficial participantes '!K242="Menos de 1 vez/ semana", 1,
 IF('Planilha oficial participantes '!K242="1 ou 2 vezes/ semana", 2,
 IF('Planilha oficial participantes '!K242="3 ou mais vezes/ semana", 3,
 ""))))
</f>
        <v>0</v>
      </c>
      <c r="N242" s="109">
        <f>IF('Planilha oficial participantes '!L242="Nenhuma no último mês", 0,
 IF('Planilha oficial participantes '!L242="Menos de 1 vez/ semana", 1,
 IF('Planilha oficial participantes '!L242="1 ou 2 vezes/ semana", 2,
 IF('Planilha oficial participantes '!L242="3 ou mais vezes/ semana", 3,
 ""))))
</f>
        <v>0</v>
      </c>
      <c r="O242" s="109">
        <f>IF('Planilha oficial participantes '!M242="Nenhuma no último mês", 0,
 IF('Planilha oficial participantes '!M242="Menos de 1 vez/ semana", 1,
 IF('Planilha oficial participantes '!M242="1 ou 2 vezes/ semana", 2,
 IF('Planilha oficial participantes '!M242="3 ou mais vezes/ semana", 3,
 ""))))
</f>
        <v>0</v>
      </c>
      <c r="P242" s="109">
        <f>IF('Planilha oficial participantes '!N242="Nenhuma no último mês", 0,
 IF('Planilha oficial participantes '!N242="Menos de 1 vez/ semana", 1,
 IF('Planilha oficial participantes '!N242="1 ou 2 vezes/ semana", 2,
 IF('Planilha oficial participantes '!N242="3 ou mais vezes/ semana", 3,
 ""))))
</f>
        <v>1</v>
      </c>
      <c r="Q242" s="109">
        <f>IF('Planilha oficial participantes '!O242="Nenhuma no último mês", 0,
 IF('Planilha oficial participantes '!O242="Menos de 1 vez/ semana", 1,
 IF('Planilha oficial participantes '!O242="1 ou 2 vezes/ semana", 2,
 IF('Planilha oficial participantes '!O242="3 ou mais vezes/ semana", 3,
 ""))))
</f>
        <v>0</v>
      </c>
      <c r="R242" s="109">
        <f>IF('Planilha oficial participantes '!P242="Nenhuma no último mês", 0,
 IF('Planilha oficial participantes '!P242="Menos de 1 vez/ semana", 1,
 IF('Planilha oficial participantes '!P242="1 ou 2 vezes/ semana", 2,
 IF('Planilha oficial participantes '!P242="3 ou mais vezes/ semana", 3,
 ""))))
</f>
        <v>1</v>
      </c>
      <c r="S242" s="109">
        <f>IF('Planilha oficial participantes '!Q242="Nenhuma no último mês", 0,
 IF('Planilha oficial participantes '!Q242="Menos de 1 vez/ semana", 1,
 IF('Planilha oficial participantes '!Q242="1 ou 2 vezes/ semana", 2,
 IF('Planilha oficial participantes '!Q242="3 ou mais vezes/ semana", 3,
 ""))))
</f>
        <v>0</v>
      </c>
      <c r="T242" s="109">
        <f>IF('Planilha oficial participantes '!S242="Nenhuma no último mês", 0,
 IF('Planilha oficial participantes '!S242="Não se aplica", 0,
 IF('Planilha oficial participantes '!S242="Menos de 1 vez/ semana", 1,
 IF('Planilha oficial participantes '!S242="1 ou 2 vezes/ semana", 2,
 IF('Planilha oficial participantes '!S242="3 ou mais vezes/ semana", 3,
 ""))))
)</f>
        <v>3</v>
      </c>
      <c r="U242" s="109">
        <f>IF('Planilha oficial participantes '!U242="Nenhuma no último mês", 0,
 IF('Planilha oficial participantes '!U242="Menos de 1 vez/ semana", 1,
 IF('Planilha oficial participantes '!U242="1 ou 2 vezes/ semana", 2,
 IF('Planilha oficial participantes '!U242="3 ou mais vezes/ semana", 3,
 ""))))
</f>
        <v>0</v>
      </c>
      <c r="V242" s="109">
        <f t="shared" si="4"/>
        <v>3</v>
      </c>
      <c r="W242" s="109">
        <f>IF('Planilha oficial participantes '!V242="Nenhuma no último mês", 0,
 IF('Planilha oficial participantes '!V242="Menos de 1 vez/ semana", 1,
 IF('Planilha oficial participantes '!V242="1 ou 2 vezes/ semana", 2,
 IF('Planilha oficial participantes '!V242="3 ou mais vezes/ semana", 3,
 ""))))
</f>
        <v>2</v>
      </c>
      <c r="X242" s="109">
        <f>IF('Planilha oficial participantes '!W242="Nenhuma dificuldade", 0,
 IF('Planilha oficial participantes '!W242="Um problema leve", 1,
 IF('Planilha oficial participantes '!W242="Um problema razoável", 2,
 IF('Planilha oficial participantes '!W242="Um grande problema", 3,
 ""))))
</f>
        <v>3</v>
      </c>
      <c r="Y242" s="114">
        <f t="shared" si="5"/>
        <v>14</v>
      </c>
    </row>
    <row r="243">
      <c r="A243" s="108" t="s">
        <v>1432</v>
      </c>
      <c r="B243" s="109">
        <f>IF('Planilha oficial participantes '!T243="Muito boa", 0, IF('Planilha oficial participantes '!T243="Boa", 1, IF('Planilha oficial participantes '!T243="Ruim", 2, IF('Planilha oficial participantes '!T243="Muito ruim", 3, ""))))</f>
        <v>2</v>
      </c>
      <c r="C243" s="109">
        <f>IF(VALUE(MID('Planilha oficial participantes '!F243,1,SEARCH(" ",'Planilha oficial participantes '!F243)-1))&lt;=15, 0,
 IF(VALUE(MID('Planilha oficial participantes '!F243,1,SEARCH(" ",'Planilha oficial participantes '!F243)-1))&lt;=30, 1,
 IF(VALUE(MID('Planilha oficial participantes '!F243,1,SEARCH(" ",'Planilha oficial participantes '!F243)-1))&lt;=60, 2,
 3)))</f>
        <v>2</v>
      </c>
      <c r="D243" s="109">
        <f>IF('Planilha oficial participantes '!I243="Nenhuma no último mês", 0,
 IF('Planilha oficial participantes '!I243="Menos de 1 vez/ semana", 1,
 IF('Planilha oficial participantes '!I243="1 ou 2 vezes/ semana", 2,
 IF('Planilha oficial participantes '!I243="3 ou mais vezes/ semana", 3,
 ""))))
</f>
        <v>3</v>
      </c>
      <c r="E243" s="110">
        <f t="shared" si="1"/>
        <v>3</v>
      </c>
      <c r="F243" s="109">
        <f>IF(VALUE(MID('Planilha oficial participantes '!H243,1,SEARCH(" ",'Planilha oficial participantes '!H243)-1))&gt;=7, 0,
 IF(VALUE(MID('Planilha oficial participantes '!H243,1,SEARCH(" ",'Planilha oficial participantes '!H243)-1))&gt;=6, 1,
 IF(VALUE(MID('Planilha oficial participantes '!H243,1,SEARCH(" ",'Planilha oficial participantes '!H243)-1))&gt;=5, 2,
 3)))
</f>
        <v>2</v>
      </c>
      <c r="G243" s="109">
        <f>IF(
  (((VALUE(MID('Planilha oficial participantes '!H243,1,SEARCH(" ",'Planilha oficial participantes '!H243)-1))) / (TIMEVALUE(MOD('Planilha oficial participantes '!G243 - 'Planilha oficial participantes '!E243, 1))*24))*100) &gt; 85, 0,
IF(
  (((VALUE(MID('Planilha oficial participantes '!H243,1,SEARCH(" ",'Planilha oficial participantes '!H243)-1))) / (TIMEVALUE(MOD('Planilha oficial participantes '!G243 - 'Planilha oficial participantes '!E243, 1))*24))*100) &gt;= 75, 1,
IF(
  (((VALUE(MID('Planilha oficial participantes '!H243,1,SEARCH(" ",'Planilha oficial participantes '!H243)-1))) / (TIMEVALUE(MOD('Planilha oficial participantes '!G243 - 'Planilha oficial participantes '!E243, 1))*24))*100) &gt;= 65, 2,
3)))
</f>
        <v>0</v>
      </c>
      <c r="H243" s="111">
        <f>((VALUE(MID('Planilha oficial participantes '!H243,1,SEARCH(" ",'Planilha oficial participantes '!H243)-1))) / (TIMEVALUE(MOD('Planilha oficial participantes '!G243 - 'Planilha oficial participantes '!E243, 1))*24))*100</f>
        <v>90.90909091</v>
      </c>
      <c r="I243" s="112">
        <f>MOD('Planilha oficial participantes '!G243 - 'Planilha oficial participantes '!E243, 1)</f>
        <v>0.2291666667</v>
      </c>
      <c r="J243" s="113">
        <f t="shared" si="2"/>
        <v>5.5</v>
      </c>
      <c r="K243" s="109">
        <f t="shared" si="3"/>
        <v>1</v>
      </c>
      <c r="L243" s="109">
        <f>IF('Planilha oficial participantes '!J243="Nenhuma no último mês", 0,
 IF('Planilha oficial participantes '!J243="Menos de 1 vez/ semana", 1,
 IF('Planilha oficial participantes '!J243="1 ou 2 vezes/ semana", 2,
 IF('Planilha oficial participantes '!J243="3 ou mais vezes/ semana", 3,
 ""))))
</f>
        <v>1</v>
      </c>
      <c r="M243" s="109">
        <f>IF('Planilha oficial participantes '!K243="Nenhuma no último mês", 0,
 IF('Planilha oficial participantes '!K243="Menos de 1 vez/ semana", 1,
 IF('Planilha oficial participantes '!K243="1 ou 2 vezes/ semana", 2,
 IF('Planilha oficial participantes '!K243="3 ou mais vezes/ semana", 3,
 ""))))
</f>
        <v>2</v>
      </c>
      <c r="N243" s="109">
        <f>IF('Planilha oficial participantes '!L243="Nenhuma no último mês", 0,
 IF('Planilha oficial participantes '!L243="Menos de 1 vez/ semana", 1,
 IF('Planilha oficial participantes '!L243="1 ou 2 vezes/ semana", 2,
 IF('Planilha oficial participantes '!L243="3 ou mais vezes/ semana", 3,
 ""))))
</f>
        <v>0</v>
      </c>
      <c r="O243" s="109">
        <f>IF('Planilha oficial participantes '!M243="Nenhuma no último mês", 0,
 IF('Planilha oficial participantes '!M243="Menos de 1 vez/ semana", 1,
 IF('Planilha oficial participantes '!M243="1 ou 2 vezes/ semana", 2,
 IF('Planilha oficial participantes '!M243="3 ou mais vezes/ semana", 3,
 ""))))
</f>
        <v>0</v>
      </c>
      <c r="P243" s="109">
        <f>IF('Planilha oficial participantes '!N243="Nenhuma no último mês", 0,
 IF('Planilha oficial participantes '!N243="Menos de 1 vez/ semana", 1,
 IF('Planilha oficial participantes '!N243="1 ou 2 vezes/ semana", 2,
 IF('Planilha oficial participantes '!N243="3 ou mais vezes/ semana", 3,
 ""))))
</f>
        <v>0</v>
      </c>
      <c r="Q243" s="109">
        <f>IF('Planilha oficial participantes '!O243="Nenhuma no último mês", 0,
 IF('Planilha oficial participantes '!O243="Menos de 1 vez/ semana", 1,
 IF('Planilha oficial participantes '!O243="1 ou 2 vezes/ semana", 2,
 IF('Planilha oficial participantes '!O243="3 ou mais vezes/ semana", 3,
 ""))))
</f>
        <v>0</v>
      </c>
      <c r="R243" s="109">
        <f>IF('Planilha oficial participantes '!P243="Nenhuma no último mês", 0,
 IF('Planilha oficial participantes '!P243="Menos de 1 vez/ semana", 1,
 IF('Planilha oficial participantes '!P243="1 ou 2 vezes/ semana", 2,
 IF('Planilha oficial participantes '!P243="3 ou mais vezes/ semana", 3,
 ""))))
</f>
        <v>0</v>
      </c>
      <c r="S243" s="109">
        <f>IF('Planilha oficial participantes '!Q243="Nenhuma no último mês", 0,
 IF('Planilha oficial participantes '!Q243="Menos de 1 vez/ semana", 1,
 IF('Planilha oficial participantes '!Q243="1 ou 2 vezes/ semana", 2,
 IF('Planilha oficial participantes '!Q243="3 ou mais vezes/ semana", 3,
 ""))))
</f>
        <v>0</v>
      </c>
      <c r="T243" s="109">
        <f>IF('Planilha oficial participantes '!S243="Nenhuma no último mês", 0,
 IF('Planilha oficial participantes '!S243="Não se aplica", 0,
 IF('Planilha oficial participantes '!S243="Menos de 1 vez/ semana", 1,
 IF('Planilha oficial participantes '!S243="1 ou 2 vezes/ semana", 2,
 IF('Planilha oficial participantes '!S243="3 ou mais vezes/ semana", 3,
 ""))))
)</f>
        <v>0</v>
      </c>
      <c r="U243" s="109">
        <f>IF('Planilha oficial participantes '!U243="Nenhuma no último mês", 0,
 IF('Planilha oficial participantes '!U243="Menos de 1 vez/ semana", 1,
 IF('Planilha oficial participantes '!U243="1 ou 2 vezes/ semana", 2,
 IF('Planilha oficial participantes '!U243="3 ou mais vezes/ semana", 3,
 ""))))
</f>
        <v>1</v>
      </c>
      <c r="V243" s="109">
        <f t="shared" si="4"/>
        <v>2</v>
      </c>
      <c r="W243" s="109">
        <f>IF('Planilha oficial participantes '!V243="Nenhuma no último mês", 0,
 IF('Planilha oficial participantes '!V243="Menos de 1 vez/ semana", 1,
 IF('Planilha oficial participantes '!V243="1 ou 2 vezes/ semana", 2,
 IF('Planilha oficial participantes '!V243="3 ou mais vezes/ semana", 3,
 ""))))
</f>
        <v>1</v>
      </c>
      <c r="X243" s="109">
        <f>IF('Planilha oficial participantes '!W243="Nenhuma dificuldade", 0,
 IF('Planilha oficial participantes '!W243="Um problema leve", 1,
 IF('Planilha oficial participantes '!W243="Um problema razoável", 2,
 IF('Planilha oficial participantes '!W243="Um grande problema", 3,
 ""))))
</f>
        <v>2</v>
      </c>
      <c r="Y243" s="114">
        <f t="shared" si="5"/>
        <v>11</v>
      </c>
    </row>
    <row r="244">
      <c r="A244" s="108" t="s">
        <v>1433</v>
      </c>
      <c r="B244" s="109">
        <f>IF('Planilha oficial participantes '!T244="Muito boa", 0, IF('Planilha oficial participantes '!T244="Boa", 1, IF('Planilha oficial participantes '!T244="Ruim", 2, IF('Planilha oficial participantes '!T244="Muito ruim", 3, ""))))</f>
        <v>2</v>
      </c>
      <c r="C244" s="109">
        <f>IF(VALUE(MID('Planilha oficial participantes '!F244,1,SEARCH(" ",'Planilha oficial participantes '!F244)-1))&lt;=15, 0,
 IF(VALUE(MID('Planilha oficial participantes '!F244,1,SEARCH(" ",'Planilha oficial participantes '!F244)-1))&lt;=30, 1,
 IF(VALUE(MID('Planilha oficial participantes '!F244,1,SEARCH(" ",'Planilha oficial participantes '!F244)-1))&lt;=60, 2,
 3)))</f>
        <v>0</v>
      </c>
      <c r="D244" s="109">
        <f>IF('Planilha oficial participantes '!I244="Nenhuma no último mês", 0,
 IF('Planilha oficial participantes '!I244="Menos de 1 vez/ semana", 1,
 IF('Planilha oficial participantes '!I244="1 ou 2 vezes/ semana", 2,
 IF('Planilha oficial participantes '!I244="3 ou mais vezes/ semana", 3,
 ""))))
</f>
        <v>0</v>
      </c>
      <c r="E244" s="110">
        <f t="shared" si="1"/>
        <v>0</v>
      </c>
      <c r="F244" s="109">
        <f>IF(VALUE(MID('Planilha oficial participantes '!H244,1,SEARCH(" ",'Planilha oficial participantes '!H244)-1))&gt;=7, 0,
 IF(VALUE(MID('Planilha oficial participantes '!H244,1,SEARCH(" ",'Planilha oficial participantes '!H244)-1))&gt;=6, 1,
 IF(VALUE(MID('Planilha oficial participantes '!H244,1,SEARCH(" ",'Planilha oficial participantes '!H244)-1))&gt;=5, 2,
 3)))
</f>
        <v>1</v>
      </c>
      <c r="G244" s="109">
        <f>IF(
  (((VALUE(MID('Planilha oficial participantes '!H244,1,SEARCH(" ",'Planilha oficial participantes '!H244)-1))) / (TIMEVALUE(MOD('Planilha oficial participantes '!G244 - 'Planilha oficial participantes '!E244, 1))*24))*100) &gt; 85, 0,
IF(
  (((VALUE(MID('Planilha oficial participantes '!H244,1,SEARCH(" ",'Planilha oficial participantes '!H244)-1))) / (TIMEVALUE(MOD('Planilha oficial participantes '!G244 - 'Planilha oficial participantes '!E244, 1))*24))*100) &gt;= 75, 1,
IF(
  (((VALUE(MID('Planilha oficial participantes '!H244,1,SEARCH(" ",'Planilha oficial participantes '!H244)-1))) / (TIMEVALUE(MOD('Planilha oficial participantes '!G244 - 'Planilha oficial participantes '!E244, 1))*24))*100) &gt;= 65, 2,
3)))
</f>
        <v>0</v>
      </c>
      <c r="H244" s="111">
        <f>((VALUE(MID('Planilha oficial participantes '!H244,1,SEARCH(" ",'Planilha oficial participantes '!H244)-1))) / (TIMEVALUE(MOD('Planilha oficial participantes '!G244 - 'Planilha oficial participantes '!E244, 1))*24))*100</f>
        <v>85.71428571</v>
      </c>
      <c r="I244" s="112">
        <f>MOD('Planilha oficial participantes '!G244 - 'Planilha oficial participantes '!E244, 1)</f>
        <v>0.2916666667</v>
      </c>
      <c r="J244" s="113">
        <f t="shared" si="2"/>
        <v>7</v>
      </c>
      <c r="K244" s="109">
        <f t="shared" si="3"/>
        <v>1</v>
      </c>
      <c r="L244" s="109">
        <f>IF('Planilha oficial participantes '!J244="Nenhuma no último mês", 0,
 IF('Planilha oficial participantes '!J244="Menos de 1 vez/ semana", 1,
 IF('Planilha oficial participantes '!J244="1 ou 2 vezes/ semana", 2,
 IF('Planilha oficial participantes '!J244="3 ou mais vezes/ semana", 3,
 ""))))
</f>
        <v>0</v>
      </c>
      <c r="M244" s="109">
        <f>IF('Planilha oficial participantes '!K244="Nenhuma no último mês", 0,
 IF('Planilha oficial participantes '!K244="Menos de 1 vez/ semana", 1,
 IF('Planilha oficial participantes '!K244="1 ou 2 vezes/ semana", 2,
 IF('Planilha oficial participantes '!K244="3 ou mais vezes/ semana", 3,
 ""))))
</f>
        <v>0</v>
      </c>
      <c r="N244" s="109">
        <f>IF('Planilha oficial participantes '!L244="Nenhuma no último mês", 0,
 IF('Planilha oficial participantes '!L244="Menos de 1 vez/ semana", 1,
 IF('Planilha oficial participantes '!L244="1 ou 2 vezes/ semana", 2,
 IF('Planilha oficial participantes '!L244="3 ou mais vezes/ semana", 3,
 ""))))
</f>
        <v>1</v>
      </c>
      <c r="O244" s="109">
        <f>IF('Planilha oficial participantes '!M244="Nenhuma no último mês", 0,
 IF('Planilha oficial participantes '!M244="Menos de 1 vez/ semana", 1,
 IF('Planilha oficial participantes '!M244="1 ou 2 vezes/ semana", 2,
 IF('Planilha oficial participantes '!M244="3 ou mais vezes/ semana", 3,
 ""))))
</f>
        <v>1</v>
      </c>
      <c r="P244" s="109">
        <f>IF('Planilha oficial participantes '!N244="Nenhuma no último mês", 0,
 IF('Planilha oficial participantes '!N244="Menos de 1 vez/ semana", 1,
 IF('Planilha oficial participantes '!N244="1 ou 2 vezes/ semana", 2,
 IF('Planilha oficial participantes '!N244="3 ou mais vezes/ semana", 3,
 ""))))
</f>
        <v>0</v>
      </c>
      <c r="Q244" s="109">
        <f>IF('Planilha oficial participantes '!O244="Nenhuma no último mês", 0,
 IF('Planilha oficial participantes '!O244="Menos de 1 vez/ semana", 1,
 IF('Planilha oficial participantes '!O244="1 ou 2 vezes/ semana", 2,
 IF('Planilha oficial participantes '!O244="3 ou mais vezes/ semana", 3,
 ""))))
</f>
        <v>0</v>
      </c>
      <c r="R244" s="109">
        <f>IF('Planilha oficial participantes '!P244="Nenhuma no último mês", 0,
 IF('Planilha oficial participantes '!P244="Menos de 1 vez/ semana", 1,
 IF('Planilha oficial participantes '!P244="1 ou 2 vezes/ semana", 2,
 IF('Planilha oficial participantes '!P244="3 ou mais vezes/ semana", 3,
 ""))))
</f>
        <v>0</v>
      </c>
      <c r="S244" s="109">
        <f>IF('Planilha oficial participantes '!Q244="Nenhuma no último mês", 0,
 IF('Planilha oficial participantes '!Q244="Menos de 1 vez/ semana", 1,
 IF('Planilha oficial participantes '!Q244="1 ou 2 vezes/ semana", 2,
 IF('Planilha oficial participantes '!Q244="3 ou mais vezes/ semana", 3,
 ""))))
</f>
        <v>0</v>
      </c>
      <c r="T244" s="109">
        <f>IF('Planilha oficial participantes '!S244="Nenhuma no último mês", 0,
 IF('Planilha oficial participantes '!S244="Não se aplica", 0,
 IF('Planilha oficial participantes '!S244="Menos de 1 vez/ semana", 1,
 IF('Planilha oficial participantes '!S244="1 ou 2 vezes/ semana", 2,
 IF('Planilha oficial participantes '!S244="3 ou mais vezes/ semana", 3,
 ""))))
)</f>
        <v>0</v>
      </c>
      <c r="U244" s="109">
        <f>IF('Planilha oficial participantes '!U244="Nenhuma no último mês", 0,
 IF('Planilha oficial participantes '!U244="Menos de 1 vez/ semana", 1,
 IF('Planilha oficial participantes '!U244="1 ou 2 vezes/ semana", 2,
 IF('Planilha oficial participantes '!U244="3 ou mais vezes/ semana", 3,
 ""))))
</f>
        <v>0</v>
      </c>
      <c r="V244" s="109">
        <f t="shared" si="4"/>
        <v>1</v>
      </c>
      <c r="W244" s="109">
        <f>IF('Planilha oficial participantes '!V244="Nenhuma no último mês", 0,
 IF('Planilha oficial participantes '!V244="Menos de 1 vez/ semana", 1,
 IF('Planilha oficial participantes '!V244="1 ou 2 vezes/ semana", 2,
 IF('Planilha oficial participantes '!V244="3 ou mais vezes/ semana", 3,
 ""))))
</f>
        <v>2</v>
      </c>
      <c r="X244" s="109">
        <f>IF('Planilha oficial participantes '!W244="Nenhuma dificuldade", 0,
 IF('Planilha oficial participantes '!W244="Um problema leve", 1,
 IF('Planilha oficial participantes '!W244="Um problema razoável", 2,
 IF('Planilha oficial participantes '!W244="Um grande problema", 3,
 ""))))
</f>
        <v>0</v>
      </c>
      <c r="Y244" s="114">
        <f t="shared" si="5"/>
        <v>5</v>
      </c>
    </row>
    <row r="245">
      <c r="A245" s="108" t="s">
        <v>1434</v>
      </c>
      <c r="B245" s="109">
        <f>IF('Planilha oficial participantes '!T245="Muito boa", 0, IF('Planilha oficial participantes '!T245="Boa", 1, IF('Planilha oficial participantes '!T245="Ruim", 2, IF('Planilha oficial participantes '!T245="Muito ruim", 3, ""))))</f>
        <v>2</v>
      </c>
      <c r="C245" s="109">
        <f>IF(VALUE(MID('Planilha oficial participantes '!F245,1,SEARCH(" ",'Planilha oficial participantes '!F245)-1))&lt;=15, 0,
 IF(VALUE(MID('Planilha oficial participantes '!F245,1,SEARCH(" ",'Planilha oficial participantes '!F245)-1))&lt;=30, 1,
 IF(VALUE(MID('Planilha oficial participantes '!F245,1,SEARCH(" ",'Planilha oficial participantes '!F245)-1))&lt;=60, 2,
 3)))</f>
        <v>3</v>
      </c>
      <c r="D245" s="109">
        <f>IF('Planilha oficial participantes '!I245="Nenhuma no último mês", 0,
 IF('Planilha oficial participantes '!I245="Menos de 1 vez/ semana", 1,
 IF('Planilha oficial participantes '!I245="1 ou 2 vezes/ semana", 2,
 IF('Planilha oficial participantes '!I245="3 ou mais vezes/ semana", 3,
 ""))))
</f>
        <v>3</v>
      </c>
      <c r="E245" s="110">
        <f t="shared" si="1"/>
        <v>3</v>
      </c>
      <c r="F245" s="109">
        <f>IF(VALUE(MID('Planilha oficial participantes '!H245,1,SEARCH(" ",'Planilha oficial participantes '!H245)-1))&gt;=7, 0,
 IF(VALUE(MID('Planilha oficial participantes '!H245,1,SEARCH(" ",'Planilha oficial participantes '!H245)-1))&gt;=6, 1,
 IF(VALUE(MID('Planilha oficial participantes '!H245,1,SEARCH(" ",'Planilha oficial participantes '!H245)-1))&gt;=5, 2,
 3)))
</f>
        <v>2</v>
      </c>
      <c r="G245" s="109">
        <f>IF(
  (((VALUE(MID('Planilha oficial participantes '!H245,1,SEARCH(" ",'Planilha oficial participantes '!H245)-1))) / (TIMEVALUE(MOD('Planilha oficial participantes '!G245 - 'Planilha oficial participantes '!E245, 1))*24))*100) &gt; 85, 0,
IF(
  (((VALUE(MID('Planilha oficial participantes '!H245,1,SEARCH(" ",'Planilha oficial participantes '!H245)-1))) / (TIMEVALUE(MOD('Planilha oficial participantes '!G245 - 'Planilha oficial participantes '!E245, 1))*24))*100) &gt;= 75, 1,
IF(
  (((VALUE(MID('Planilha oficial participantes '!H245,1,SEARCH(" ",'Planilha oficial participantes '!H245)-1))) / (TIMEVALUE(MOD('Planilha oficial participantes '!G245 - 'Planilha oficial participantes '!E245, 1))*24))*100) &gt;= 65, 2,
3)))
</f>
        <v>3</v>
      </c>
      <c r="H245" s="111">
        <f>((VALUE(MID('Planilha oficial participantes '!H245,1,SEARCH(" ",'Planilha oficial participantes '!H245)-1))) / (TIMEVALUE(MOD('Planilha oficial participantes '!G245 - 'Planilha oficial participantes '!E245, 1))*24))*100</f>
        <v>52.63157895</v>
      </c>
      <c r="I245" s="112">
        <f>MOD('Planilha oficial participantes '!G245 - 'Planilha oficial participantes '!E245, 1)</f>
        <v>0.3958333333</v>
      </c>
      <c r="J245" s="113">
        <f t="shared" si="2"/>
        <v>9.5</v>
      </c>
      <c r="K245" s="109">
        <f t="shared" si="3"/>
        <v>1</v>
      </c>
      <c r="L245" s="109">
        <f>IF('Planilha oficial participantes '!J245="Nenhuma no último mês", 0,
 IF('Planilha oficial participantes '!J245="Menos de 1 vez/ semana", 1,
 IF('Planilha oficial participantes '!J245="1 ou 2 vezes/ semana", 2,
 IF('Planilha oficial participantes '!J245="3 ou mais vezes/ semana", 3,
 ""))))
</f>
        <v>3</v>
      </c>
      <c r="M245" s="109">
        <f>IF('Planilha oficial participantes '!K245="Nenhuma no último mês", 0,
 IF('Planilha oficial participantes '!K245="Menos de 1 vez/ semana", 1,
 IF('Planilha oficial participantes '!K245="1 ou 2 vezes/ semana", 2,
 IF('Planilha oficial participantes '!K245="3 ou mais vezes/ semana", 3,
 ""))))
</f>
        <v>0</v>
      </c>
      <c r="N245" s="109">
        <f>IF('Planilha oficial participantes '!L245="Nenhuma no último mês", 0,
 IF('Planilha oficial participantes '!L245="Menos de 1 vez/ semana", 1,
 IF('Planilha oficial participantes '!L245="1 ou 2 vezes/ semana", 2,
 IF('Planilha oficial participantes '!L245="3 ou mais vezes/ semana", 3,
 ""))))
</f>
        <v>0</v>
      </c>
      <c r="O245" s="109">
        <f>IF('Planilha oficial participantes '!M245="Nenhuma no último mês", 0,
 IF('Planilha oficial participantes '!M245="Menos de 1 vez/ semana", 1,
 IF('Planilha oficial participantes '!M245="1 ou 2 vezes/ semana", 2,
 IF('Planilha oficial participantes '!M245="3 ou mais vezes/ semana", 3,
 ""))))
</f>
        <v>0</v>
      </c>
      <c r="P245" s="109">
        <f>IF('Planilha oficial participantes '!N245="Nenhuma no último mês", 0,
 IF('Planilha oficial participantes '!N245="Menos de 1 vez/ semana", 1,
 IF('Planilha oficial participantes '!N245="1 ou 2 vezes/ semana", 2,
 IF('Planilha oficial participantes '!N245="3 ou mais vezes/ semana", 3,
 ""))))
</f>
        <v>0</v>
      </c>
      <c r="Q245" s="109">
        <f>IF('Planilha oficial participantes '!O245="Nenhuma no último mês", 0,
 IF('Planilha oficial participantes '!O245="Menos de 1 vez/ semana", 1,
 IF('Planilha oficial participantes '!O245="1 ou 2 vezes/ semana", 2,
 IF('Planilha oficial participantes '!O245="3 ou mais vezes/ semana", 3,
 ""))))
</f>
        <v>0</v>
      </c>
      <c r="R245" s="109">
        <f>IF('Planilha oficial participantes '!P245="Nenhuma no último mês", 0,
 IF('Planilha oficial participantes '!P245="Menos de 1 vez/ semana", 1,
 IF('Planilha oficial participantes '!P245="1 ou 2 vezes/ semana", 2,
 IF('Planilha oficial participantes '!P245="3 ou mais vezes/ semana", 3,
 ""))))
</f>
        <v>1</v>
      </c>
      <c r="S245" s="109">
        <f>IF('Planilha oficial participantes '!Q245="Nenhuma no último mês", 0,
 IF('Planilha oficial participantes '!Q245="Menos de 1 vez/ semana", 1,
 IF('Planilha oficial participantes '!Q245="1 ou 2 vezes/ semana", 2,
 IF('Planilha oficial participantes '!Q245="3 ou mais vezes/ semana", 3,
 ""))))
</f>
        <v>0</v>
      </c>
      <c r="T245" s="109">
        <f>IF('Planilha oficial participantes '!S245="Nenhuma no último mês", 0,
 IF('Planilha oficial participantes '!S245="Não se aplica", 0,
 IF('Planilha oficial participantes '!S245="Menos de 1 vez/ semana", 1,
 IF('Planilha oficial participantes '!S245="1 ou 2 vezes/ semana", 2,
 IF('Planilha oficial participantes '!S245="3 ou mais vezes/ semana", 3,
 ""))))
)</f>
        <v>3</v>
      </c>
      <c r="U245" s="109">
        <f>IF('Planilha oficial participantes '!U245="Nenhuma no último mês", 0,
 IF('Planilha oficial participantes '!U245="Menos de 1 vez/ semana", 1,
 IF('Planilha oficial participantes '!U245="1 ou 2 vezes/ semana", 2,
 IF('Planilha oficial participantes '!U245="3 ou mais vezes/ semana", 3,
 ""))))
</f>
        <v>0</v>
      </c>
      <c r="V245" s="109">
        <f t="shared" si="4"/>
        <v>2</v>
      </c>
      <c r="W245" s="109">
        <f>IF('Planilha oficial participantes '!V245="Nenhuma no último mês", 0,
 IF('Planilha oficial participantes '!V245="Menos de 1 vez/ semana", 1,
 IF('Planilha oficial participantes '!V245="1 ou 2 vezes/ semana", 2,
 IF('Planilha oficial participantes '!V245="3 ou mais vezes/ semana", 3,
 ""))))
</f>
        <v>0</v>
      </c>
      <c r="X245" s="109">
        <f>IF('Planilha oficial participantes '!W245="Nenhuma dificuldade", 0,
 IF('Planilha oficial participantes '!W245="Um problema leve", 1,
 IF('Planilha oficial participantes '!W245="Um problema razoável", 2,
 IF('Planilha oficial participantes '!W245="Um grande problema", 3,
 ""))))
</f>
        <v>3</v>
      </c>
      <c r="Y245" s="114">
        <f t="shared" si="5"/>
        <v>13</v>
      </c>
    </row>
    <row r="246">
      <c r="A246" s="108" t="s">
        <v>1435</v>
      </c>
      <c r="B246" s="109">
        <f>IF('Planilha oficial participantes '!T246="Muito boa", 0, IF('Planilha oficial participantes '!T246="Boa", 1, IF('Planilha oficial participantes '!T246="Ruim", 2, IF('Planilha oficial participantes '!T246="Muito ruim", 3, ""))))</f>
        <v>2</v>
      </c>
      <c r="C246" s="109">
        <f>IF(VALUE(MID('Planilha oficial participantes '!F246,1,SEARCH(" ",'Planilha oficial participantes '!F246)-1))&lt;=15, 0,
 IF(VALUE(MID('Planilha oficial participantes '!F246,1,SEARCH(" ",'Planilha oficial participantes '!F246)-1))&lt;=30, 1,
 IF(VALUE(MID('Planilha oficial participantes '!F246,1,SEARCH(" ",'Planilha oficial participantes '!F246)-1))&lt;=60, 2,
 3)))</f>
        <v>0</v>
      </c>
      <c r="D246" s="109">
        <f>IF('Planilha oficial participantes '!I246="Nenhuma no último mês", 0,
 IF('Planilha oficial participantes '!I246="Menos de 1 vez/ semana", 1,
 IF('Planilha oficial participantes '!I246="1 ou 2 vezes/ semana", 2,
 IF('Planilha oficial participantes '!I246="3 ou mais vezes/ semana", 3,
 ""))))
</f>
        <v>0</v>
      </c>
      <c r="E246" s="110">
        <f t="shared" si="1"/>
        <v>0</v>
      </c>
      <c r="F246" s="109">
        <f>IF(VALUE(MID('Planilha oficial participantes '!H246,1,SEARCH(" ",'Planilha oficial participantes '!H246)-1))&gt;=7, 0,
 IF(VALUE(MID('Planilha oficial participantes '!H246,1,SEARCH(" ",'Planilha oficial participantes '!H246)-1))&gt;=6, 1,
 IF(VALUE(MID('Planilha oficial participantes '!H246,1,SEARCH(" ",'Planilha oficial participantes '!H246)-1))&gt;=5, 2,
 3)))
</f>
        <v>1</v>
      </c>
      <c r="G246" s="109">
        <f>IF(
  (((VALUE(MID('Planilha oficial participantes '!H246,1,SEARCH(" ",'Planilha oficial participantes '!H246)-1))) / (TIMEVALUE(MOD('Planilha oficial participantes '!G246 - 'Planilha oficial participantes '!E246, 1))*24))*100) &gt; 85, 0,
IF(
  (((VALUE(MID('Planilha oficial participantes '!H246,1,SEARCH(" ",'Planilha oficial participantes '!H246)-1))) / (TIMEVALUE(MOD('Planilha oficial participantes '!G246 - 'Planilha oficial participantes '!E246, 1))*24))*100) &gt;= 75, 1,
IF(
  (((VALUE(MID('Planilha oficial participantes '!H246,1,SEARCH(" ",'Planilha oficial participantes '!H246)-1))) / (TIMEVALUE(MOD('Planilha oficial participantes '!G246 - 'Planilha oficial participantes '!E246, 1))*24))*100) &gt;= 65, 2,
3)))
</f>
        <v>0</v>
      </c>
      <c r="H246" s="111">
        <f>((VALUE(MID('Planilha oficial participantes '!H246,1,SEARCH(" ",'Planilha oficial participantes '!H246)-1))) / (TIMEVALUE(MOD('Planilha oficial participantes '!G246 - 'Planilha oficial participantes '!E246, 1))*24))*100</f>
        <v>109.0909091</v>
      </c>
      <c r="I246" s="112">
        <f>MOD('Planilha oficial participantes '!G246 - 'Planilha oficial participantes '!E246, 1)</f>
        <v>0.2291666667</v>
      </c>
      <c r="J246" s="113">
        <f t="shared" si="2"/>
        <v>5.5</v>
      </c>
      <c r="K246" s="109">
        <f t="shared" si="3"/>
        <v>1</v>
      </c>
      <c r="L246" s="109">
        <f>IF('Planilha oficial participantes '!J246="Nenhuma no último mês", 0,
 IF('Planilha oficial participantes '!J246="Menos de 1 vez/ semana", 1,
 IF('Planilha oficial participantes '!J246="1 ou 2 vezes/ semana", 2,
 IF('Planilha oficial participantes '!J246="3 ou mais vezes/ semana", 3,
 ""))))
</f>
        <v>0</v>
      </c>
      <c r="M246" s="109">
        <f>IF('Planilha oficial participantes '!K246="Nenhuma no último mês", 0,
 IF('Planilha oficial participantes '!K246="Menos de 1 vez/ semana", 1,
 IF('Planilha oficial participantes '!K246="1 ou 2 vezes/ semana", 2,
 IF('Planilha oficial participantes '!K246="3 ou mais vezes/ semana", 3,
 ""))))
</f>
        <v>0</v>
      </c>
      <c r="N246" s="109">
        <f>IF('Planilha oficial participantes '!L246="Nenhuma no último mês", 0,
 IF('Planilha oficial participantes '!L246="Menos de 1 vez/ semana", 1,
 IF('Planilha oficial participantes '!L246="1 ou 2 vezes/ semana", 2,
 IF('Planilha oficial participantes '!L246="3 ou mais vezes/ semana", 3,
 ""))))
</f>
        <v>0</v>
      </c>
      <c r="O246" s="109">
        <f>IF('Planilha oficial participantes '!M246="Nenhuma no último mês", 0,
 IF('Planilha oficial participantes '!M246="Menos de 1 vez/ semana", 1,
 IF('Planilha oficial participantes '!M246="1 ou 2 vezes/ semana", 2,
 IF('Planilha oficial participantes '!M246="3 ou mais vezes/ semana", 3,
 ""))))
</f>
        <v>0</v>
      </c>
      <c r="P246" s="109">
        <f>IF('Planilha oficial participantes '!N246="Nenhuma no último mês", 0,
 IF('Planilha oficial participantes '!N246="Menos de 1 vez/ semana", 1,
 IF('Planilha oficial participantes '!N246="1 ou 2 vezes/ semana", 2,
 IF('Planilha oficial participantes '!N246="3 ou mais vezes/ semana", 3,
 ""))))
</f>
        <v>0</v>
      </c>
      <c r="Q246" s="109">
        <f>IF('Planilha oficial participantes '!O246="Nenhuma no último mês", 0,
 IF('Planilha oficial participantes '!O246="Menos de 1 vez/ semana", 1,
 IF('Planilha oficial participantes '!O246="1 ou 2 vezes/ semana", 2,
 IF('Planilha oficial participantes '!O246="3 ou mais vezes/ semana", 3,
 ""))))
</f>
        <v>0</v>
      </c>
      <c r="R246" s="109">
        <f>IF('Planilha oficial participantes '!P246="Nenhuma no último mês", 0,
 IF('Planilha oficial participantes '!P246="Menos de 1 vez/ semana", 1,
 IF('Planilha oficial participantes '!P246="1 ou 2 vezes/ semana", 2,
 IF('Planilha oficial participantes '!P246="3 ou mais vezes/ semana", 3,
 ""))))
</f>
        <v>1</v>
      </c>
      <c r="S246" s="109">
        <f>IF('Planilha oficial participantes '!Q246="Nenhuma no último mês", 0,
 IF('Planilha oficial participantes '!Q246="Menos de 1 vez/ semana", 1,
 IF('Planilha oficial participantes '!Q246="1 ou 2 vezes/ semana", 2,
 IF('Planilha oficial participantes '!Q246="3 ou mais vezes/ semana", 3,
 ""))))
</f>
        <v>0</v>
      </c>
      <c r="T246" s="109">
        <f>IF('Planilha oficial participantes '!S246="Nenhuma no último mês", 0,
 IF('Planilha oficial participantes '!S246="Não se aplica", 0,
 IF('Planilha oficial participantes '!S246="Menos de 1 vez/ semana", 1,
 IF('Planilha oficial participantes '!S246="1 ou 2 vezes/ semana", 2,
 IF('Planilha oficial participantes '!S246="3 ou mais vezes/ semana", 3,
 ""))))
)</f>
        <v>0</v>
      </c>
      <c r="U246" s="109">
        <f>IF('Planilha oficial participantes '!U246="Nenhuma no último mês", 0,
 IF('Planilha oficial participantes '!U246="Menos de 1 vez/ semana", 1,
 IF('Planilha oficial participantes '!U246="1 ou 2 vezes/ semana", 2,
 IF('Planilha oficial participantes '!U246="3 ou mais vezes/ semana", 3,
 ""))))
</f>
        <v>0</v>
      </c>
      <c r="V246" s="109">
        <f t="shared" si="4"/>
        <v>1</v>
      </c>
      <c r="W246" s="109">
        <f>IF('Planilha oficial participantes '!V246="Nenhuma no último mês", 0,
 IF('Planilha oficial participantes '!V246="Menos de 1 vez/ semana", 1,
 IF('Planilha oficial participantes '!V246="1 ou 2 vezes/ semana", 2,
 IF('Planilha oficial participantes '!V246="3 ou mais vezes/ semana", 3,
 ""))))
</f>
        <v>1</v>
      </c>
      <c r="X246" s="109">
        <f>IF('Planilha oficial participantes '!W246="Nenhuma dificuldade", 0,
 IF('Planilha oficial participantes '!W246="Um problema leve", 1,
 IF('Planilha oficial participantes '!W246="Um problema razoável", 2,
 IF('Planilha oficial participantes '!W246="Um grande problema", 3,
 ""))))
</f>
        <v>1</v>
      </c>
      <c r="Y246" s="114">
        <f t="shared" si="5"/>
        <v>5</v>
      </c>
    </row>
    <row r="247">
      <c r="A247" s="108" t="s">
        <v>1436</v>
      </c>
      <c r="B247" s="109">
        <f>IF('Planilha oficial participantes '!T247="Muito boa", 0, IF('Planilha oficial participantes '!T247="Boa", 1, IF('Planilha oficial participantes '!T247="Ruim", 2, IF('Planilha oficial participantes '!T247="Muito ruim", 3, ""))))</f>
        <v>0</v>
      </c>
      <c r="C247" s="109">
        <f>IF(VALUE(MID('Planilha oficial participantes '!F247,1,SEARCH(" ",'Planilha oficial participantes '!F247)-1))&lt;=15, 0,
 IF(VALUE(MID('Planilha oficial participantes '!F247,1,SEARCH(" ",'Planilha oficial participantes '!F247)-1))&lt;=30, 1,
 IF(VALUE(MID('Planilha oficial participantes '!F247,1,SEARCH(" ",'Planilha oficial participantes '!F247)-1))&lt;=60, 2,
 3)))</f>
        <v>0</v>
      </c>
      <c r="D247" s="109">
        <f>IF('Planilha oficial participantes '!I247="Nenhuma no último mês", 0,
 IF('Planilha oficial participantes '!I247="Menos de 1 vez/ semana", 1,
 IF('Planilha oficial participantes '!I247="1 ou 2 vezes/ semana", 2,
 IF('Planilha oficial participantes '!I247="3 ou mais vezes/ semana", 3,
 ""))))
</f>
        <v>0</v>
      </c>
      <c r="E247" s="110">
        <f t="shared" si="1"/>
        <v>0</v>
      </c>
      <c r="F247" s="109">
        <f>IF(VALUE(MID('Planilha oficial participantes '!H247,1,SEARCH(" ",'Planilha oficial participantes '!H247)-1))&gt;=7, 0,
 IF(VALUE(MID('Planilha oficial participantes '!H247,1,SEARCH(" ",'Planilha oficial participantes '!H247)-1))&gt;=6, 1,
 IF(VALUE(MID('Planilha oficial participantes '!H247,1,SEARCH(" ",'Planilha oficial participantes '!H247)-1))&gt;=5, 2,
 3)))
</f>
        <v>0</v>
      </c>
      <c r="G247" s="109">
        <f>IF(
  (((VALUE(MID('Planilha oficial participantes '!H247,1,SEARCH(" ",'Planilha oficial participantes '!H247)-1))) / (TIMEVALUE(MOD('Planilha oficial participantes '!G247 - 'Planilha oficial participantes '!E247, 1))*24))*100) &gt; 85, 0,
IF(
  (((VALUE(MID('Planilha oficial participantes '!H247,1,SEARCH(" ",'Planilha oficial participantes '!H247)-1))) / (TIMEVALUE(MOD('Planilha oficial participantes '!G247 - 'Planilha oficial participantes '!E247, 1))*24))*100) &gt;= 75, 1,
IF(
  (((VALUE(MID('Planilha oficial participantes '!H247,1,SEARCH(" ",'Planilha oficial participantes '!H247)-1))) / (TIMEVALUE(MOD('Planilha oficial participantes '!G247 - 'Planilha oficial participantes '!E247, 1))*24))*100) &gt;= 65, 2,
3)))
</f>
        <v>0</v>
      </c>
      <c r="H247" s="111">
        <f>((VALUE(MID('Planilha oficial participantes '!H247,1,SEARCH(" ",'Planilha oficial participantes '!H247)-1))) / (TIMEVALUE(MOD('Planilha oficial participantes '!G247 - 'Planilha oficial participantes '!E247, 1))*24))*100</f>
        <v>100</v>
      </c>
      <c r="I247" s="112">
        <f>MOD('Planilha oficial participantes '!G247 - 'Planilha oficial participantes '!E247, 1)</f>
        <v>0.3125</v>
      </c>
      <c r="J247" s="113">
        <f t="shared" si="2"/>
        <v>7.5</v>
      </c>
      <c r="K247" s="109">
        <f t="shared" si="3"/>
        <v>0</v>
      </c>
      <c r="L247" s="109">
        <f>IF('Planilha oficial participantes '!J247="Nenhuma no último mês", 0,
 IF('Planilha oficial participantes '!J247="Menos de 1 vez/ semana", 1,
 IF('Planilha oficial participantes '!J247="1 ou 2 vezes/ semana", 2,
 IF('Planilha oficial participantes '!J247="3 ou mais vezes/ semana", 3,
 ""))))
</f>
        <v>0</v>
      </c>
      <c r="M247" s="109">
        <f>IF('Planilha oficial participantes '!K247="Nenhuma no último mês", 0,
 IF('Planilha oficial participantes '!K247="Menos de 1 vez/ semana", 1,
 IF('Planilha oficial participantes '!K247="1 ou 2 vezes/ semana", 2,
 IF('Planilha oficial participantes '!K247="3 ou mais vezes/ semana", 3,
 ""))))
</f>
        <v>0</v>
      </c>
      <c r="N247" s="109">
        <f>IF('Planilha oficial participantes '!L247="Nenhuma no último mês", 0,
 IF('Planilha oficial participantes '!L247="Menos de 1 vez/ semana", 1,
 IF('Planilha oficial participantes '!L247="1 ou 2 vezes/ semana", 2,
 IF('Planilha oficial participantes '!L247="3 ou mais vezes/ semana", 3,
 ""))))
</f>
        <v>0</v>
      </c>
      <c r="O247" s="109">
        <f>IF('Planilha oficial participantes '!M247="Nenhuma no último mês", 0,
 IF('Planilha oficial participantes '!M247="Menos de 1 vez/ semana", 1,
 IF('Planilha oficial participantes '!M247="1 ou 2 vezes/ semana", 2,
 IF('Planilha oficial participantes '!M247="3 ou mais vezes/ semana", 3,
 ""))))
</f>
        <v>0</v>
      </c>
      <c r="P247" s="109">
        <f>IF('Planilha oficial participantes '!N247="Nenhuma no último mês", 0,
 IF('Planilha oficial participantes '!N247="Menos de 1 vez/ semana", 1,
 IF('Planilha oficial participantes '!N247="1 ou 2 vezes/ semana", 2,
 IF('Planilha oficial participantes '!N247="3 ou mais vezes/ semana", 3,
 ""))))
</f>
        <v>0</v>
      </c>
      <c r="Q247" s="109">
        <f>IF('Planilha oficial participantes '!O247="Nenhuma no último mês", 0,
 IF('Planilha oficial participantes '!O247="Menos de 1 vez/ semana", 1,
 IF('Planilha oficial participantes '!O247="1 ou 2 vezes/ semana", 2,
 IF('Planilha oficial participantes '!O247="3 ou mais vezes/ semana", 3,
 ""))))
</f>
        <v>0</v>
      </c>
      <c r="R247" s="109">
        <f>IF('Planilha oficial participantes '!P247="Nenhuma no último mês", 0,
 IF('Planilha oficial participantes '!P247="Menos de 1 vez/ semana", 1,
 IF('Planilha oficial participantes '!P247="1 ou 2 vezes/ semana", 2,
 IF('Planilha oficial participantes '!P247="3 ou mais vezes/ semana", 3,
 ""))))
</f>
        <v>0</v>
      </c>
      <c r="S247" s="109">
        <f>IF('Planilha oficial participantes '!Q247="Nenhuma no último mês", 0,
 IF('Planilha oficial participantes '!Q247="Menos de 1 vez/ semana", 1,
 IF('Planilha oficial participantes '!Q247="1 ou 2 vezes/ semana", 2,
 IF('Planilha oficial participantes '!Q247="3 ou mais vezes/ semana", 3,
 ""))))
</f>
        <v>0</v>
      </c>
      <c r="T247" s="109">
        <f>IF('Planilha oficial participantes '!S247="Nenhuma no último mês", 0,
 IF('Planilha oficial participantes '!S247="Não se aplica", 0,
 IF('Planilha oficial participantes '!S247="Menos de 1 vez/ semana", 1,
 IF('Planilha oficial participantes '!S247="1 ou 2 vezes/ semana", 2,
 IF('Planilha oficial participantes '!S247="3 ou mais vezes/ semana", 3,
 ""))))
)</f>
        <v>0</v>
      </c>
      <c r="U247" s="109">
        <f>IF('Planilha oficial participantes '!U247="Nenhuma no último mês", 0,
 IF('Planilha oficial participantes '!U247="Menos de 1 vez/ semana", 1,
 IF('Planilha oficial participantes '!U247="1 ou 2 vezes/ semana", 2,
 IF('Planilha oficial participantes '!U247="3 ou mais vezes/ semana", 3,
 ""))))
</f>
        <v>0</v>
      </c>
      <c r="V247" s="109">
        <f t="shared" si="4"/>
        <v>1</v>
      </c>
      <c r="W247" s="109">
        <f>IF('Planilha oficial participantes '!V247="Nenhuma no último mês", 0,
 IF('Planilha oficial participantes '!V247="Menos de 1 vez/ semana", 1,
 IF('Planilha oficial participantes '!V247="1 ou 2 vezes/ semana", 2,
 IF('Planilha oficial participantes '!V247="3 ou mais vezes/ semana", 3,
 ""))))
</f>
        <v>0</v>
      </c>
      <c r="X247" s="109">
        <f>IF('Planilha oficial participantes '!W247="Nenhuma dificuldade", 0,
 IF('Planilha oficial participantes '!W247="Um problema leve", 1,
 IF('Planilha oficial participantes '!W247="Um problema razoável", 2,
 IF('Planilha oficial participantes '!W247="Um grande problema", 3,
 ""))))
</f>
        <v>1</v>
      </c>
      <c r="Y247" s="114">
        <f t="shared" si="5"/>
        <v>1</v>
      </c>
    </row>
    <row r="248">
      <c r="A248" s="108" t="s">
        <v>1439</v>
      </c>
      <c r="B248" s="109">
        <f>IF('Planilha oficial participantes '!T248="Muito boa", 0, IF('Planilha oficial participantes '!T248="Boa", 1, IF('Planilha oficial participantes '!T248="Ruim", 2, IF('Planilha oficial participantes '!T248="Muito ruim", 3, ""))))</f>
        <v>1</v>
      </c>
      <c r="C248" s="109">
        <f>IF(VALUE(MID('Planilha oficial participantes '!F248,1,SEARCH(" ",'Planilha oficial participantes '!F248)-1))&lt;=15, 0,
 IF(VALUE(MID('Planilha oficial participantes '!F248,1,SEARCH(" ",'Planilha oficial participantes '!F248)-1))&lt;=30, 1,
 IF(VALUE(MID('Planilha oficial participantes '!F248,1,SEARCH(" ",'Planilha oficial participantes '!F248)-1))&lt;=60, 2,
 3)))</f>
        <v>1</v>
      </c>
      <c r="D248" s="109">
        <f>IF('Planilha oficial participantes '!I248="Nenhuma no último mês", 0,
 IF('Planilha oficial participantes '!I248="Menos de 1 vez/ semana", 1,
 IF('Planilha oficial participantes '!I248="1 ou 2 vezes/ semana", 2,
 IF('Planilha oficial participantes '!I248="3 ou mais vezes/ semana", 3,
 ""))))
</f>
        <v>1</v>
      </c>
      <c r="E248" s="110">
        <f t="shared" si="1"/>
        <v>1</v>
      </c>
      <c r="F248" s="109">
        <f>IF(VALUE(MID('Planilha oficial participantes '!H248,1,SEARCH(" ",'Planilha oficial participantes '!H248)-1))&gt;=7, 0,
 IF(VALUE(MID('Planilha oficial participantes '!H248,1,SEARCH(" ",'Planilha oficial participantes '!H248)-1))&gt;=6, 1,
 IF(VALUE(MID('Planilha oficial participantes '!H248,1,SEARCH(" ",'Planilha oficial participantes '!H248)-1))&gt;=5, 2,
 3)))
</f>
        <v>0</v>
      </c>
      <c r="G248" s="109">
        <f>IF(
  (((VALUE(MID('Planilha oficial participantes '!H248,1,SEARCH(" ",'Planilha oficial participantes '!H248)-1))) / (TIMEVALUE(MOD('Planilha oficial participantes '!G248 - 'Planilha oficial participantes '!E248, 1))*24))*100) &gt; 85, 0,
IF(
  (((VALUE(MID('Planilha oficial participantes '!H248,1,SEARCH(" ",'Planilha oficial participantes '!H248)-1))) / (TIMEVALUE(MOD('Planilha oficial participantes '!G248 - 'Planilha oficial participantes '!E248, 1))*24))*100) &gt;= 75, 1,
IF(
  (((VALUE(MID('Planilha oficial participantes '!H248,1,SEARCH(" ",'Planilha oficial participantes '!H248)-1))) / (TIMEVALUE(MOD('Planilha oficial participantes '!G248 - 'Planilha oficial participantes '!E248, 1))*24))*100) &gt;= 65, 2,
3)))
</f>
        <v>0</v>
      </c>
      <c r="H248" s="111">
        <f>((VALUE(MID('Planilha oficial participantes '!H248,1,SEARCH(" ",'Planilha oficial participantes '!H248)-1))) / (TIMEVALUE(MOD('Planilha oficial participantes '!G248 - 'Planilha oficial participantes '!E248, 1))*24))*100</f>
        <v>87.5</v>
      </c>
      <c r="I248" s="112">
        <f>MOD('Planilha oficial participantes '!G248 - 'Planilha oficial participantes '!E248, 1)</f>
        <v>0.3333333333</v>
      </c>
      <c r="J248" s="113">
        <f t="shared" si="2"/>
        <v>8</v>
      </c>
      <c r="K248" s="109">
        <f t="shared" si="3"/>
        <v>1</v>
      </c>
      <c r="L248" s="109">
        <f>IF('Planilha oficial participantes '!J248="Nenhuma no último mês", 0,
 IF('Planilha oficial participantes '!J248="Menos de 1 vez/ semana", 1,
 IF('Planilha oficial participantes '!J248="1 ou 2 vezes/ semana", 2,
 IF('Planilha oficial participantes '!J248="3 ou mais vezes/ semana", 3,
 ""))))
</f>
        <v>2</v>
      </c>
      <c r="M248" s="109">
        <f>IF('Planilha oficial participantes '!K248="Nenhuma no último mês", 0,
 IF('Planilha oficial participantes '!K248="Menos de 1 vez/ semana", 1,
 IF('Planilha oficial participantes '!K248="1 ou 2 vezes/ semana", 2,
 IF('Planilha oficial participantes '!K248="3 ou mais vezes/ semana", 3,
 ""))))
</f>
        <v>0</v>
      </c>
      <c r="N248" s="109">
        <f>IF('Planilha oficial participantes '!L248="Nenhuma no último mês", 0,
 IF('Planilha oficial participantes '!L248="Menos de 1 vez/ semana", 1,
 IF('Planilha oficial participantes '!L248="1 ou 2 vezes/ semana", 2,
 IF('Planilha oficial participantes '!L248="3 ou mais vezes/ semana", 3,
 ""))))
</f>
        <v>0</v>
      </c>
      <c r="O248" s="109">
        <f>IF('Planilha oficial participantes '!M248="Nenhuma no último mês", 0,
 IF('Planilha oficial participantes '!M248="Menos de 1 vez/ semana", 1,
 IF('Planilha oficial participantes '!M248="1 ou 2 vezes/ semana", 2,
 IF('Planilha oficial participantes '!M248="3 ou mais vezes/ semana", 3,
 ""))))
</f>
        <v>0</v>
      </c>
      <c r="P248" s="109">
        <f>IF('Planilha oficial participantes '!N248="Nenhuma no último mês", 0,
 IF('Planilha oficial participantes '!N248="Menos de 1 vez/ semana", 1,
 IF('Planilha oficial participantes '!N248="1 ou 2 vezes/ semana", 2,
 IF('Planilha oficial participantes '!N248="3 ou mais vezes/ semana", 3,
 ""))))
</f>
        <v>0</v>
      </c>
      <c r="Q248" s="109">
        <f>IF('Planilha oficial participantes '!O248="Nenhuma no último mês", 0,
 IF('Planilha oficial participantes '!O248="Menos de 1 vez/ semana", 1,
 IF('Planilha oficial participantes '!O248="1 ou 2 vezes/ semana", 2,
 IF('Planilha oficial participantes '!O248="3 ou mais vezes/ semana", 3,
 ""))))
</f>
        <v>0</v>
      </c>
      <c r="R248" s="109">
        <f>IF('Planilha oficial participantes '!P248="Nenhuma no último mês", 0,
 IF('Planilha oficial participantes '!P248="Menos de 1 vez/ semana", 1,
 IF('Planilha oficial participantes '!P248="1 ou 2 vezes/ semana", 2,
 IF('Planilha oficial participantes '!P248="3 ou mais vezes/ semana", 3,
 ""))))
</f>
        <v>0</v>
      </c>
      <c r="S248" s="109">
        <f>IF('Planilha oficial participantes '!Q248="Nenhuma no último mês", 0,
 IF('Planilha oficial participantes '!Q248="Menos de 1 vez/ semana", 1,
 IF('Planilha oficial participantes '!Q248="1 ou 2 vezes/ semana", 2,
 IF('Planilha oficial participantes '!Q248="3 ou mais vezes/ semana", 3,
 ""))))
</f>
        <v>0</v>
      </c>
      <c r="T248" s="109">
        <f>IF('Planilha oficial participantes '!S248="Nenhuma no último mês", 0,
 IF('Planilha oficial participantes '!S248="Não se aplica", 0,
 IF('Planilha oficial participantes '!S248="Menos de 1 vez/ semana", 1,
 IF('Planilha oficial participantes '!S248="1 ou 2 vezes/ semana", 2,
 IF('Planilha oficial participantes '!S248="3 ou mais vezes/ semana", 3,
 ""))))
)</f>
        <v>0</v>
      </c>
      <c r="U248" s="109">
        <f>IF('Planilha oficial participantes '!U248="Nenhuma no último mês", 0,
 IF('Planilha oficial participantes '!U248="Menos de 1 vez/ semana", 1,
 IF('Planilha oficial participantes '!U248="1 ou 2 vezes/ semana", 2,
 IF('Planilha oficial participantes '!U248="3 ou mais vezes/ semana", 3,
 ""))))
</f>
        <v>3</v>
      </c>
      <c r="V248" s="109">
        <f t="shared" si="4"/>
        <v>2</v>
      </c>
      <c r="W248" s="109">
        <f>IF('Planilha oficial participantes '!V248="Nenhuma no último mês", 0,
 IF('Planilha oficial participantes '!V248="Menos de 1 vez/ semana", 1,
 IF('Planilha oficial participantes '!V248="1 ou 2 vezes/ semana", 2,
 IF('Planilha oficial participantes '!V248="3 ou mais vezes/ semana", 3,
 ""))))
</f>
        <v>2</v>
      </c>
      <c r="X248" s="109">
        <f>IF('Planilha oficial participantes '!W248="Nenhuma dificuldade", 0,
 IF('Planilha oficial participantes '!W248="Um problema leve", 1,
 IF('Planilha oficial participantes '!W248="Um problema razoável", 2,
 IF('Planilha oficial participantes '!W248="Um grande problema", 3,
 ""))))
</f>
        <v>2</v>
      </c>
      <c r="Y248" s="114">
        <f t="shared" si="5"/>
        <v>8</v>
      </c>
    </row>
    <row r="249">
      <c r="A249" s="108" t="s">
        <v>1440</v>
      </c>
      <c r="B249" s="109">
        <f>IF('Planilha oficial participantes '!T249="Muito boa", 0, IF('Planilha oficial participantes '!T249="Boa", 1, IF('Planilha oficial participantes '!T249="Ruim", 2, IF('Planilha oficial participantes '!T249="Muito ruim", 3, ""))))</f>
        <v>1</v>
      </c>
      <c r="C249" s="109">
        <f>IF(VALUE(MID('Planilha oficial participantes '!F249,1,SEARCH(" ",'Planilha oficial participantes '!F249)-1))&lt;=15, 0,
 IF(VALUE(MID('Planilha oficial participantes '!F249,1,SEARCH(" ",'Planilha oficial participantes '!F249)-1))&lt;=30, 1,
 IF(VALUE(MID('Planilha oficial participantes '!F249,1,SEARCH(" ",'Planilha oficial participantes '!F249)-1))&lt;=60, 2,
 3)))</f>
        <v>0</v>
      </c>
      <c r="D249" s="109">
        <f>IF('Planilha oficial participantes '!I249="Nenhuma no último mês", 0,
 IF('Planilha oficial participantes '!I249="Menos de 1 vez/ semana", 1,
 IF('Planilha oficial participantes '!I249="1 ou 2 vezes/ semana", 2,
 IF('Planilha oficial participantes '!I249="3 ou mais vezes/ semana", 3,
 ""))))
</f>
        <v>0</v>
      </c>
      <c r="E249" s="110">
        <f t="shared" si="1"/>
        <v>0</v>
      </c>
      <c r="F249" s="109">
        <f>IF(VALUE(MID('Planilha oficial participantes '!H249,1,SEARCH(" ",'Planilha oficial participantes '!H249)-1))&gt;=7, 0,
 IF(VALUE(MID('Planilha oficial participantes '!H249,1,SEARCH(" ",'Planilha oficial participantes '!H249)-1))&gt;=6, 1,
 IF(VALUE(MID('Planilha oficial participantes '!H249,1,SEARCH(" ",'Planilha oficial participantes '!H249)-1))&gt;=5, 2,
 3)))
</f>
        <v>1</v>
      </c>
      <c r="G249" s="109">
        <f>IF(
  (((VALUE(MID('Planilha oficial participantes '!H249,1,SEARCH(" ",'Planilha oficial participantes '!H249)-1))) / (TIMEVALUE(MOD('Planilha oficial participantes '!G249 - 'Planilha oficial participantes '!E249, 1))*24))*100) &gt; 85, 0,
IF(
  (((VALUE(MID('Planilha oficial participantes '!H249,1,SEARCH(" ",'Planilha oficial participantes '!H249)-1))) / (TIMEVALUE(MOD('Planilha oficial participantes '!G249 - 'Planilha oficial participantes '!E249, 1))*24))*100) &gt;= 75, 1,
IF(
  (((VALUE(MID('Planilha oficial participantes '!H249,1,SEARCH(" ",'Planilha oficial participantes '!H249)-1))) / (TIMEVALUE(MOD('Planilha oficial participantes '!G249 - 'Planilha oficial participantes '!E249, 1))*24))*100) &gt;= 65, 2,
3)))
</f>
        <v>1</v>
      </c>
      <c r="H249" s="111">
        <f>((VALUE(MID('Planilha oficial participantes '!H249,1,SEARCH(" ",'Planilha oficial participantes '!H249)-1))) / (TIMEVALUE(MOD('Planilha oficial participantes '!G249 - 'Planilha oficial participantes '!E249, 1))*24))*100</f>
        <v>75</v>
      </c>
      <c r="I249" s="112">
        <f>MOD('Planilha oficial participantes '!G249 - 'Planilha oficial participantes '!E249, 1)</f>
        <v>0.3333333333</v>
      </c>
      <c r="J249" s="113">
        <f t="shared" si="2"/>
        <v>8</v>
      </c>
      <c r="K249" s="109">
        <f t="shared" si="3"/>
        <v>1</v>
      </c>
      <c r="L249" s="109">
        <f>IF('Planilha oficial participantes '!J249="Nenhuma no último mês", 0,
 IF('Planilha oficial participantes '!J249="Menos de 1 vez/ semana", 1,
 IF('Planilha oficial participantes '!J249="1 ou 2 vezes/ semana", 2,
 IF('Planilha oficial participantes '!J249="3 ou mais vezes/ semana", 3,
 ""))))
</f>
        <v>1</v>
      </c>
      <c r="M249" s="109">
        <f>IF('Planilha oficial participantes '!K249="Nenhuma no último mês", 0,
 IF('Planilha oficial participantes '!K249="Menos de 1 vez/ semana", 1,
 IF('Planilha oficial participantes '!K249="1 ou 2 vezes/ semana", 2,
 IF('Planilha oficial participantes '!K249="3 ou mais vezes/ semana", 3,
 ""))))
</f>
        <v>0</v>
      </c>
      <c r="N249" s="109">
        <f>IF('Planilha oficial participantes '!L249="Nenhuma no último mês", 0,
 IF('Planilha oficial participantes '!L249="Menos de 1 vez/ semana", 1,
 IF('Planilha oficial participantes '!L249="1 ou 2 vezes/ semana", 2,
 IF('Planilha oficial participantes '!L249="3 ou mais vezes/ semana", 3,
 ""))))
</f>
        <v>0</v>
      </c>
      <c r="O249" s="109">
        <f>IF('Planilha oficial participantes '!M249="Nenhuma no último mês", 0,
 IF('Planilha oficial participantes '!M249="Menos de 1 vez/ semana", 1,
 IF('Planilha oficial participantes '!M249="1 ou 2 vezes/ semana", 2,
 IF('Planilha oficial participantes '!M249="3 ou mais vezes/ semana", 3,
 ""))))
</f>
        <v>1</v>
      </c>
      <c r="P249" s="109">
        <f>IF('Planilha oficial participantes '!N249="Nenhuma no último mês", 0,
 IF('Planilha oficial participantes '!N249="Menos de 1 vez/ semana", 1,
 IF('Planilha oficial participantes '!N249="1 ou 2 vezes/ semana", 2,
 IF('Planilha oficial participantes '!N249="3 ou mais vezes/ semana", 3,
 ""))))
</f>
        <v>0</v>
      </c>
      <c r="Q249" s="109">
        <f>IF('Planilha oficial participantes '!O249="Nenhuma no último mês", 0,
 IF('Planilha oficial participantes '!O249="Menos de 1 vez/ semana", 1,
 IF('Planilha oficial participantes '!O249="1 ou 2 vezes/ semana", 2,
 IF('Planilha oficial participantes '!O249="3 ou mais vezes/ semana", 3,
 ""))))
</f>
        <v>0</v>
      </c>
      <c r="R249" s="109">
        <f>IF('Planilha oficial participantes '!P249="Nenhuma no último mês", 0,
 IF('Planilha oficial participantes '!P249="Menos de 1 vez/ semana", 1,
 IF('Planilha oficial participantes '!P249="1 ou 2 vezes/ semana", 2,
 IF('Planilha oficial participantes '!P249="3 ou mais vezes/ semana", 3,
 ""))))
</f>
        <v>0</v>
      </c>
      <c r="S249" s="109">
        <f>IF('Planilha oficial participantes '!Q249="Nenhuma no último mês", 0,
 IF('Planilha oficial participantes '!Q249="Menos de 1 vez/ semana", 1,
 IF('Planilha oficial participantes '!Q249="1 ou 2 vezes/ semana", 2,
 IF('Planilha oficial participantes '!Q249="3 ou mais vezes/ semana", 3,
 ""))))
</f>
        <v>0</v>
      </c>
      <c r="T249" s="109">
        <f>IF('Planilha oficial participantes '!S249="Nenhuma no último mês", 0,
 IF('Planilha oficial participantes '!S249="Não se aplica", 0,
 IF('Planilha oficial participantes '!S249="Menos de 1 vez/ semana", 1,
 IF('Planilha oficial participantes '!S249="1 ou 2 vezes/ semana", 2,
 IF('Planilha oficial participantes '!S249="3 ou mais vezes/ semana", 3,
 ""))))
)</f>
        <v>0</v>
      </c>
      <c r="U249" s="109">
        <f>IF('Planilha oficial participantes '!U249="Nenhuma no último mês", 0,
 IF('Planilha oficial participantes '!U249="Menos de 1 vez/ semana", 1,
 IF('Planilha oficial participantes '!U249="1 ou 2 vezes/ semana", 2,
 IF('Planilha oficial participantes '!U249="3 ou mais vezes/ semana", 3,
 ""))))
</f>
        <v>0</v>
      </c>
      <c r="V249" s="109">
        <f t="shared" si="4"/>
        <v>2</v>
      </c>
      <c r="W249" s="109">
        <f>IF('Planilha oficial participantes '!V249="Nenhuma no último mês", 0,
 IF('Planilha oficial participantes '!V249="Menos de 1 vez/ semana", 1,
 IF('Planilha oficial participantes '!V249="1 ou 2 vezes/ semana", 2,
 IF('Planilha oficial participantes '!V249="3 ou mais vezes/ semana", 3,
 ""))))
</f>
        <v>2</v>
      </c>
      <c r="X249" s="109">
        <f>IF('Planilha oficial participantes '!W249="Nenhuma dificuldade", 0,
 IF('Planilha oficial participantes '!W249="Um problema leve", 1,
 IF('Planilha oficial participantes '!W249="Um problema razoável", 2,
 IF('Planilha oficial participantes '!W249="Um grande problema", 3,
 ""))))
</f>
        <v>1</v>
      </c>
      <c r="Y249" s="114">
        <f t="shared" si="5"/>
        <v>6</v>
      </c>
    </row>
    <row r="250">
      <c r="A250" s="108" t="s">
        <v>1441</v>
      </c>
      <c r="B250" s="109">
        <f>IF('Planilha oficial participantes '!T250="Muito boa", 0, IF('Planilha oficial participantes '!T250="Boa", 1, IF('Planilha oficial participantes '!T250="Ruim", 2, IF('Planilha oficial participantes '!T250="Muito ruim", 3, ""))))</f>
        <v>2</v>
      </c>
      <c r="C250" s="109">
        <f>IF(VALUE(MID('Planilha oficial participantes '!F250,1,SEARCH(" ",'Planilha oficial participantes '!F250)-1))&lt;=15, 0,
 IF(VALUE(MID('Planilha oficial participantes '!F250,1,SEARCH(" ",'Planilha oficial participantes '!F250)-1))&lt;=30, 1,
 IF(VALUE(MID('Planilha oficial participantes '!F250,1,SEARCH(" ",'Planilha oficial participantes '!F250)-1))&lt;=60, 2,
 3)))</f>
        <v>0</v>
      </c>
      <c r="D250" s="109">
        <f>IF('Planilha oficial participantes '!I250="Nenhuma no último mês", 0,
 IF('Planilha oficial participantes '!I250="Menos de 1 vez/ semana", 1,
 IF('Planilha oficial participantes '!I250="1 ou 2 vezes/ semana", 2,
 IF('Planilha oficial participantes '!I250="3 ou mais vezes/ semana", 3,
 ""))))
</f>
        <v>2</v>
      </c>
      <c r="E250" s="110">
        <f t="shared" si="1"/>
        <v>1</v>
      </c>
      <c r="F250" s="109">
        <f>IF(VALUE(MID('Planilha oficial participantes '!H250,1,SEARCH(" ",'Planilha oficial participantes '!H250)-1))&gt;=7, 0,
 IF(VALUE(MID('Planilha oficial participantes '!H250,1,SEARCH(" ",'Planilha oficial participantes '!H250)-1))&gt;=6, 1,
 IF(VALUE(MID('Planilha oficial participantes '!H250,1,SEARCH(" ",'Planilha oficial participantes '!H250)-1))&gt;=5, 2,
 3)))
</f>
        <v>1</v>
      </c>
      <c r="G250" s="109">
        <f>IF(
  (((VALUE(MID('Planilha oficial participantes '!H250,1,SEARCH(" ",'Planilha oficial participantes '!H250)-1))) / (TIMEVALUE(MOD('Planilha oficial participantes '!G250 - 'Planilha oficial participantes '!E250, 1))*24))*100) &gt; 85, 0,
IF(
  (((VALUE(MID('Planilha oficial participantes '!H250,1,SEARCH(" ",'Planilha oficial participantes '!H250)-1))) / (TIMEVALUE(MOD('Planilha oficial participantes '!G250 - 'Planilha oficial participantes '!E250, 1))*24))*100) &gt;= 75, 1,
IF(
  (((VALUE(MID('Planilha oficial participantes '!H250,1,SEARCH(" ",'Planilha oficial participantes '!H250)-1))) / (TIMEVALUE(MOD('Planilha oficial participantes '!G250 - 'Planilha oficial participantes '!E250, 1))*24))*100) &gt;= 65, 2,
3)))
</f>
        <v>0</v>
      </c>
      <c r="H250" s="111">
        <f>((VALUE(MID('Planilha oficial participantes '!H250,1,SEARCH(" ",'Planilha oficial participantes '!H250)-1))) / (TIMEVALUE(MOD('Planilha oficial participantes '!G250 - 'Planilha oficial participantes '!E250, 1))*24))*100</f>
        <v>100</v>
      </c>
      <c r="I250" s="112">
        <f>MOD('Planilha oficial participantes '!G250 - 'Planilha oficial participantes '!E250, 1)</f>
        <v>0.2708333333</v>
      </c>
      <c r="J250" s="113">
        <f t="shared" si="2"/>
        <v>6.5</v>
      </c>
      <c r="K250" s="109">
        <f t="shared" si="3"/>
        <v>1</v>
      </c>
      <c r="L250" s="109">
        <f>IF('Planilha oficial participantes '!J250="Nenhuma no último mês", 0,
 IF('Planilha oficial participantes '!J250="Menos de 1 vez/ semana", 1,
 IF('Planilha oficial participantes '!J250="1 ou 2 vezes/ semana", 2,
 IF('Planilha oficial participantes '!J250="3 ou mais vezes/ semana", 3,
 ""))))
</f>
        <v>1</v>
      </c>
      <c r="M250" s="109">
        <f>IF('Planilha oficial participantes '!K250="Nenhuma no último mês", 0,
 IF('Planilha oficial participantes '!K250="Menos de 1 vez/ semana", 1,
 IF('Planilha oficial participantes '!K250="1 ou 2 vezes/ semana", 2,
 IF('Planilha oficial participantes '!K250="3 ou mais vezes/ semana", 3,
 ""))))
</f>
        <v>0</v>
      </c>
      <c r="N250" s="109">
        <f>IF('Planilha oficial participantes '!L250="Nenhuma no último mês", 0,
 IF('Planilha oficial participantes '!L250="Menos de 1 vez/ semana", 1,
 IF('Planilha oficial participantes '!L250="1 ou 2 vezes/ semana", 2,
 IF('Planilha oficial participantes '!L250="3 ou mais vezes/ semana", 3,
 ""))))
</f>
        <v>0</v>
      </c>
      <c r="O250" s="109">
        <f>IF('Planilha oficial participantes '!M250="Nenhuma no último mês", 0,
 IF('Planilha oficial participantes '!M250="Menos de 1 vez/ semana", 1,
 IF('Planilha oficial participantes '!M250="1 ou 2 vezes/ semana", 2,
 IF('Planilha oficial participantes '!M250="3 ou mais vezes/ semana", 3,
 ""))))
</f>
        <v>0</v>
      </c>
      <c r="P250" s="109">
        <f>IF('Planilha oficial participantes '!N250="Nenhuma no último mês", 0,
 IF('Planilha oficial participantes '!N250="Menos de 1 vez/ semana", 1,
 IF('Planilha oficial participantes '!N250="1 ou 2 vezes/ semana", 2,
 IF('Planilha oficial participantes '!N250="3 ou mais vezes/ semana", 3,
 ""))))
</f>
        <v>1</v>
      </c>
      <c r="Q250" s="109">
        <f>IF('Planilha oficial participantes '!O250="Nenhuma no último mês", 0,
 IF('Planilha oficial participantes '!O250="Menos de 1 vez/ semana", 1,
 IF('Planilha oficial participantes '!O250="1 ou 2 vezes/ semana", 2,
 IF('Planilha oficial participantes '!O250="3 ou mais vezes/ semana", 3,
 ""))))
</f>
        <v>0</v>
      </c>
      <c r="R250" s="109">
        <f>IF('Planilha oficial participantes '!P250="Nenhuma no último mês", 0,
 IF('Planilha oficial participantes '!P250="Menos de 1 vez/ semana", 1,
 IF('Planilha oficial participantes '!P250="1 ou 2 vezes/ semana", 2,
 IF('Planilha oficial participantes '!P250="3 ou mais vezes/ semana", 3,
 ""))))
</f>
        <v>1</v>
      </c>
      <c r="S250" s="109">
        <f>IF('Planilha oficial participantes '!Q250="Nenhuma no último mês", 0,
 IF('Planilha oficial participantes '!Q250="Menos de 1 vez/ semana", 1,
 IF('Planilha oficial participantes '!Q250="1 ou 2 vezes/ semana", 2,
 IF('Planilha oficial participantes '!Q250="3 ou mais vezes/ semana", 3,
 ""))))
</f>
        <v>0</v>
      </c>
      <c r="T250" s="109">
        <f>IF('Planilha oficial participantes '!S250="Nenhuma no último mês", 0,
 IF('Planilha oficial participantes '!S250="Não se aplica", 0,
 IF('Planilha oficial participantes '!S250="Menos de 1 vez/ semana", 1,
 IF('Planilha oficial participantes '!S250="1 ou 2 vezes/ semana", 2,
 IF('Planilha oficial participantes '!S250="3 ou mais vezes/ semana", 3,
 ""))))
)</f>
        <v>3</v>
      </c>
      <c r="U250" s="109">
        <f>IF('Planilha oficial participantes '!U250="Nenhuma no último mês", 0,
 IF('Planilha oficial participantes '!U250="Menos de 1 vez/ semana", 1,
 IF('Planilha oficial participantes '!U250="1 ou 2 vezes/ semana", 2,
 IF('Planilha oficial participantes '!U250="3 ou mais vezes/ semana", 3,
 ""))))
</f>
        <v>0</v>
      </c>
      <c r="V250" s="109">
        <f t="shared" si="4"/>
        <v>2</v>
      </c>
      <c r="W250" s="109">
        <f>IF('Planilha oficial participantes '!V250="Nenhuma no último mês", 0,
 IF('Planilha oficial participantes '!V250="Menos de 1 vez/ semana", 1,
 IF('Planilha oficial participantes '!V250="1 ou 2 vezes/ semana", 2,
 IF('Planilha oficial participantes '!V250="3 ou mais vezes/ semana", 3,
 ""))))
</f>
        <v>2</v>
      </c>
      <c r="X250" s="109">
        <f>IF('Planilha oficial participantes '!W250="Nenhuma dificuldade", 0,
 IF('Planilha oficial participantes '!W250="Um problema leve", 1,
 IF('Planilha oficial participantes '!W250="Um problema razoável", 2,
 IF('Planilha oficial participantes '!W250="Um grande problema", 3,
 ""))))
</f>
        <v>1</v>
      </c>
      <c r="Y250" s="114">
        <f t="shared" si="5"/>
        <v>7</v>
      </c>
    </row>
    <row r="251">
      <c r="A251" s="108" t="s">
        <v>1442</v>
      </c>
      <c r="B251" s="109">
        <f>IF('Planilha oficial participantes '!T251="Muito boa", 0, IF('Planilha oficial participantes '!T251="Boa", 1, IF('Planilha oficial participantes '!T251="Ruim", 2, IF('Planilha oficial participantes '!T251="Muito ruim", 3, ""))))</f>
        <v>1</v>
      </c>
      <c r="C251" s="109">
        <f>IF(VALUE(MID('Planilha oficial participantes '!F251,1,SEARCH(" ",'Planilha oficial participantes '!F251)-1))&lt;=15, 0,
 IF(VALUE(MID('Planilha oficial participantes '!F251,1,SEARCH(" ",'Planilha oficial participantes '!F251)-1))&lt;=30, 1,
 IF(VALUE(MID('Planilha oficial participantes '!F251,1,SEARCH(" ",'Planilha oficial participantes '!F251)-1))&lt;=60, 2,
 3)))</f>
        <v>0</v>
      </c>
      <c r="D251" s="109">
        <f>IF('Planilha oficial participantes '!I251="Nenhuma no último mês", 0,
 IF('Planilha oficial participantes '!I251="Menos de 1 vez/ semana", 1,
 IF('Planilha oficial participantes '!I251="1 ou 2 vezes/ semana", 2,
 IF('Planilha oficial participantes '!I251="3 ou mais vezes/ semana", 3,
 ""))))
</f>
        <v>1</v>
      </c>
      <c r="E251" s="110">
        <f t="shared" si="1"/>
        <v>1</v>
      </c>
      <c r="F251" s="109">
        <f>IF(VALUE(MID('Planilha oficial participantes '!H251,1,SEARCH(" ",'Planilha oficial participantes '!H251)-1))&gt;=7, 0,
 IF(VALUE(MID('Planilha oficial participantes '!H251,1,SEARCH(" ",'Planilha oficial participantes '!H251)-1))&gt;=6, 1,
 IF(VALUE(MID('Planilha oficial participantes '!H251,1,SEARCH(" ",'Planilha oficial participantes '!H251)-1))&gt;=5, 2,
 3)))
</f>
        <v>0</v>
      </c>
      <c r="G251" s="109">
        <f>IF(
  (((VALUE(MID('Planilha oficial participantes '!H251,1,SEARCH(" ",'Planilha oficial participantes '!H251)-1))) / (TIMEVALUE(MOD('Planilha oficial participantes '!G251 - 'Planilha oficial participantes '!E251, 1))*24))*100) &gt; 85, 0,
IF(
  (((VALUE(MID('Planilha oficial participantes '!H251,1,SEARCH(" ",'Planilha oficial participantes '!H251)-1))) / (TIMEVALUE(MOD('Planilha oficial participantes '!G251 - 'Planilha oficial participantes '!E251, 1))*24))*100) &gt;= 75, 1,
IF(
  (((VALUE(MID('Planilha oficial participantes '!H251,1,SEARCH(" ",'Planilha oficial participantes '!H251)-1))) / (TIMEVALUE(MOD('Planilha oficial participantes '!G251 - 'Planilha oficial participantes '!E251, 1))*24))*100) &gt;= 65, 2,
3)))
</f>
        <v>0</v>
      </c>
      <c r="H251" s="111">
        <f>((VALUE(MID('Planilha oficial participantes '!H251,1,SEARCH(" ",'Planilha oficial participantes '!H251)-1))) / (TIMEVALUE(MOD('Planilha oficial participantes '!G251 - 'Planilha oficial participantes '!E251, 1))*24))*100</f>
        <v>107.6923077</v>
      </c>
      <c r="I251" s="112">
        <f>MOD('Planilha oficial participantes '!G251 - 'Planilha oficial participantes '!E251, 1)</f>
        <v>0.2708333333</v>
      </c>
      <c r="J251" s="113">
        <f t="shared" si="2"/>
        <v>6.5</v>
      </c>
      <c r="K251" s="109">
        <f t="shared" si="3"/>
        <v>0</v>
      </c>
      <c r="L251" s="109">
        <f>IF('Planilha oficial participantes '!J251="Nenhuma no último mês", 0,
 IF('Planilha oficial participantes '!J251="Menos de 1 vez/ semana", 1,
 IF('Planilha oficial participantes '!J251="1 ou 2 vezes/ semana", 2,
 IF('Planilha oficial participantes '!J251="3 ou mais vezes/ semana", 3,
 ""))))
</f>
        <v>0</v>
      </c>
      <c r="M251" s="109">
        <f>IF('Planilha oficial participantes '!K251="Nenhuma no último mês", 0,
 IF('Planilha oficial participantes '!K251="Menos de 1 vez/ semana", 1,
 IF('Planilha oficial participantes '!K251="1 ou 2 vezes/ semana", 2,
 IF('Planilha oficial participantes '!K251="3 ou mais vezes/ semana", 3,
 ""))))
</f>
        <v>0</v>
      </c>
      <c r="N251" s="109">
        <f>IF('Planilha oficial participantes '!L251="Nenhuma no último mês", 0,
 IF('Planilha oficial participantes '!L251="Menos de 1 vez/ semana", 1,
 IF('Planilha oficial participantes '!L251="1 ou 2 vezes/ semana", 2,
 IF('Planilha oficial participantes '!L251="3 ou mais vezes/ semana", 3,
 ""))))
</f>
        <v>0</v>
      </c>
      <c r="O251" s="109">
        <f>IF('Planilha oficial participantes '!M251="Nenhuma no último mês", 0,
 IF('Planilha oficial participantes '!M251="Menos de 1 vez/ semana", 1,
 IF('Planilha oficial participantes '!M251="1 ou 2 vezes/ semana", 2,
 IF('Planilha oficial participantes '!M251="3 ou mais vezes/ semana", 3,
 ""))))
</f>
        <v>0</v>
      </c>
      <c r="P251" s="109">
        <f>IF('Planilha oficial participantes '!N251="Nenhuma no último mês", 0,
 IF('Planilha oficial participantes '!N251="Menos de 1 vez/ semana", 1,
 IF('Planilha oficial participantes '!N251="1 ou 2 vezes/ semana", 2,
 IF('Planilha oficial participantes '!N251="3 ou mais vezes/ semana", 3,
 ""))))
</f>
        <v>0</v>
      </c>
      <c r="Q251" s="109">
        <f>IF('Planilha oficial participantes '!O251="Nenhuma no último mês", 0,
 IF('Planilha oficial participantes '!O251="Menos de 1 vez/ semana", 1,
 IF('Planilha oficial participantes '!O251="1 ou 2 vezes/ semana", 2,
 IF('Planilha oficial participantes '!O251="3 ou mais vezes/ semana", 3,
 ""))))
</f>
        <v>0</v>
      </c>
      <c r="R251" s="109">
        <f>IF('Planilha oficial participantes '!P251="Nenhuma no último mês", 0,
 IF('Planilha oficial participantes '!P251="Menos de 1 vez/ semana", 1,
 IF('Planilha oficial participantes '!P251="1 ou 2 vezes/ semana", 2,
 IF('Planilha oficial participantes '!P251="3 ou mais vezes/ semana", 3,
 ""))))
</f>
        <v>0</v>
      </c>
      <c r="S251" s="109">
        <f>IF('Planilha oficial participantes '!Q251="Nenhuma no último mês", 0,
 IF('Planilha oficial participantes '!Q251="Menos de 1 vez/ semana", 1,
 IF('Planilha oficial participantes '!Q251="1 ou 2 vezes/ semana", 2,
 IF('Planilha oficial participantes '!Q251="3 ou mais vezes/ semana", 3,
 ""))))
</f>
        <v>0</v>
      </c>
      <c r="T251" s="109">
        <f>IF('Planilha oficial participantes '!S251="Nenhuma no último mês", 0,
 IF('Planilha oficial participantes '!S251="Não se aplica", 0,
 IF('Planilha oficial participantes '!S251="Menos de 1 vez/ semana", 1,
 IF('Planilha oficial participantes '!S251="1 ou 2 vezes/ semana", 2,
 IF('Planilha oficial participantes '!S251="3 ou mais vezes/ semana", 3,
 ""))))
)</f>
        <v>0</v>
      </c>
      <c r="U251" s="109">
        <f>IF('Planilha oficial participantes '!U251="Nenhuma no último mês", 0,
 IF('Planilha oficial participantes '!U251="Menos de 1 vez/ semana", 1,
 IF('Planilha oficial participantes '!U251="1 ou 2 vezes/ semana", 2,
 IF('Planilha oficial participantes '!U251="3 ou mais vezes/ semana", 3,
 ""))))
</f>
        <v>0</v>
      </c>
      <c r="V251" s="109">
        <f t="shared" si="4"/>
        <v>1</v>
      </c>
      <c r="W251" s="109">
        <f>IF('Planilha oficial participantes '!V251="Nenhuma no último mês", 0,
 IF('Planilha oficial participantes '!V251="Menos de 1 vez/ semana", 1,
 IF('Planilha oficial participantes '!V251="1 ou 2 vezes/ semana", 2,
 IF('Planilha oficial participantes '!V251="3 ou mais vezes/ semana", 3,
 ""))))
</f>
        <v>1</v>
      </c>
      <c r="X251" s="109">
        <f>IF('Planilha oficial participantes '!W251="Nenhuma dificuldade", 0,
 IF('Planilha oficial participantes '!W251="Um problema leve", 1,
 IF('Planilha oficial participantes '!W251="Um problema razoável", 2,
 IF('Planilha oficial participantes '!W251="Um grande problema", 3,
 ""))))
</f>
        <v>1</v>
      </c>
      <c r="Y251" s="114">
        <f t="shared" si="5"/>
        <v>3</v>
      </c>
    </row>
    <row r="252">
      <c r="A252" s="108" t="s">
        <v>1443</v>
      </c>
      <c r="B252" s="109">
        <f>IF('Planilha oficial participantes '!T252="Muito boa", 0, IF('Planilha oficial participantes '!T252="Boa", 1, IF('Planilha oficial participantes '!T252="Ruim", 2, IF('Planilha oficial participantes '!T252="Muito ruim", 3, ""))))</f>
        <v>2</v>
      </c>
      <c r="C252" s="109">
        <f>IF(VALUE(MID('Planilha oficial participantes '!F252,1,SEARCH(" ",'Planilha oficial participantes '!F252)-1))&lt;=15, 0,
 IF(VALUE(MID('Planilha oficial participantes '!F252,1,SEARCH(" ",'Planilha oficial participantes '!F252)-1))&lt;=30, 1,
 IF(VALUE(MID('Planilha oficial participantes '!F252,1,SEARCH(" ",'Planilha oficial participantes '!F252)-1))&lt;=60, 2,
 3)))</f>
        <v>3</v>
      </c>
      <c r="D252" s="109">
        <f>IF('Planilha oficial participantes '!I252="Nenhuma no último mês", 0,
 IF('Planilha oficial participantes '!I252="Menos de 1 vez/ semana", 1,
 IF('Planilha oficial participantes '!I252="1 ou 2 vezes/ semana", 2,
 IF('Planilha oficial participantes '!I252="3 ou mais vezes/ semana", 3,
 ""))))
</f>
        <v>3</v>
      </c>
      <c r="E252" s="110">
        <f t="shared" si="1"/>
        <v>3</v>
      </c>
      <c r="F252" s="109">
        <f>IF(VALUE(MID('Planilha oficial participantes '!H252,1,SEARCH(" ",'Planilha oficial participantes '!H252)-1))&gt;=7, 0,
 IF(VALUE(MID('Planilha oficial participantes '!H252,1,SEARCH(" ",'Planilha oficial participantes '!H252)-1))&gt;=6, 1,
 IF(VALUE(MID('Planilha oficial participantes '!H252,1,SEARCH(" ",'Planilha oficial participantes '!H252)-1))&gt;=5, 2,
 3)))
</f>
        <v>2</v>
      </c>
      <c r="G252" s="109">
        <f>IF(
  (((VALUE(MID('Planilha oficial participantes '!H252,1,SEARCH(" ",'Planilha oficial participantes '!H252)-1))) / (TIMEVALUE(MOD('Planilha oficial participantes '!G252 - 'Planilha oficial participantes '!E252, 1))*24))*100) &gt; 85, 0,
IF(
  (((VALUE(MID('Planilha oficial participantes '!H252,1,SEARCH(" ",'Planilha oficial participantes '!H252)-1))) / (TIMEVALUE(MOD('Planilha oficial participantes '!G252 - 'Planilha oficial participantes '!E252, 1))*24))*100) &gt;= 75, 1,
IF(
  (((VALUE(MID('Planilha oficial participantes '!H252,1,SEARCH(" ",'Planilha oficial participantes '!H252)-1))) / (TIMEVALUE(MOD('Planilha oficial participantes '!G252 - 'Planilha oficial participantes '!E252, 1))*24))*100) &gt;= 65, 2,
3)))
</f>
        <v>0</v>
      </c>
      <c r="H252" s="111">
        <f>((VALUE(MID('Planilha oficial participantes '!H252,1,SEARCH(" ",'Planilha oficial participantes '!H252)-1))) / (TIMEVALUE(MOD('Planilha oficial participantes '!G252 - 'Planilha oficial participantes '!E252, 1))*24))*100</f>
        <v>105.2631579</v>
      </c>
      <c r="I252" s="112">
        <f>MOD('Planilha oficial participantes '!G252 - 'Planilha oficial participantes '!E252, 1)</f>
        <v>0.1979166667</v>
      </c>
      <c r="J252" s="113">
        <f t="shared" si="2"/>
        <v>4.75</v>
      </c>
      <c r="K252" s="109">
        <f t="shared" si="3"/>
        <v>1</v>
      </c>
      <c r="L252" s="109">
        <f>IF('Planilha oficial participantes '!J252="Nenhuma no último mês", 0,
 IF('Planilha oficial participantes '!J252="Menos de 1 vez/ semana", 1,
 IF('Planilha oficial participantes '!J252="1 ou 2 vezes/ semana", 2,
 IF('Planilha oficial participantes '!J252="3 ou mais vezes/ semana", 3,
 ""))))
</f>
        <v>0</v>
      </c>
      <c r="M252" s="109">
        <f>IF('Planilha oficial participantes '!K252="Nenhuma no último mês", 0,
 IF('Planilha oficial participantes '!K252="Menos de 1 vez/ semana", 1,
 IF('Planilha oficial participantes '!K252="1 ou 2 vezes/ semana", 2,
 IF('Planilha oficial participantes '!K252="3 ou mais vezes/ semana", 3,
 ""))))
</f>
        <v>0</v>
      </c>
      <c r="N252" s="109">
        <f>IF('Planilha oficial participantes '!L252="Nenhuma no último mês", 0,
 IF('Planilha oficial participantes '!L252="Menos de 1 vez/ semana", 1,
 IF('Planilha oficial participantes '!L252="1 ou 2 vezes/ semana", 2,
 IF('Planilha oficial participantes '!L252="3 ou mais vezes/ semana", 3,
 ""))))
</f>
        <v>0</v>
      </c>
      <c r="O252" s="109">
        <f>IF('Planilha oficial participantes '!M252="Nenhuma no último mês", 0,
 IF('Planilha oficial participantes '!M252="Menos de 1 vez/ semana", 1,
 IF('Planilha oficial participantes '!M252="1 ou 2 vezes/ semana", 2,
 IF('Planilha oficial participantes '!M252="3 ou mais vezes/ semana", 3,
 ""))))
</f>
        <v>0</v>
      </c>
      <c r="P252" s="109">
        <f>IF('Planilha oficial participantes '!N252="Nenhuma no último mês", 0,
 IF('Planilha oficial participantes '!N252="Menos de 1 vez/ semana", 1,
 IF('Planilha oficial participantes '!N252="1 ou 2 vezes/ semana", 2,
 IF('Planilha oficial participantes '!N252="3 ou mais vezes/ semana", 3,
 ""))))
</f>
        <v>2</v>
      </c>
      <c r="Q252" s="109">
        <f>IF('Planilha oficial participantes '!O252="Nenhuma no último mês", 0,
 IF('Planilha oficial participantes '!O252="Menos de 1 vez/ semana", 1,
 IF('Planilha oficial participantes '!O252="1 ou 2 vezes/ semana", 2,
 IF('Planilha oficial participantes '!O252="3 ou mais vezes/ semana", 3,
 ""))))
</f>
        <v>0</v>
      </c>
      <c r="R252" s="109">
        <f>IF('Planilha oficial participantes '!P252="Nenhuma no último mês", 0,
 IF('Planilha oficial participantes '!P252="Menos de 1 vez/ semana", 1,
 IF('Planilha oficial participantes '!P252="1 ou 2 vezes/ semana", 2,
 IF('Planilha oficial participantes '!P252="3 ou mais vezes/ semana", 3,
 ""))))
</f>
        <v>0</v>
      </c>
      <c r="S252" s="109">
        <f>IF('Planilha oficial participantes '!Q252="Nenhuma no último mês", 0,
 IF('Planilha oficial participantes '!Q252="Menos de 1 vez/ semana", 1,
 IF('Planilha oficial participantes '!Q252="1 ou 2 vezes/ semana", 2,
 IF('Planilha oficial participantes '!Q252="3 ou mais vezes/ semana", 3,
 ""))))
</f>
        <v>0</v>
      </c>
      <c r="T252" s="109">
        <f>IF('Planilha oficial participantes '!S252="Nenhuma no último mês", 0,
 IF('Planilha oficial participantes '!S252="Não se aplica", 0,
 IF('Planilha oficial participantes '!S252="Menos de 1 vez/ semana", 1,
 IF('Planilha oficial participantes '!S252="1 ou 2 vezes/ semana", 2,
 IF('Planilha oficial participantes '!S252="3 ou mais vezes/ semana", 3,
 ""))))
)</f>
        <v>0</v>
      </c>
      <c r="U252" s="109">
        <f>IF('Planilha oficial participantes '!U252="Nenhuma no último mês", 0,
 IF('Planilha oficial participantes '!U252="Menos de 1 vez/ semana", 1,
 IF('Planilha oficial participantes '!U252="1 ou 2 vezes/ semana", 2,
 IF('Planilha oficial participantes '!U252="3 ou mais vezes/ semana", 3,
 ""))))
</f>
        <v>0</v>
      </c>
      <c r="V252" s="109">
        <f t="shared" si="4"/>
        <v>2</v>
      </c>
      <c r="W252" s="109">
        <f>IF('Planilha oficial participantes '!V252="Nenhuma no último mês", 0,
 IF('Planilha oficial participantes '!V252="Menos de 1 vez/ semana", 1,
 IF('Planilha oficial participantes '!V252="1 ou 2 vezes/ semana", 2,
 IF('Planilha oficial participantes '!V252="3 ou mais vezes/ semana", 3,
 ""))))
</f>
        <v>2</v>
      </c>
      <c r="X252" s="109">
        <f>IF('Planilha oficial participantes '!W252="Nenhuma dificuldade", 0,
 IF('Planilha oficial participantes '!W252="Um problema leve", 1,
 IF('Planilha oficial participantes '!W252="Um problema razoável", 2,
 IF('Planilha oficial participantes '!W252="Um grande problema", 3,
 ""))))
</f>
        <v>1</v>
      </c>
      <c r="Y252" s="114">
        <f t="shared" si="5"/>
        <v>10</v>
      </c>
    </row>
    <row r="253">
      <c r="A253" s="108" t="s">
        <v>1444</v>
      </c>
      <c r="B253" s="109">
        <f>IF('Planilha oficial participantes '!T253="Muito boa", 0, IF('Planilha oficial participantes '!T253="Boa", 1, IF('Planilha oficial participantes '!T253="Ruim", 2, IF('Planilha oficial participantes '!T253="Muito ruim", 3, ""))))</f>
        <v>2</v>
      </c>
      <c r="C253" s="109">
        <f>IF(VALUE(MID('Planilha oficial participantes '!F253,1,SEARCH(" ",'Planilha oficial participantes '!F253)-1))&lt;=15, 0,
 IF(VALUE(MID('Planilha oficial participantes '!F253,1,SEARCH(" ",'Planilha oficial participantes '!F253)-1))&lt;=30, 1,
 IF(VALUE(MID('Planilha oficial participantes '!F253,1,SEARCH(" ",'Planilha oficial participantes '!F253)-1))&lt;=60, 2,
 3)))</f>
        <v>1</v>
      </c>
      <c r="D253" s="109">
        <f>IF('Planilha oficial participantes '!I253="Nenhuma no último mês", 0,
 IF('Planilha oficial participantes '!I253="Menos de 1 vez/ semana", 1,
 IF('Planilha oficial participantes '!I253="1 ou 2 vezes/ semana", 2,
 IF('Planilha oficial participantes '!I253="3 ou mais vezes/ semana", 3,
 ""))))
</f>
        <v>3</v>
      </c>
      <c r="E253" s="110">
        <f t="shared" si="1"/>
        <v>2</v>
      </c>
      <c r="F253" s="109">
        <f>IF(VALUE(MID('Planilha oficial participantes '!H253,1,SEARCH(" ",'Planilha oficial participantes '!H253)-1))&gt;=7, 0,
 IF(VALUE(MID('Planilha oficial participantes '!H253,1,SEARCH(" ",'Planilha oficial participantes '!H253)-1))&gt;=6, 1,
 IF(VALUE(MID('Planilha oficial participantes '!H253,1,SEARCH(" ",'Planilha oficial participantes '!H253)-1))&gt;=5, 2,
 3)))
</f>
        <v>3</v>
      </c>
      <c r="G253" s="109">
        <f>IF(
  (((VALUE(MID('Planilha oficial participantes '!H253,1,SEARCH(" ",'Planilha oficial participantes '!H253)-1))) / (TIMEVALUE(MOD('Planilha oficial participantes '!G253 - 'Planilha oficial participantes '!E253, 1))*24))*100) &gt; 85, 0,
IF(
  (((VALUE(MID('Planilha oficial participantes '!H253,1,SEARCH(" ",'Planilha oficial participantes '!H253)-1))) / (TIMEVALUE(MOD('Planilha oficial participantes '!G253 - 'Planilha oficial participantes '!E253, 1))*24))*100) &gt;= 75, 1,
IF(
  (((VALUE(MID('Planilha oficial participantes '!H253,1,SEARCH(" ",'Planilha oficial participantes '!H253)-1))) / (TIMEVALUE(MOD('Planilha oficial participantes '!G253 - 'Planilha oficial participantes '!E253, 1))*24))*100) &gt;= 65, 2,
3)))
</f>
        <v>0</v>
      </c>
      <c r="H253" s="111">
        <f>((VALUE(MID('Planilha oficial participantes '!H253,1,SEARCH(" ",'Planilha oficial participantes '!H253)-1))) / (TIMEVALUE(MOD('Planilha oficial participantes '!G253 - 'Planilha oficial participantes '!E253, 1))*24))*100</f>
        <v>88.88888889</v>
      </c>
      <c r="I253" s="112">
        <f>MOD('Planilha oficial participantes '!G253 - 'Planilha oficial participantes '!E253, 1)</f>
        <v>0.1875</v>
      </c>
      <c r="J253" s="113">
        <f t="shared" si="2"/>
        <v>4.5</v>
      </c>
      <c r="K253" s="109">
        <f t="shared" si="3"/>
        <v>2</v>
      </c>
      <c r="L253" s="109">
        <f>IF('Planilha oficial participantes '!J253="Nenhuma no último mês", 0,
 IF('Planilha oficial participantes '!J253="Menos de 1 vez/ semana", 1,
 IF('Planilha oficial participantes '!J253="1 ou 2 vezes/ semana", 2,
 IF('Planilha oficial participantes '!J253="3 ou mais vezes/ semana", 3,
 ""))))
</f>
        <v>2</v>
      </c>
      <c r="M253" s="109">
        <f>IF('Planilha oficial participantes '!K253="Nenhuma no último mês", 0,
 IF('Planilha oficial participantes '!K253="Menos de 1 vez/ semana", 1,
 IF('Planilha oficial participantes '!K253="1 ou 2 vezes/ semana", 2,
 IF('Planilha oficial participantes '!K253="3 ou mais vezes/ semana", 3,
 ""))))
</f>
        <v>2</v>
      </c>
      <c r="N253" s="109">
        <f>IF('Planilha oficial participantes '!L253="Nenhuma no último mês", 0,
 IF('Planilha oficial participantes '!L253="Menos de 1 vez/ semana", 1,
 IF('Planilha oficial participantes '!L253="1 ou 2 vezes/ semana", 2,
 IF('Planilha oficial participantes '!L253="3 ou mais vezes/ semana", 3,
 ""))))
</f>
        <v>1</v>
      </c>
      <c r="O253" s="109">
        <f>IF('Planilha oficial participantes '!M253="Nenhuma no último mês", 0,
 IF('Planilha oficial participantes '!M253="Menos de 1 vez/ semana", 1,
 IF('Planilha oficial participantes '!M253="1 ou 2 vezes/ semana", 2,
 IF('Planilha oficial participantes '!M253="3 ou mais vezes/ semana", 3,
 ""))))
</f>
        <v>0</v>
      </c>
      <c r="P253" s="109">
        <f>IF('Planilha oficial participantes '!N253="Nenhuma no último mês", 0,
 IF('Planilha oficial participantes '!N253="Menos de 1 vez/ semana", 1,
 IF('Planilha oficial participantes '!N253="1 ou 2 vezes/ semana", 2,
 IF('Planilha oficial participantes '!N253="3 ou mais vezes/ semana", 3,
 ""))))
</f>
        <v>1</v>
      </c>
      <c r="Q253" s="109">
        <f>IF('Planilha oficial participantes '!O253="Nenhuma no último mês", 0,
 IF('Planilha oficial participantes '!O253="Menos de 1 vez/ semana", 1,
 IF('Planilha oficial participantes '!O253="1 ou 2 vezes/ semana", 2,
 IF('Planilha oficial participantes '!O253="3 ou mais vezes/ semana", 3,
 ""))))
</f>
        <v>1</v>
      </c>
      <c r="R253" s="109">
        <f>IF('Planilha oficial participantes '!P253="Nenhuma no último mês", 0,
 IF('Planilha oficial participantes '!P253="Menos de 1 vez/ semana", 1,
 IF('Planilha oficial participantes '!P253="1 ou 2 vezes/ semana", 2,
 IF('Planilha oficial participantes '!P253="3 ou mais vezes/ semana", 3,
 ""))))
</f>
        <v>3</v>
      </c>
      <c r="S253" s="109">
        <f>IF('Planilha oficial participantes '!Q253="Nenhuma no último mês", 0,
 IF('Planilha oficial participantes '!Q253="Menos de 1 vez/ semana", 1,
 IF('Planilha oficial participantes '!Q253="1 ou 2 vezes/ semana", 2,
 IF('Planilha oficial participantes '!Q253="3 ou mais vezes/ semana", 3,
 ""))))
</f>
        <v>0</v>
      </c>
      <c r="T253" s="109">
        <f>IF('Planilha oficial participantes '!S253="Nenhuma no último mês", 0,
 IF('Planilha oficial participantes '!S253="Não se aplica", 0,
 IF('Planilha oficial participantes '!S253="Menos de 1 vez/ semana", 1,
 IF('Planilha oficial participantes '!S253="1 ou 2 vezes/ semana", 2,
 IF('Planilha oficial participantes '!S253="3 ou mais vezes/ semana", 3,
 ""))))
)</f>
        <v>0</v>
      </c>
      <c r="U253" s="109">
        <f>IF('Planilha oficial participantes '!U253="Nenhuma no último mês", 0,
 IF('Planilha oficial participantes '!U253="Menos de 1 vez/ semana", 1,
 IF('Planilha oficial participantes '!U253="1 ou 2 vezes/ semana", 2,
 IF('Planilha oficial participantes '!U253="3 ou mais vezes/ semana", 3,
 ""))))
</f>
        <v>2</v>
      </c>
      <c r="V253" s="109">
        <f t="shared" si="4"/>
        <v>2</v>
      </c>
      <c r="W253" s="109">
        <f>IF('Planilha oficial participantes '!V253="Nenhuma no último mês", 0,
 IF('Planilha oficial participantes '!V253="Menos de 1 vez/ semana", 1,
 IF('Planilha oficial participantes '!V253="1 ou 2 vezes/ semana", 2,
 IF('Planilha oficial participantes '!V253="3 ou mais vezes/ semana", 3,
 ""))))
</f>
        <v>2</v>
      </c>
      <c r="X253" s="109">
        <f>IF('Planilha oficial participantes '!W253="Nenhuma dificuldade", 0,
 IF('Planilha oficial participantes '!W253="Um problema leve", 1,
 IF('Planilha oficial participantes '!W253="Um problema razoável", 2,
 IF('Planilha oficial participantes '!W253="Um grande problema", 3,
 ""))))
</f>
        <v>2</v>
      </c>
      <c r="Y253" s="114">
        <f t="shared" si="5"/>
        <v>13</v>
      </c>
    </row>
    <row r="254">
      <c r="A254" s="108" t="s">
        <v>1445</v>
      </c>
      <c r="B254" s="109">
        <f>IF('Planilha oficial participantes '!T254="Muito boa", 0, IF('Planilha oficial participantes '!T254="Boa", 1, IF('Planilha oficial participantes '!T254="Ruim", 2, IF('Planilha oficial participantes '!T254="Muito ruim", 3, ""))))</f>
        <v>2</v>
      </c>
      <c r="C254" s="109">
        <f>IF(VALUE(MID('Planilha oficial participantes '!F254,1,SEARCH(" ",'Planilha oficial participantes '!F254)-1))&lt;=15, 0,
 IF(VALUE(MID('Planilha oficial participantes '!F254,1,SEARCH(" ",'Planilha oficial participantes '!F254)-1))&lt;=30, 1,
 IF(VALUE(MID('Planilha oficial participantes '!F254,1,SEARCH(" ",'Planilha oficial participantes '!F254)-1))&lt;=60, 2,
 3)))</f>
        <v>0</v>
      </c>
      <c r="D254" s="109">
        <f>IF('Planilha oficial participantes '!I254="Nenhuma no último mês", 0,
 IF('Planilha oficial participantes '!I254="Menos de 1 vez/ semana", 1,
 IF('Planilha oficial participantes '!I254="1 ou 2 vezes/ semana", 2,
 IF('Planilha oficial participantes '!I254="3 ou mais vezes/ semana", 3,
 ""))))
</f>
        <v>0</v>
      </c>
      <c r="E254" s="110">
        <f t="shared" si="1"/>
        <v>0</v>
      </c>
      <c r="F254" s="109">
        <f>IF(VALUE(MID('Planilha oficial participantes '!H254,1,SEARCH(" ",'Planilha oficial participantes '!H254)-1))&gt;=7, 0,
 IF(VALUE(MID('Planilha oficial participantes '!H254,1,SEARCH(" ",'Planilha oficial participantes '!H254)-1))&gt;=6, 1,
 IF(VALUE(MID('Planilha oficial participantes '!H254,1,SEARCH(" ",'Planilha oficial participantes '!H254)-1))&gt;=5, 2,
 3)))
</f>
        <v>0</v>
      </c>
      <c r="G254" s="109">
        <f>IF(
  (((VALUE(MID('Planilha oficial participantes '!H254,1,SEARCH(" ",'Planilha oficial participantes '!H254)-1))) / (TIMEVALUE(MOD('Planilha oficial participantes '!G254 - 'Planilha oficial participantes '!E254, 1))*24))*100) &gt; 85, 0,
IF(
  (((VALUE(MID('Planilha oficial participantes '!H254,1,SEARCH(" ",'Planilha oficial participantes '!H254)-1))) / (TIMEVALUE(MOD('Planilha oficial participantes '!G254 - 'Planilha oficial participantes '!E254, 1))*24))*100) &gt;= 75, 1,
IF(
  (((VALUE(MID('Planilha oficial participantes '!H254,1,SEARCH(" ",'Planilha oficial participantes '!H254)-1))) / (TIMEVALUE(MOD('Planilha oficial participantes '!G254 - 'Planilha oficial participantes '!E254, 1))*24))*100) &gt;= 65, 2,
3)))
</f>
        <v>1</v>
      </c>
      <c r="H254" s="111">
        <f>((VALUE(MID('Planilha oficial participantes '!H254,1,SEARCH(" ",'Planilha oficial participantes '!H254)-1))) / (TIMEVALUE(MOD('Planilha oficial participantes '!G254 - 'Planilha oficial participantes '!E254, 1))*24))*100</f>
        <v>82.35294118</v>
      </c>
      <c r="I254" s="112">
        <f>MOD('Planilha oficial participantes '!G254 - 'Planilha oficial participantes '!E254, 1)</f>
        <v>0.3541666667</v>
      </c>
      <c r="J254" s="113">
        <f t="shared" si="2"/>
        <v>8.5</v>
      </c>
      <c r="K254" s="109">
        <f t="shared" si="3"/>
        <v>1</v>
      </c>
      <c r="L254" s="109">
        <f>IF('Planilha oficial participantes '!J254="Nenhuma no último mês", 0,
 IF('Planilha oficial participantes '!J254="Menos de 1 vez/ semana", 1,
 IF('Planilha oficial participantes '!J254="1 ou 2 vezes/ semana", 2,
 IF('Planilha oficial participantes '!J254="3 ou mais vezes/ semana", 3,
 ""))))
</f>
        <v>0</v>
      </c>
      <c r="M254" s="109">
        <f>IF('Planilha oficial participantes '!K254="Nenhuma no último mês", 0,
 IF('Planilha oficial participantes '!K254="Menos de 1 vez/ semana", 1,
 IF('Planilha oficial participantes '!K254="1 ou 2 vezes/ semana", 2,
 IF('Planilha oficial participantes '!K254="3 ou mais vezes/ semana", 3,
 ""))))
</f>
        <v>0</v>
      </c>
      <c r="N254" s="109">
        <f>IF('Planilha oficial participantes '!L254="Nenhuma no último mês", 0,
 IF('Planilha oficial participantes '!L254="Menos de 1 vez/ semana", 1,
 IF('Planilha oficial participantes '!L254="1 ou 2 vezes/ semana", 2,
 IF('Planilha oficial participantes '!L254="3 ou mais vezes/ semana", 3,
 ""))))
</f>
        <v>0</v>
      </c>
      <c r="O254" s="109">
        <f>IF('Planilha oficial participantes '!M254="Nenhuma no último mês", 0,
 IF('Planilha oficial participantes '!M254="Menos de 1 vez/ semana", 1,
 IF('Planilha oficial participantes '!M254="1 ou 2 vezes/ semana", 2,
 IF('Planilha oficial participantes '!M254="3 ou mais vezes/ semana", 3,
 ""))))
</f>
        <v>0</v>
      </c>
      <c r="P254" s="109">
        <f>IF('Planilha oficial participantes '!N254="Nenhuma no último mês", 0,
 IF('Planilha oficial participantes '!N254="Menos de 1 vez/ semana", 1,
 IF('Planilha oficial participantes '!N254="1 ou 2 vezes/ semana", 2,
 IF('Planilha oficial participantes '!N254="3 ou mais vezes/ semana", 3,
 ""))))
</f>
        <v>0</v>
      </c>
      <c r="Q254" s="109">
        <f>IF('Planilha oficial participantes '!O254="Nenhuma no último mês", 0,
 IF('Planilha oficial participantes '!O254="Menos de 1 vez/ semana", 1,
 IF('Planilha oficial participantes '!O254="1 ou 2 vezes/ semana", 2,
 IF('Planilha oficial participantes '!O254="3 ou mais vezes/ semana", 3,
 ""))))
</f>
        <v>0</v>
      </c>
      <c r="R254" s="109">
        <f>IF('Planilha oficial participantes '!P254="Nenhuma no último mês", 0,
 IF('Planilha oficial participantes '!P254="Menos de 1 vez/ semana", 1,
 IF('Planilha oficial participantes '!P254="1 ou 2 vezes/ semana", 2,
 IF('Planilha oficial participantes '!P254="3 ou mais vezes/ semana", 3,
 ""))))
</f>
        <v>0</v>
      </c>
      <c r="S254" s="109">
        <f>IF('Planilha oficial participantes '!Q254="Nenhuma no último mês", 0,
 IF('Planilha oficial participantes '!Q254="Menos de 1 vez/ semana", 1,
 IF('Planilha oficial participantes '!Q254="1 ou 2 vezes/ semana", 2,
 IF('Planilha oficial participantes '!Q254="3 ou mais vezes/ semana", 3,
 ""))))
</f>
        <v>1</v>
      </c>
      <c r="T254" s="109">
        <f>IF('Planilha oficial participantes '!S254="Nenhuma no último mês", 0,
 IF('Planilha oficial participantes '!S254="Não se aplica", 0,
 IF('Planilha oficial participantes '!S254="Menos de 1 vez/ semana", 1,
 IF('Planilha oficial participantes '!S254="1 ou 2 vezes/ semana", 2,
 IF('Planilha oficial participantes '!S254="3 ou mais vezes/ semana", 3,
 ""))))
)</f>
        <v>0</v>
      </c>
      <c r="U254" s="109">
        <f>IF('Planilha oficial participantes '!U254="Nenhuma no último mês", 0,
 IF('Planilha oficial participantes '!U254="Menos de 1 vez/ semana", 1,
 IF('Planilha oficial participantes '!U254="1 ou 2 vezes/ semana", 2,
 IF('Planilha oficial participantes '!U254="3 ou mais vezes/ semana", 3,
 ""))))
</f>
        <v>0</v>
      </c>
      <c r="V254" s="109">
        <f t="shared" si="4"/>
        <v>1</v>
      </c>
      <c r="W254" s="109">
        <f>IF('Planilha oficial participantes '!V254="Nenhuma no último mês", 0,
 IF('Planilha oficial participantes '!V254="Menos de 1 vez/ semana", 1,
 IF('Planilha oficial participantes '!V254="1 ou 2 vezes/ semana", 2,
 IF('Planilha oficial participantes '!V254="3 ou mais vezes/ semana", 3,
 ""))))
</f>
        <v>0</v>
      </c>
      <c r="X254" s="109">
        <f>IF('Planilha oficial participantes '!W254="Nenhuma dificuldade", 0,
 IF('Planilha oficial participantes '!W254="Um problema leve", 1,
 IF('Planilha oficial participantes '!W254="Um problema razoável", 2,
 IF('Planilha oficial participantes '!W254="Um grande problema", 3,
 ""))))
</f>
        <v>2</v>
      </c>
      <c r="Y254" s="114">
        <f t="shared" si="5"/>
        <v>5</v>
      </c>
    </row>
    <row r="255">
      <c r="A255" s="108" t="s">
        <v>1446</v>
      </c>
      <c r="B255" s="109">
        <f>IF('Planilha oficial participantes '!T255="Muito boa", 0, IF('Planilha oficial participantes '!T255="Boa", 1, IF('Planilha oficial participantes '!T255="Ruim", 2, IF('Planilha oficial participantes '!T255="Muito ruim", 3, ""))))</f>
        <v>1</v>
      </c>
      <c r="C255" s="109">
        <f>IF(VALUE(MID('Planilha oficial participantes '!F255,1,SEARCH(" ",'Planilha oficial participantes '!F255)-1))&lt;=15, 0,
 IF(VALUE(MID('Planilha oficial participantes '!F255,1,SEARCH(" ",'Planilha oficial participantes '!F255)-1))&lt;=30, 1,
 IF(VALUE(MID('Planilha oficial participantes '!F255,1,SEARCH(" ",'Planilha oficial participantes '!F255)-1))&lt;=60, 2,
 3)))</f>
        <v>1</v>
      </c>
      <c r="D255" s="109">
        <f>IF('Planilha oficial participantes '!I255="Nenhuma no último mês", 0,
 IF('Planilha oficial participantes '!I255="Menos de 1 vez/ semana", 1,
 IF('Planilha oficial participantes '!I255="1 ou 2 vezes/ semana", 2,
 IF('Planilha oficial participantes '!I255="3 ou mais vezes/ semana", 3,
 ""))))
</f>
        <v>1</v>
      </c>
      <c r="E255" s="110">
        <f t="shared" si="1"/>
        <v>1</v>
      </c>
      <c r="F255" s="109">
        <f>IF(VALUE(MID('Planilha oficial participantes '!H255,1,SEARCH(" ",'Planilha oficial participantes '!H255)-1))&gt;=7, 0,
 IF(VALUE(MID('Planilha oficial participantes '!H255,1,SEARCH(" ",'Planilha oficial participantes '!H255)-1))&gt;=6, 1,
 IF(VALUE(MID('Planilha oficial participantes '!H255,1,SEARCH(" ",'Planilha oficial participantes '!H255)-1))&gt;=5, 2,
 3)))
</f>
        <v>1</v>
      </c>
      <c r="G255" s="109">
        <f>IF(
  (((VALUE(MID('Planilha oficial participantes '!H255,1,SEARCH(" ",'Planilha oficial participantes '!H255)-1))) / (TIMEVALUE(MOD('Planilha oficial participantes '!G255 - 'Planilha oficial participantes '!E255, 1))*24))*100) &gt; 85, 0,
IF(
  (((VALUE(MID('Planilha oficial participantes '!H255,1,SEARCH(" ",'Planilha oficial participantes '!H255)-1))) / (TIMEVALUE(MOD('Planilha oficial participantes '!G255 - 'Planilha oficial participantes '!E255, 1))*24))*100) &gt;= 75, 1,
IF(
  (((VALUE(MID('Planilha oficial participantes '!H255,1,SEARCH(" ",'Planilha oficial participantes '!H255)-1))) / (TIMEVALUE(MOD('Planilha oficial participantes '!G255 - 'Planilha oficial participantes '!E255, 1))*24))*100) &gt;= 65, 2,
3)))
</f>
        <v>1</v>
      </c>
      <c r="H255" s="111">
        <f>((VALUE(MID('Planilha oficial participantes '!H255,1,SEARCH(" ",'Planilha oficial participantes '!H255)-1))) / (TIMEVALUE(MOD('Planilha oficial participantes '!G255 - 'Planilha oficial participantes '!E255, 1))*24))*100</f>
        <v>75</v>
      </c>
      <c r="I255" s="112">
        <f>MOD('Planilha oficial participantes '!G255 - 'Planilha oficial participantes '!E255, 1)</f>
        <v>0.3333333333</v>
      </c>
      <c r="J255" s="113">
        <f t="shared" si="2"/>
        <v>8</v>
      </c>
      <c r="K255" s="109">
        <f t="shared" si="3"/>
        <v>1</v>
      </c>
      <c r="L255" s="109">
        <f>IF('Planilha oficial participantes '!J255="Nenhuma no último mês", 0,
 IF('Planilha oficial participantes '!J255="Menos de 1 vez/ semana", 1,
 IF('Planilha oficial participantes '!J255="1 ou 2 vezes/ semana", 2,
 IF('Planilha oficial participantes '!J255="3 ou mais vezes/ semana", 3,
 ""))))
</f>
        <v>0</v>
      </c>
      <c r="M255" s="109">
        <f>IF('Planilha oficial participantes '!K255="Nenhuma no último mês", 0,
 IF('Planilha oficial participantes '!K255="Menos de 1 vez/ semana", 1,
 IF('Planilha oficial participantes '!K255="1 ou 2 vezes/ semana", 2,
 IF('Planilha oficial participantes '!K255="3 ou mais vezes/ semana", 3,
 ""))))
</f>
        <v>1</v>
      </c>
      <c r="N255" s="109">
        <f>IF('Planilha oficial participantes '!L255="Nenhuma no último mês", 0,
 IF('Planilha oficial participantes '!L255="Menos de 1 vez/ semana", 1,
 IF('Planilha oficial participantes '!L255="1 ou 2 vezes/ semana", 2,
 IF('Planilha oficial participantes '!L255="3 ou mais vezes/ semana", 3,
 ""))))
</f>
        <v>0</v>
      </c>
      <c r="O255" s="109">
        <f>IF('Planilha oficial participantes '!M255="Nenhuma no último mês", 0,
 IF('Planilha oficial participantes '!M255="Menos de 1 vez/ semana", 1,
 IF('Planilha oficial participantes '!M255="1 ou 2 vezes/ semana", 2,
 IF('Planilha oficial participantes '!M255="3 ou mais vezes/ semana", 3,
 ""))))
</f>
        <v>0</v>
      </c>
      <c r="P255" s="109">
        <f>IF('Planilha oficial participantes '!N255="Nenhuma no último mês", 0,
 IF('Planilha oficial participantes '!N255="Menos de 1 vez/ semana", 1,
 IF('Planilha oficial participantes '!N255="1 ou 2 vezes/ semana", 2,
 IF('Planilha oficial participantes '!N255="3 ou mais vezes/ semana", 3,
 ""))))
</f>
        <v>0</v>
      </c>
      <c r="Q255" s="109">
        <f>IF('Planilha oficial participantes '!O255="Nenhuma no último mês", 0,
 IF('Planilha oficial participantes '!O255="Menos de 1 vez/ semana", 1,
 IF('Planilha oficial participantes '!O255="1 ou 2 vezes/ semana", 2,
 IF('Planilha oficial participantes '!O255="3 ou mais vezes/ semana", 3,
 ""))))
</f>
        <v>0</v>
      </c>
      <c r="R255" s="109">
        <f>IF('Planilha oficial participantes '!P255="Nenhuma no último mês", 0,
 IF('Planilha oficial participantes '!P255="Menos de 1 vez/ semana", 1,
 IF('Planilha oficial participantes '!P255="1 ou 2 vezes/ semana", 2,
 IF('Planilha oficial participantes '!P255="3 ou mais vezes/ semana", 3,
 ""))))
</f>
        <v>1</v>
      </c>
      <c r="S255" s="109">
        <f>IF('Planilha oficial participantes '!Q255="Nenhuma no último mês", 0,
 IF('Planilha oficial participantes '!Q255="Menos de 1 vez/ semana", 1,
 IF('Planilha oficial participantes '!Q255="1 ou 2 vezes/ semana", 2,
 IF('Planilha oficial participantes '!Q255="3 ou mais vezes/ semana", 3,
 ""))))
</f>
        <v>1</v>
      </c>
      <c r="T255" s="109">
        <f>IF('Planilha oficial participantes '!S255="Nenhuma no último mês", 0,
 IF('Planilha oficial participantes '!S255="Não se aplica", 0,
 IF('Planilha oficial participantes '!S255="Menos de 1 vez/ semana", 1,
 IF('Planilha oficial participantes '!S255="1 ou 2 vezes/ semana", 2,
 IF('Planilha oficial participantes '!S255="3 ou mais vezes/ semana", 3,
 ""))))
)</f>
        <v>0</v>
      </c>
      <c r="U255" s="109">
        <f>IF('Planilha oficial participantes '!U255="Nenhuma no último mês", 0,
 IF('Planilha oficial participantes '!U255="Menos de 1 vez/ semana", 1,
 IF('Planilha oficial participantes '!U255="1 ou 2 vezes/ semana", 2,
 IF('Planilha oficial participantes '!U255="3 ou mais vezes/ semana", 3,
 ""))))
</f>
        <v>0</v>
      </c>
      <c r="V255" s="109">
        <f t="shared" si="4"/>
        <v>3</v>
      </c>
      <c r="W255" s="109">
        <f>IF('Planilha oficial participantes '!V255="Nenhuma no último mês", 0,
 IF('Planilha oficial participantes '!V255="Menos de 1 vez/ semana", 1,
 IF('Planilha oficial participantes '!V255="1 ou 2 vezes/ semana", 2,
 IF('Planilha oficial participantes '!V255="3 ou mais vezes/ semana", 3,
 ""))))
</f>
        <v>2</v>
      </c>
      <c r="X255" s="109">
        <f>IF('Planilha oficial participantes '!W255="Nenhuma dificuldade", 0,
 IF('Planilha oficial participantes '!W255="Um problema leve", 1,
 IF('Planilha oficial participantes '!W255="Um problema razoável", 2,
 IF('Planilha oficial participantes '!W255="Um grande problema", 3,
 ""))))
</f>
        <v>3</v>
      </c>
      <c r="Y255" s="114">
        <f t="shared" si="5"/>
        <v>8</v>
      </c>
    </row>
    <row r="256">
      <c r="A256" s="108" t="s">
        <v>1447</v>
      </c>
      <c r="B256" s="109">
        <f>IF('Planilha oficial participantes '!T256="Muito boa", 0, IF('Planilha oficial participantes '!T256="Boa", 1, IF('Planilha oficial participantes '!T256="Ruim", 2, IF('Planilha oficial participantes '!T256="Muito ruim", 3, ""))))</f>
        <v>0</v>
      </c>
      <c r="C256" s="109">
        <f>IF(VALUE(MID('Planilha oficial participantes '!F256,1,SEARCH(" ",'Planilha oficial participantes '!F256)-1))&lt;=15, 0,
 IF(VALUE(MID('Planilha oficial participantes '!F256,1,SEARCH(" ",'Planilha oficial participantes '!F256)-1))&lt;=30, 1,
 IF(VALUE(MID('Planilha oficial participantes '!F256,1,SEARCH(" ",'Planilha oficial participantes '!F256)-1))&lt;=60, 2,
 3)))</f>
        <v>1</v>
      </c>
      <c r="D256" s="109">
        <f>IF('Planilha oficial participantes '!I256="Nenhuma no último mês", 0,
 IF('Planilha oficial participantes '!I256="Menos de 1 vez/ semana", 1,
 IF('Planilha oficial participantes '!I256="1 ou 2 vezes/ semana", 2,
 IF('Planilha oficial participantes '!I256="3 ou mais vezes/ semana", 3,
 ""))))
</f>
        <v>1</v>
      </c>
      <c r="E256" s="110">
        <f t="shared" si="1"/>
        <v>1</v>
      </c>
      <c r="F256" s="109">
        <f>IF(VALUE(MID('Planilha oficial participantes '!H256,1,SEARCH(" ",'Planilha oficial participantes '!H256)-1))&gt;=7, 0,
 IF(VALUE(MID('Planilha oficial participantes '!H256,1,SEARCH(" ",'Planilha oficial participantes '!H256)-1))&gt;=6, 1,
 IF(VALUE(MID('Planilha oficial participantes '!H256,1,SEARCH(" ",'Planilha oficial participantes '!H256)-1))&gt;=5, 2,
 3)))
</f>
        <v>0</v>
      </c>
      <c r="G256" s="109">
        <f>IF(
  (((VALUE(MID('Planilha oficial participantes '!H256,1,SEARCH(" ",'Planilha oficial participantes '!H256)-1))) / (TIMEVALUE(MOD('Planilha oficial participantes '!G256 - 'Planilha oficial participantes '!E256, 1))*24))*100) &gt; 85, 0,
IF(
  (((VALUE(MID('Planilha oficial participantes '!H256,1,SEARCH(" ",'Planilha oficial participantes '!H256)-1))) / (TIMEVALUE(MOD('Planilha oficial participantes '!G256 - 'Planilha oficial participantes '!E256, 1))*24))*100) &gt;= 75, 1,
IF(
  (((VALUE(MID('Planilha oficial participantes '!H256,1,SEARCH(" ",'Planilha oficial participantes '!H256)-1))) / (TIMEVALUE(MOD('Planilha oficial participantes '!G256 - 'Planilha oficial participantes '!E256, 1))*24))*100) &gt;= 65, 2,
3)))
</f>
        <v>1</v>
      </c>
      <c r="H256" s="111">
        <f>((VALUE(MID('Planilha oficial participantes '!H256,1,SEARCH(" ",'Planilha oficial participantes '!H256)-1))) / (TIMEVALUE(MOD('Planilha oficial participantes '!G256 - 'Planilha oficial participantes '!E256, 1))*24))*100</f>
        <v>82.35294118</v>
      </c>
      <c r="I256" s="112">
        <f>MOD('Planilha oficial participantes '!G256 - 'Planilha oficial participantes '!E256, 1)</f>
        <v>0.3541666667</v>
      </c>
      <c r="J256" s="113">
        <f t="shared" si="2"/>
        <v>8.5</v>
      </c>
      <c r="K256" s="109">
        <f t="shared" si="3"/>
        <v>2</v>
      </c>
      <c r="L256" s="109">
        <f>IF('Planilha oficial participantes '!J256="Nenhuma no último mês", 0,
 IF('Planilha oficial participantes '!J256="Menos de 1 vez/ semana", 1,
 IF('Planilha oficial participantes '!J256="1 ou 2 vezes/ semana", 2,
 IF('Planilha oficial participantes '!J256="3 ou mais vezes/ semana", 3,
 ""))))
</f>
        <v>2</v>
      </c>
      <c r="M256" s="109">
        <f>IF('Planilha oficial participantes '!K256="Nenhuma no último mês", 0,
 IF('Planilha oficial participantes '!K256="Menos de 1 vez/ semana", 1,
 IF('Planilha oficial participantes '!K256="1 ou 2 vezes/ semana", 2,
 IF('Planilha oficial participantes '!K256="3 ou mais vezes/ semana", 3,
 ""))))
</f>
        <v>3</v>
      </c>
      <c r="N256" s="109">
        <f>IF('Planilha oficial participantes '!L256="Nenhuma no último mês", 0,
 IF('Planilha oficial participantes '!L256="Menos de 1 vez/ semana", 1,
 IF('Planilha oficial participantes '!L256="1 ou 2 vezes/ semana", 2,
 IF('Planilha oficial participantes '!L256="3 ou mais vezes/ semana", 3,
 ""))))
</f>
        <v>0</v>
      </c>
      <c r="O256" s="109">
        <f>IF('Planilha oficial participantes '!M256="Nenhuma no último mês", 0,
 IF('Planilha oficial participantes '!M256="Menos de 1 vez/ semana", 1,
 IF('Planilha oficial participantes '!M256="1 ou 2 vezes/ semana", 2,
 IF('Planilha oficial participantes '!M256="3 ou mais vezes/ semana", 3,
 ""))))
</f>
        <v>1</v>
      </c>
      <c r="P256" s="109">
        <f>IF('Planilha oficial participantes '!N256="Nenhuma no último mês", 0,
 IF('Planilha oficial participantes '!N256="Menos de 1 vez/ semana", 1,
 IF('Planilha oficial participantes '!N256="1 ou 2 vezes/ semana", 2,
 IF('Planilha oficial participantes '!N256="3 ou mais vezes/ semana", 3,
 ""))))
</f>
        <v>2</v>
      </c>
      <c r="Q256" s="109">
        <f>IF('Planilha oficial participantes '!O256="Nenhuma no último mês", 0,
 IF('Planilha oficial participantes '!O256="Menos de 1 vez/ semana", 1,
 IF('Planilha oficial participantes '!O256="1 ou 2 vezes/ semana", 2,
 IF('Planilha oficial participantes '!O256="3 ou mais vezes/ semana", 3,
 ""))))
</f>
        <v>2</v>
      </c>
      <c r="R256" s="109">
        <f>IF('Planilha oficial participantes '!P256="Nenhuma no último mês", 0,
 IF('Planilha oficial participantes '!P256="Menos de 1 vez/ semana", 1,
 IF('Planilha oficial participantes '!P256="1 ou 2 vezes/ semana", 2,
 IF('Planilha oficial participantes '!P256="3 ou mais vezes/ semana", 3,
 ""))))
</f>
        <v>1</v>
      </c>
      <c r="S256" s="109">
        <f>IF('Planilha oficial participantes '!Q256="Nenhuma no último mês", 0,
 IF('Planilha oficial participantes '!Q256="Menos de 1 vez/ semana", 1,
 IF('Planilha oficial participantes '!Q256="1 ou 2 vezes/ semana", 2,
 IF('Planilha oficial participantes '!Q256="3 ou mais vezes/ semana", 3,
 ""))))
</f>
        <v>0</v>
      </c>
      <c r="T256" s="109">
        <f>IF('Planilha oficial participantes '!S256="Nenhuma no último mês", 0,
 IF('Planilha oficial participantes '!S256="Não se aplica", 0,
 IF('Planilha oficial participantes '!S256="Menos de 1 vez/ semana", 1,
 IF('Planilha oficial participantes '!S256="1 ou 2 vezes/ semana", 2,
 IF('Planilha oficial participantes '!S256="3 ou mais vezes/ semana", 3,
 ""))))
)</f>
        <v>0</v>
      </c>
      <c r="U256" s="109">
        <f>IF('Planilha oficial participantes '!U256="Nenhuma no último mês", 0,
 IF('Planilha oficial participantes '!U256="Menos de 1 vez/ semana", 1,
 IF('Planilha oficial participantes '!U256="1 ou 2 vezes/ semana", 2,
 IF('Planilha oficial participantes '!U256="3 ou mais vezes/ semana", 3,
 ""))))
</f>
        <v>1</v>
      </c>
      <c r="V256" s="109">
        <f t="shared" si="4"/>
        <v>2</v>
      </c>
      <c r="W256" s="109">
        <f>IF('Planilha oficial participantes '!V256="Nenhuma no último mês", 0,
 IF('Planilha oficial participantes '!V256="Menos de 1 vez/ semana", 1,
 IF('Planilha oficial participantes '!V256="1 ou 2 vezes/ semana", 2,
 IF('Planilha oficial participantes '!V256="3 ou mais vezes/ semana", 3,
 ""))))
</f>
        <v>1</v>
      </c>
      <c r="X256" s="109">
        <f>IF('Planilha oficial participantes '!W256="Nenhuma dificuldade", 0,
 IF('Planilha oficial participantes '!W256="Um problema leve", 1,
 IF('Planilha oficial participantes '!W256="Um problema razoável", 2,
 IF('Planilha oficial participantes '!W256="Um grande problema", 3,
 ""))))
</f>
        <v>2</v>
      </c>
      <c r="Y256" s="114">
        <f t="shared" si="5"/>
        <v>7</v>
      </c>
    </row>
    <row r="257">
      <c r="A257" s="108" t="s">
        <v>1448</v>
      </c>
      <c r="B257" s="109">
        <f>IF('Planilha oficial participantes '!T257="Muito boa", 0, IF('Planilha oficial participantes '!T257="Boa", 1, IF('Planilha oficial participantes '!T257="Ruim", 2, IF('Planilha oficial participantes '!T257="Muito ruim", 3, ""))))</f>
        <v>2</v>
      </c>
      <c r="C257" s="109">
        <f>IF(VALUE(MID('Planilha oficial participantes '!F257,1,SEARCH(" ",'Planilha oficial participantes '!F257)-1))&lt;=15, 0,
 IF(VALUE(MID('Planilha oficial participantes '!F257,1,SEARCH(" ",'Planilha oficial participantes '!F257)-1))&lt;=30, 1,
 IF(VALUE(MID('Planilha oficial participantes '!F257,1,SEARCH(" ",'Planilha oficial participantes '!F257)-1))&lt;=60, 2,
 3)))</f>
        <v>2</v>
      </c>
      <c r="D257" s="109">
        <f>IF('Planilha oficial participantes '!I257="Nenhuma no último mês", 0,
 IF('Planilha oficial participantes '!I257="Menos de 1 vez/ semana", 1,
 IF('Planilha oficial participantes '!I257="1 ou 2 vezes/ semana", 2,
 IF('Planilha oficial participantes '!I257="3 ou mais vezes/ semana", 3,
 ""))))
</f>
        <v>3</v>
      </c>
      <c r="E257" s="110">
        <f t="shared" si="1"/>
        <v>3</v>
      </c>
      <c r="F257" s="109">
        <f>IF(VALUE(MID('Planilha oficial participantes '!H257,1,SEARCH(" ",'Planilha oficial participantes '!H257)-1))&gt;=7, 0,
 IF(VALUE(MID('Planilha oficial participantes '!H257,1,SEARCH(" ",'Planilha oficial participantes '!H257)-1))&gt;=6, 1,
 IF(VALUE(MID('Planilha oficial participantes '!H257,1,SEARCH(" ",'Planilha oficial participantes '!H257)-1))&gt;=5, 2,
 3)))
</f>
        <v>2</v>
      </c>
      <c r="G257" s="109">
        <f>IF(
  (((VALUE(MID('Planilha oficial participantes '!H257,1,SEARCH(" ",'Planilha oficial participantes '!H257)-1))) / (TIMEVALUE(MOD('Planilha oficial participantes '!G257 - 'Planilha oficial participantes '!E257, 1))*24))*100) &gt; 85, 0,
IF(
  (((VALUE(MID('Planilha oficial participantes '!H257,1,SEARCH(" ",'Planilha oficial participantes '!H257)-1))) / (TIMEVALUE(MOD('Planilha oficial participantes '!G257 - 'Planilha oficial participantes '!E257, 1))*24))*100) &gt;= 75, 1,
IF(
  (((VALUE(MID('Planilha oficial participantes '!H257,1,SEARCH(" ",'Planilha oficial participantes '!H257)-1))) / (TIMEVALUE(MOD('Planilha oficial participantes '!G257 - 'Planilha oficial participantes '!E257, 1))*24))*100) &gt;= 65, 2,
3)))
</f>
        <v>2</v>
      </c>
      <c r="H257" s="111">
        <f>((VALUE(MID('Planilha oficial participantes '!H257,1,SEARCH(" ",'Planilha oficial participantes '!H257)-1))) / (TIMEVALUE(MOD('Planilha oficial participantes '!G257 - 'Planilha oficial participantes '!E257, 1))*24))*100</f>
        <v>71.42857143</v>
      </c>
      <c r="I257" s="112">
        <f>MOD('Planilha oficial participantes '!G257 - 'Planilha oficial participantes '!E257, 1)</f>
        <v>0.2916666667</v>
      </c>
      <c r="J257" s="113">
        <f t="shared" si="2"/>
        <v>7</v>
      </c>
      <c r="K257" s="109">
        <f t="shared" si="3"/>
        <v>2</v>
      </c>
      <c r="L257" s="109">
        <f>IF('Planilha oficial participantes '!J257="Nenhuma no último mês", 0,
 IF('Planilha oficial participantes '!J257="Menos de 1 vez/ semana", 1,
 IF('Planilha oficial participantes '!J257="1 ou 2 vezes/ semana", 2,
 IF('Planilha oficial participantes '!J257="3 ou mais vezes/ semana", 3,
 ""))))
</f>
        <v>2</v>
      </c>
      <c r="M257" s="109">
        <f>IF('Planilha oficial participantes '!K257="Nenhuma no último mês", 0,
 IF('Planilha oficial participantes '!K257="Menos de 1 vez/ semana", 1,
 IF('Planilha oficial participantes '!K257="1 ou 2 vezes/ semana", 2,
 IF('Planilha oficial participantes '!K257="3 ou mais vezes/ semana", 3,
 ""))))
</f>
        <v>2</v>
      </c>
      <c r="N257" s="109">
        <f>IF('Planilha oficial participantes '!L257="Nenhuma no último mês", 0,
 IF('Planilha oficial participantes '!L257="Menos de 1 vez/ semana", 1,
 IF('Planilha oficial participantes '!L257="1 ou 2 vezes/ semana", 2,
 IF('Planilha oficial participantes '!L257="3 ou mais vezes/ semana", 3,
 ""))))
</f>
        <v>3</v>
      </c>
      <c r="O257" s="109">
        <f>IF('Planilha oficial participantes '!M257="Nenhuma no último mês", 0,
 IF('Planilha oficial participantes '!M257="Menos de 1 vez/ semana", 1,
 IF('Planilha oficial participantes '!M257="1 ou 2 vezes/ semana", 2,
 IF('Planilha oficial participantes '!M257="3 ou mais vezes/ semana", 3,
 ""))))
</f>
        <v>0</v>
      </c>
      <c r="P257" s="109">
        <f>IF('Planilha oficial participantes '!N257="Nenhuma no último mês", 0,
 IF('Planilha oficial participantes '!N257="Menos de 1 vez/ semana", 1,
 IF('Planilha oficial participantes '!N257="1 ou 2 vezes/ semana", 2,
 IF('Planilha oficial participantes '!N257="3 ou mais vezes/ semana", 3,
 ""))))
</f>
        <v>0</v>
      </c>
      <c r="Q257" s="109">
        <f>IF('Planilha oficial participantes '!O257="Nenhuma no último mês", 0,
 IF('Planilha oficial participantes '!O257="Menos de 1 vez/ semana", 1,
 IF('Planilha oficial participantes '!O257="1 ou 2 vezes/ semana", 2,
 IF('Planilha oficial participantes '!O257="3 ou mais vezes/ semana", 3,
 ""))))
</f>
        <v>2</v>
      </c>
      <c r="R257" s="109">
        <f>IF('Planilha oficial participantes '!P257="Nenhuma no último mês", 0,
 IF('Planilha oficial participantes '!P257="Menos de 1 vez/ semana", 1,
 IF('Planilha oficial participantes '!P257="1 ou 2 vezes/ semana", 2,
 IF('Planilha oficial participantes '!P257="3 ou mais vezes/ semana", 3,
 ""))))
</f>
        <v>1</v>
      </c>
      <c r="S257" s="109">
        <f>IF('Planilha oficial participantes '!Q257="Nenhuma no último mês", 0,
 IF('Planilha oficial participantes '!Q257="Menos de 1 vez/ semana", 1,
 IF('Planilha oficial participantes '!Q257="1 ou 2 vezes/ semana", 2,
 IF('Planilha oficial participantes '!Q257="3 ou mais vezes/ semana", 3,
 ""))))
</f>
        <v>1</v>
      </c>
      <c r="T257" s="109">
        <f>IF('Planilha oficial participantes '!S257="Nenhuma no último mês", 0,
 IF('Planilha oficial participantes '!S257="Não se aplica", 0,
 IF('Planilha oficial participantes '!S257="Menos de 1 vez/ semana", 1,
 IF('Planilha oficial participantes '!S257="1 ou 2 vezes/ semana", 2,
 IF('Planilha oficial participantes '!S257="3 ou mais vezes/ semana", 3,
 ""))))
)</f>
        <v>3</v>
      </c>
      <c r="U257" s="109">
        <f>IF('Planilha oficial participantes '!U257="Nenhuma no último mês", 0,
 IF('Planilha oficial participantes '!U257="Menos de 1 vez/ semana", 1,
 IF('Planilha oficial participantes '!U257="1 ou 2 vezes/ semana", 2,
 IF('Planilha oficial participantes '!U257="3 ou mais vezes/ semana", 3,
 ""))))
</f>
        <v>3</v>
      </c>
      <c r="V257" s="109">
        <f t="shared" si="4"/>
        <v>2</v>
      </c>
      <c r="W257" s="109">
        <f>IF('Planilha oficial participantes '!V257="Nenhuma no último mês", 0,
 IF('Planilha oficial participantes '!V257="Menos de 1 vez/ semana", 1,
 IF('Planilha oficial participantes '!V257="1 ou 2 vezes/ semana", 2,
 IF('Planilha oficial participantes '!V257="3 ou mais vezes/ semana", 3,
 ""))))
</f>
        <v>1</v>
      </c>
      <c r="X257" s="109">
        <f>IF('Planilha oficial participantes '!W257="Nenhuma dificuldade", 0,
 IF('Planilha oficial participantes '!W257="Um problema leve", 1,
 IF('Planilha oficial participantes '!W257="Um problema razoável", 2,
 IF('Planilha oficial participantes '!W257="Um grande problema", 3,
 ""))))
</f>
        <v>3</v>
      </c>
      <c r="Y257" s="114">
        <f t="shared" si="5"/>
        <v>16</v>
      </c>
    </row>
    <row r="258">
      <c r="A258" s="108" t="s">
        <v>1449</v>
      </c>
      <c r="B258" s="109">
        <f>IF('Planilha oficial participantes '!T258="Muito boa", 0, IF('Planilha oficial participantes '!T258="Boa", 1, IF('Planilha oficial participantes '!T258="Ruim", 2, IF('Planilha oficial participantes '!T258="Muito ruim", 3, ""))))</f>
        <v>0</v>
      </c>
      <c r="C258" s="109">
        <f>IF(VALUE(MID('Planilha oficial participantes '!F258,1,SEARCH(" ",'Planilha oficial participantes '!F258)-1))&lt;=15, 0,
 IF(VALUE(MID('Planilha oficial participantes '!F258,1,SEARCH(" ",'Planilha oficial participantes '!F258)-1))&lt;=30, 1,
 IF(VALUE(MID('Planilha oficial participantes '!F258,1,SEARCH(" ",'Planilha oficial participantes '!F258)-1))&lt;=60, 2,
 3)))</f>
        <v>0</v>
      </c>
      <c r="D258" s="109">
        <f>IF('Planilha oficial participantes '!I258="Nenhuma no último mês", 0,
 IF('Planilha oficial participantes '!I258="Menos de 1 vez/ semana", 1,
 IF('Planilha oficial participantes '!I258="1 ou 2 vezes/ semana", 2,
 IF('Planilha oficial participantes '!I258="3 ou mais vezes/ semana", 3,
 ""))))
</f>
        <v>0</v>
      </c>
      <c r="E258" s="110">
        <f t="shared" si="1"/>
        <v>0</v>
      </c>
      <c r="F258" s="109">
        <f>IF(VALUE(MID('Planilha oficial participantes '!H258,1,SEARCH(" ",'Planilha oficial participantes '!H258)-1))&gt;=7, 0,
 IF(VALUE(MID('Planilha oficial participantes '!H258,1,SEARCH(" ",'Planilha oficial participantes '!H258)-1))&gt;=6, 1,
 IF(VALUE(MID('Planilha oficial participantes '!H258,1,SEARCH(" ",'Planilha oficial participantes '!H258)-1))&gt;=5, 2,
 3)))
</f>
        <v>0</v>
      </c>
      <c r="G258" s="109">
        <f>IF(
  (((VALUE(MID('Planilha oficial participantes '!H258,1,SEARCH(" ",'Planilha oficial participantes '!H258)-1))) / (TIMEVALUE(MOD('Planilha oficial participantes '!G258 - 'Planilha oficial participantes '!E258, 1))*24))*100) &gt; 85, 0,
IF(
  (((VALUE(MID('Planilha oficial participantes '!H258,1,SEARCH(" ",'Planilha oficial participantes '!H258)-1))) / (TIMEVALUE(MOD('Planilha oficial participantes '!G258 - 'Planilha oficial participantes '!E258, 1))*24))*100) &gt;= 75, 1,
IF(
  (((VALUE(MID('Planilha oficial participantes '!H258,1,SEARCH(" ",'Planilha oficial participantes '!H258)-1))) / (TIMEVALUE(MOD('Planilha oficial participantes '!G258 - 'Planilha oficial participantes '!E258, 1))*24))*100) &gt;= 65, 2,
3)))
</f>
        <v>0</v>
      </c>
      <c r="H258" s="111">
        <f>((VALUE(MID('Planilha oficial participantes '!H258,1,SEARCH(" ",'Planilha oficial participantes '!H258)-1))) / (TIMEVALUE(MOD('Planilha oficial participantes '!G258 - 'Planilha oficial participantes '!E258, 1))*24))*100</f>
        <v>100</v>
      </c>
      <c r="I258" s="112">
        <f>MOD('Planilha oficial participantes '!G258 - 'Planilha oficial participantes '!E258, 1)</f>
        <v>0.3333333333</v>
      </c>
      <c r="J258" s="113">
        <f t="shared" si="2"/>
        <v>8</v>
      </c>
      <c r="K258" s="109">
        <f t="shared" si="3"/>
        <v>0</v>
      </c>
      <c r="L258" s="109">
        <f>IF('Planilha oficial participantes '!J258="Nenhuma no último mês", 0,
 IF('Planilha oficial participantes '!J258="Menos de 1 vez/ semana", 1,
 IF('Planilha oficial participantes '!J258="1 ou 2 vezes/ semana", 2,
 IF('Planilha oficial participantes '!J258="3 ou mais vezes/ semana", 3,
 ""))))
</f>
        <v>0</v>
      </c>
      <c r="M258" s="109">
        <f>IF('Planilha oficial participantes '!K258="Nenhuma no último mês", 0,
 IF('Planilha oficial participantes '!K258="Menos de 1 vez/ semana", 1,
 IF('Planilha oficial participantes '!K258="1 ou 2 vezes/ semana", 2,
 IF('Planilha oficial participantes '!K258="3 ou mais vezes/ semana", 3,
 ""))))
</f>
        <v>0</v>
      </c>
      <c r="N258" s="109">
        <f>IF('Planilha oficial participantes '!L258="Nenhuma no último mês", 0,
 IF('Planilha oficial participantes '!L258="Menos de 1 vez/ semana", 1,
 IF('Planilha oficial participantes '!L258="1 ou 2 vezes/ semana", 2,
 IF('Planilha oficial participantes '!L258="3 ou mais vezes/ semana", 3,
 ""))))
</f>
        <v>0</v>
      </c>
      <c r="O258" s="109">
        <f>IF('Planilha oficial participantes '!M258="Nenhuma no último mês", 0,
 IF('Planilha oficial participantes '!M258="Menos de 1 vez/ semana", 1,
 IF('Planilha oficial participantes '!M258="1 ou 2 vezes/ semana", 2,
 IF('Planilha oficial participantes '!M258="3 ou mais vezes/ semana", 3,
 ""))))
</f>
        <v>0</v>
      </c>
      <c r="P258" s="109">
        <f>IF('Planilha oficial participantes '!N258="Nenhuma no último mês", 0,
 IF('Planilha oficial participantes '!N258="Menos de 1 vez/ semana", 1,
 IF('Planilha oficial participantes '!N258="1 ou 2 vezes/ semana", 2,
 IF('Planilha oficial participantes '!N258="3 ou mais vezes/ semana", 3,
 ""))))
</f>
        <v>0</v>
      </c>
      <c r="Q258" s="109">
        <f>IF('Planilha oficial participantes '!O258="Nenhuma no último mês", 0,
 IF('Planilha oficial participantes '!O258="Menos de 1 vez/ semana", 1,
 IF('Planilha oficial participantes '!O258="1 ou 2 vezes/ semana", 2,
 IF('Planilha oficial participantes '!O258="3 ou mais vezes/ semana", 3,
 ""))))
</f>
        <v>0</v>
      </c>
      <c r="R258" s="109">
        <f>IF('Planilha oficial participantes '!P258="Nenhuma no último mês", 0,
 IF('Planilha oficial participantes '!P258="Menos de 1 vez/ semana", 1,
 IF('Planilha oficial participantes '!P258="1 ou 2 vezes/ semana", 2,
 IF('Planilha oficial participantes '!P258="3 ou mais vezes/ semana", 3,
 ""))))
</f>
        <v>0</v>
      </c>
      <c r="S258" s="109">
        <f>IF('Planilha oficial participantes '!Q258="Nenhuma no último mês", 0,
 IF('Planilha oficial participantes '!Q258="Menos de 1 vez/ semana", 1,
 IF('Planilha oficial participantes '!Q258="1 ou 2 vezes/ semana", 2,
 IF('Planilha oficial participantes '!Q258="3 ou mais vezes/ semana", 3,
 ""))))
</f>
        <v>0</v>
      </c>
      <c r="T258" s="109">
        <f>IF('Planilha oficial participantes '!S258="Nenhuma no último mês", 0,
 IF('Planilha oficial participantes '!S258="Não se aplica", 0,
 IF('Planilha oficial participantes '!S258="Menos de 1 vez/ semana", 1,
 IF('Planilha oficial participantes '!S258="1 ou 2 vezes/ semana", 2,
 IF('Planilha oficial participantes '!S258="3 ou mais vezes/ semana", 3,
 ""))))
)</f>
        <v>0</v>
      </c>
      <c r="U258" s="109">
        <f>IF('Planilha oficial participantes '!U258="Nenhuma no último mês", 0,
 IF('Planilha oficial participantes '!U258="Menos de 1 vez/ semana", 1,
 IF('Planilha oficial participantes '!U258="1 ou 2 vezes/ semana", 2,
 IF('Planilha oficial participantes '!U258="3 ou mais vezes/ semana", 3,
 ""))))
</f>
        <v>0</v>
      </c>
      <c r="V258" s="109">
        <f t="shared" si="4"/>
        <v>0</v>
      </c>
      <c r="W258" s="109">
        <f>IF('Planilha oficial participantes '!V258="Nenhuma no último mês", 0,
 IF('Planilha oficial participantes '!V258="Menos de 1 vez/ semana", 1,
 IF('Planilha oficial participantes '!V258="1 ou 2 vezes/ semana", 2,
 IF('Planilha oficial participantes '!V258="3 ou mais vezes/ semana", 3,
 ""))))
</f>
        <v>0</v>
      </c>
      <c r="X258" s="109">
        <f>IF('Planilha oficial participantes '!W258="Nenhuma dificuldade", 0,
 IF('Planilha oficial participantes '!W258="Um problema leve", 1,
 IF('Planilha oficial participantes '!W258="Um problema razoável", 2,
 IF('Planilha oficial participantes '!W258="Um grande problema", 3,
 ""))))
</f>
        <v>0</v>
      </c>
      <c r="Y258" s="114">
        <f t="shared" si="5"/>
        <v>0</v>
      </c>
    </row>
    <row r="259">
      <c r="A259" s="108" t="s">
        <v>1450</v>
      </c>
      <c r="B259" s="109">
        <f>IF('Planilha oficial participantes '!T259="Muito boa", 0, IF('Planilha oficial participantes '!T259="Boa", 1, IF('Planilha oficial participantes '!T259="Ruim", 2, IF('Planilha oficial participantes '!T259="Muito ruim", 3, ""))))</f>
        <v>1</v>
      </c>
      <c r="C259" s="109">
        <f>IF(VALUE(MID('Planilha oficial participantes '!F259,1,SEARCH(" ",'Planilha oficial participantes '!F259)-1))&lt;=15, 0,
 IF(VALUE(MID('Planilha oficial participantes '!F259,1,SEARCH(" ",'Planilha oficial participantes '!F259)-1))&lt;=30, 1,
 IF(VALUE(MID('Planilha oficial participantes '!F259,1,SEARCH(" ",'Planilha oficial participantes '!F259)-1))&lt;=60, 2,
 3)))</f>
        <v>1</v>
      </c>
      <c r="D259" s="109">
        <f>IF('Planilha oficial participantes '!I259="Nenhuma no último mês", 0,
 IF('Planilha oficial participantes '!I259="Menos de 1 vez/ semana", 1,
 IF('Planilha oficial participantes '!I259="1 ou 2 vezes/ semana", 2,
 IF('Planilha oficial participantes '!I259="3 ou mais vezes/ semana", 3,
 ""))))
</f>
        <v>1</v>
      </c>
      <c r="E259" s="110">
        <f t="shared" si="1"/>
        <v>1</v>
      </c>
      <c r="F259" s="109">
        <f>IF(VALUE(MID('Planilha oficial participantes '!H259,1,SEARCH(" ",'Planilha oficial participantes '!H259)-1))&gt;=7, 0,
 IF(VALUE(MID('Planilha oficial participantes '!H259,1,SEARCH(" ",'Planilha oficial participantes '!H259)-1))&gt;=6, 1,
 IF(VALUE(MID('Planilha oficial participantes '!H259,1,SEARCH(" ",'Planilha oficial participantes '!H259)-1))&gt;=5, 2,
 3)))
</f>
        <v>2</v>
      </c>
      <c r="G259" s="109">
        <f>IF(
  (((VALUE(MID('Planilha oficial participantes '!H259,1,SEARCH(" ",'Planilha oficial participantes '!H259)-1))) / (TIMEVALUE(MOD('Planilha oficial participantes '!G259 - 'Planilha oficial participantes '!E259, 1))*24))*100) &gt; 85, 0,
IF(
  (((VALUE(MID('Planilha oficial participantes '!H259,1,SEARCH(" ",'Planilha oficial participantes '!H259)-1))) / (TIMEVALUE(MOD('Planilha oficial participantes '!G259 - 'Planilha oficial participantes '!E259, 1))*24))*100) &gt;= 75, 1,
IF(
  (((VALUE(MID('Planilha oficial participantes '!H259,1,SEARCH(" ",'Planilha oficial participantes '!H259)-1))) / (TIMEVALUE(MOD('Planilha oficial participantes '!G259 - 'Planilha oficial participantes '!E259, 1))*24))*100) &gt;= 65, 2,
3)))
</f>
        <v>2</v>
      </c>
      <c r="H259" s="111">
        <f>((VALUE(MID('Planilha oficial participantes '!H259,1,SEARCH(" ",'Planilha oficial participantes '!H259)-1))) / (TIMEVALUE(MOD('Planilha oficial participantes '!G259 - 'Planilha oficial participantes '!E259, 1))*24))*100</f>
        <v>66.66666667</v>
      </c>
      <c r="I259" s="112">
        <f>MOD('Planilha oficial participantes '!G259 - 'Planilha oficial participantes '!E259, 1)</f>
        <v>0.3125</v>
      </c>
      <c r="J259" s="113">
        <f t="shared" si="2"/>
        <v>7.5</v>
      </c>
      <c r="K259" s="109">
        <f t="shared" si="3"/>
        <v>1</v>
      </c>
      <c r="L259" s="109">
        <f>IF('Planilha oficial participantes '!J259="Nenhuma no último mês", 0,
 IF('Planilha oficial participantes '!J259="Menos de 1 vez/ semana", 1,
 IF('Planilha oficial participantes '!J259="1 ou 2 vezes/ semana", 2,
 IF('Planilha oficial participantes '!J259="3 ou mais vezes/ semana", 3,
 ""))))
</f>
        <v>2</v>
      </c>
      <c r="M259" s="109">
        <f>IF('Planilha oficial participantes '!K259="Nenhuma no último mês", 0,
 IF('Planilha oficial participantes '!K259="Menos de 1 vez/ semana", 1,
 IF('Planilha oficial participantes '!K259="1 ou 2 vezes/ semana", 2,
 IF('Planilha oficial participantes '!K259="3 ou mais vezes/ semana", 3,
 ""))))
</f>
        <v>0</v>
      </c>
      <c r="N259" s="109">
        <f>IF('Planilha oficial participantes '!L259="Nenhuma no último mês", 0,
 IF('Planilha oficial participantes '!L259="Menos de 1 vez/ semana", 1,
 IF('Planilha oficial participantes '!L259="1 ou 2 vezes/ semana", 2,
 IF('Planilha oficial participantes '!L259="3 ou mais vezes/ semana", 3,
 ""))))
</f>
        <v>0</v>
      </c>
      <c r="O259" s="109">
        <f>IF('Planilha oficial participantes '!M259="Nenhuma no último mês", 0,
 IF('Planilha oficial participantes '!M259="Menos de 1 vez/ semana", 1,
 IF('Planilha oficial participantes '!M259="1 ou 2 vezes/ semana", 2,
 IF('Planilha oficial participantes '!M259="3 ou mais vezes/ semana", 3,
 ""))))
</f>
        <v>0</v>
      </c>
      <c r="P259" s="109">
        <f>IF('Planilha oficial participantes '!N259="Nenhuma no último mês", 0,
 IF('Planilha oficial participantes '!N259="Menos de 1 vez/ semana", 1,
 IF('Planilha oficial participantes '!N259="1 ou 2 vezes/ semana", 2,
 IF('Planilha oficial participantes '!N259="3 ou mais vezes/ semana", 3,
 ""))))
</f>
        <v>2</v>
      </c>
      <c r="Q259" s="109">
        <f>IF('Planilha oficial participantes '!O259="Nenhuma no último mês", 0,
 IF('Planilha oficial participantes '!O259="Menos de 1 vez/ semana", 1,
 IF('Planilha oficial participantes '!O259="1 ou 2 vezes/ semana", 2,
 IF('Planilha oficial participantes '!O259="3 ou mais vezes/ semana", 3,
 ""))))
</f>
        <v>0</v>
      </c>
      <c r="R259" s="109">
        <f>IF('Planilha oficial participantes '!P259="Nenhuma no último mês", 0,
 IF('Planilha oficial participantes '!P259="Menos de 1 vez/ semana", 1,
 IF('Planilha oficial participantes '!P259="1 ou 2 vezes/ semana", 2,
 IF('Planilha oficial participantes '!P259="3 ou mais vezes/ semana", 3,
 ""))))
</f>
        <v>2</v>
      </c>
      <c r="S259" s="109">
        <f>IF('Planilha oficial participantes '!Q259="Nenhuma no último mês", 0,
 IF('Planilha oficial participantes '!Q259="Menos de 1 vez/ semana", 1,
 IF('Planilha oficial participantes '!Q259="1 ou 2 vezes/ semana", 2,
 IF('Planilha oficial participantes '!Q259="3 ou mais vezes/ semana", 3,
 ""))))
</f>
        <v>0</v>
      </c>
      <c r="T259" s="109">
        <f>IF('Planilha oficial participantes '!S259="Nenhuma no último mês", 0,
 IF('Planilha oficial participantes '!S259="Não se aplica", 0,
 IF('Planilha oficial participantes '!S259="Menos de 1 vez/ semana", 1,
 IF('Planilha oficial participantes '!S259="1 ou 2 vezes/ semana", 2,
 IF('Planilha oficial participantes '!S259="3 ou mais vezes/ semana", 3,
 ""))))
)</f>
        <v>0</v>
      </c>
      <c r="U259" s="109">
        <f>IF('Planilha oficial participantes '!U259="Nenhuma no último mês", 0,
 IF('Planilha oficial participantes '!U259="Menos de 1 vez/ semana", 1,
 IF('Planilha oficial participantes '!U259="1 ou 2 vezes/ semana", 2,
 IF('Planilha oficial participantes '!U259="3 ou mais vezes/ semana", 3,
 ""))))
</f>
        <v>0</v>
      </c>
      <c r="V259" s="109">
        <f t="shared" si="4"/>
        <v>1</v>
      </c>
      <c r="W259" s="109">
        <f>IF('Planilha oficial participantes '!V259="Nenhuma no último mês", 0,
 IF('Planilha oficial participantes '!V259="Menos de 1 vez/ semana", 1,
 IF('Planilha oficial participantes '!V259="1 ou 2 vezes/ semana", 2,
 IF('Planilha oficial participantes '!V259="3 ou mais vezes/ semana", 3,
 ""))))
</f>
        <v>2</v>
      </c>
      <c r="X259" s="109">
        <f>IF('Planilha oficial participantes '!W259="Nenhuma dificuldade", 0,
 IF('Planilha oficial participantes '!W259="Um problema leve", 1,
 IF('Planilha oficial participantes '!W259="Um problema razoável", 2,
 IF('Planilha oficial participantes '!W259="Um grande problema", 3,
 ""))))
</f>
        <v>0</v>
      </c>
      <c r="Y259" s="114">
        <f t="shared" si="5"/>
        <v>8</v>
      </c>
    </row>
    <row r="260">
      <c r="A260" s="108" t="s">
        <v>1451</v>
      </c>
      <c r="B260" s="109">
        <f>IF('Planilha oficial participantes '!T260="Muito boa", 0, IF('Planilha oficial participantes '!T260="Boa", 1, IF('Planilha oficial participantes '!T260="Ruim", 2, IF('Planilha oficial participantes '!T260="Muito ruim", 3, ""))))</f>
        <v>1</v>
      </c>
      <c r="C260" s="109">
        <f>IF(VALUE(MID('Planilha oficial participantes '!F260,1,SEARCH(" ",'Planilha oficial participantes '!F260)-1))&lt;=15, 0,
 IF(VALUE(MID('Planilha oficial participantes '!F260,1,SEARCH(" ",'Planilha oficial participantes '!F260)-1))&lt;=30, 1,
 IF(VALUE(MID('Planilha oficial participantes '!F260,1,SEARCH(" ",'Planilha oficial participantes '!F260)-1))&lt;=60, 2,
 3)))</f>
        <v>1</v>
      </c>
      <c r="D260" s="109">
        <f>IF('Planilha oficial participantes '!I260="Nenhuma no último mês", 0,
 IF('Planilha oficial participantes '!I260="Menos de 1 vez/ semana", 1,
 IF('Planilha oficial participantes '!I260="1 ou 2 vezes/ semana", 2,
 IF('Planilha oficial participantes '!I260="3 ou mais vezes/ semana", 3,
 ""))))
</f>
        <v>0</v>
      </c>
      <c r="E260" s="110">
        <f t="shared" si="1"/>
        <v>1</v>
      </c>
      <c r="F260" s="109">
        <f>IF(VALUE(MID('Planilha oficial participantes '!H260,1,SEARCH(" ",'Planilha oficial participantes '!H260)-1))&gt;=7, 0,
 IF(VALUE(MID('Planilha oficial participantes '!H260,1,SEARCH(" ",'Planilha oficial participantes '!H260)-1))&gt;=6, 1,
 IF(VALUE(MID('Planilha oficial participantes '!H260,1,SEARCH(" ",'Planilha oficial participantes '!H260)-1))&gt;=5, 2,
 3)))
</f>
        <v>0</v>
      </c>
      <c r="G260" s="109">
        <f>IF(
  (((VALUE(MID('Planilha oficial participantes '!H260,1,SEARCH(" ",'Planilha oficial participantes '!H260)-1))) / (TIMEVALUE(MOD('Planilha oficial participantes '!G260 - 'Planilha oficial participantes '!E260, 1))*24))*100) &gt; 85, 0,
IF(
  (((VALUE(MID('Planilha oficial participantes '!H260,1,SEARCH(" ",'Planilha oficial participantes '!H260)-1))) / (TIMEVALUE(MOD('Planilha oficial participantes '!G260 - 'Planilha oficial participantes '!E260, 1))*24))*100) &gt;= 75, 1,
IF(
  (((VALUE(MID('Planilha oficial participantes '!H260,1,SEARCH(" ",'Planilha oficial participantes '!H260)-1))) / (TIMEVALUE(MOD('Planilha oficial participantes '!G260 - 'Planilha oficial participantes '!E260, 1))*24))*100) &gt;= 65, 2,
3)))
</f>
        <v>0</v>
      </c>
      <c r="H260" s="111">
        <f>((VALUE(MID('Planilha oficial participantes '!H260,1,SEARCH(" ",'Planilha oficial participantes '!H260)-1))) / (TIMEVALUE(MOD('Planilha oficial participantes '!G260 - 'Planilha oficial participantes '!E260, 1))*24))*100</f>
        <v>94.11764706</v>
      </c>
      <c r="I260" s="112">
        <f>MOD('Planilha oficial participantes '!G260 - 'Planilha oficial participantes '!E260, 1)</f>
        <v>0.3541666667</v>
      </c>
      <c r="J260" s="113">
        <f t="shared" si="2"/>
        <v>8.5</v>
      </c>
      <c r="K260" s="109">
        <f t="shared" si="3"/>
        <v>0</v>
      </c>
      <c r="L260" s="109">
        <f>IF('Planilha oficial participantes '!J260="Nenhuma no último mês", 0,
 IF('Planilha oficial participantes '!J260="Menos de 1 vez/ semana", 1,
 IF('Planilha oficial participantes '!J260="1 ou 2 vezes/ semana", 2,
 IF('Planilha oficial participantes '!J260="3 ou mais vezes/ semana", 3,
 ""))))
</f>
        <v>0</v>
      </c>
      <c r="M260" s="109">
        <f>IF('Planilha oficial participantes '!K260="Nenhuma no último mês", 0,
 IF('Planilha oficial participantes '!K260="Menos de 1 vez/ semana", 1,
 IF('Planilha oficial participantes '!K260="1 ou 2 vezes/ semana", 2,
 IF('Planilha oficial participantes '!K260="3 ou mais vezes/ semana", 3,
 ""))))
</f>
        <v>0</v>
      </c>
      <c r="N260" s="109">
        <f>IF('Planilha oficial participantes '!L260="Nenhuma no último mês", 0,
 IF('Planilha oficial participantes '!L260="Menos de 1 vez/ semana", 1,
 IF('Planilha oficial participantes '!L260="1 ou 2 vezes/ semana", 2,
 IF('Planilha oficial participantes '!L260="3 ou mais vezes/ semana", 3,
 ""))))
</f>
        <v>0</v>
      </c>
      <c r="O260" s="109">
        <f>IF('Planilha oficial participantes '!M260="Nenhuma no último mês", 0,
 IF('Planilha oficial participantes '!M260="Menos de 1 vez/ semana", 1,
 IF('Planilha oficial participantes '!M260="1 ou 2 vezes/ semana", 2,
 IF('Planilha oficial participantes '!M260="3 ou mais vezes/ semana", 3,
 ""))))
</f>
        <v>0</v>
      </c>
      <c r="P260" s="109">
        <f>IF('Planilha oficial participantes '!N260="Nenhuma no último mês", 0,
 IF('Planilha oficial participantes '!N260="Menos de 1 vez/ semana", 1,
 IF('Planilha oficial participantes '!N260="1 ou 2 vezes/ semana", 2,
 IF('Planilha oficial participantes '!N260="3 ou mais vezes/ semana", 3,
 ""))))
</f>
        <v>0</v>
      </c>
      <c r="Q260" s="109">
        <f>IF('Planilha oficial participantes '!O260="Nenhuma no último mês", 0,
 IF('Planilha oficial participantes '!O260="Menos de 1 vez/ semana", 1,
 IF('Planilha oficial participantes '!O260="1 ou 2 vezes/ semana", 2,
 IF('Planilha oficial participantes '!O260="3 ou mais vezes/ semana", 3,
 ""))))
</f>
        <v>0</v>
      </c>
      <c r="R260" s="109">
        <f>IF('Planilha oficial participantes '!P260="Nenhuma no último mês", 0,
 IF('Planilha oficial participantes '!P260="Menos de 1 vez/ semana", 1,
 IF('Planilha oficial participantes '!P260="1 ou 2 vezes/ semana", 2,
 IF('Planilha oficial participantes '!P260="3 ou mais vezes/ semana", 3,
 ""))))
</f>
        <v>0</v>
      </c>
      <c r="S260" s="109">
        <f>IF('Planilha oficial participantes '!Q260="Nenhuma no último mês", 0,
 IF('Planilha oficial participantes '!Q260="Menos de 1 vez/ semana", 1,
 IF('Planilha oficial participantes '!Q260="1 ou 2 vezes/ semana", 2,
 IF('Planilha oficial participantes '!Q260="3 ou mais vezes/ semana", 3,
 ""))))
</f>
        <v>0</v>
      </c>
      <c r="T260" s="109">
        <f>IF('Planilha oficial participantes '!S260="Nenhuma no último mês", 0,
 IF('Planilha oficial participantes '!S260="Não se aplica", 0,
 IF('Planilha oficial participantes '!S260="Menos de 1 vez/ semana", 1,
 IF('Planilha oficial participantes '!S260="1 ou 2 vezes/ semana", 2,
 IF('Planilha oficial participantes '!S260="3 ou mais vezes/ semana", 3,
 ""))))
)</f>
        <v>0</v>
      </c>
      <c r="U260" s="109">
        <f>IF('Planilha oficial participantes '!U260="Nenhuma no último mês", 0,
 IF('Planilha oficial participantes '!U260="Menos de 1 vez/ semana", 1,
 IF('Planilha oficial participantes '!U260="1 ou 2 vezes/ semana", 2,
 IF('Planilha oficial participantes '!U260="3 ou mais vezes/ semana", 3,
 ""))))
</f>
        <v>2</v>
      </c>
      <c r="V260" s="109">
        <f t="shared" si="4"/>
        <v>1</v>
      </c>
      <c r="W260" s="109">
        <f>IF('Planilha oficial participantes '!V260="Nenhuma no último mês", 0,
 IF('Planilha oficial participantes '!V260="Menos de 1 vez/ semana", 1,
 IF('Planilha oficial participantes '!V260="1 ou 2 vezes/ semana", 2,
 IF('Planilha oficial participantes '!V260="3 ou mais vezes/ semana", 3,
 ""))))
</f>
        <v>0</v>
      </c>
      <c r="X260" s="109">
        <f>IF('Planilha oficial participantes '!W260="Nenhuma dificuldade", 0,
 IF('Planilha oficial participantes '!W260="Um problema leve", 1,
 IF('Planilha oficial participantes '!W260="Um problema razoável", 2,
 IF('Planilha oficial participantes '!W260="Um grande problema", 3,
 ""))))
</f>
        <v>2</v>
      </c>
      <c r="Y260" s="114">
        <f t="shared" si="5"/>
        <v>5</v>
      </c>
    </row>
    <row r="261">
      <c r="A261" s="108" t="s">
        <v>1452</v>
      </c>
      <c r="B261" s="109">
        <f>IF('Planilha oficial participantes '!T261="Muito boa", 0, IF('Planilha oficial participantes '!T261="Boa", 1, IF('Planilha oficial participantes '!T261="Ruim", 2, IF('Planilha oficial participantes '!T261="Muito ruim", 3, ""))))</f>
        <v>1</v>
      </c>
      <c r="C261" s="109">
        <f>IF(VALUE(MID('Planilha oficial participantes '!F261,1,SEARCH(" ",'Planilha oficial participantes '!F261)-1))&lt;=15, 0,
 IF(VALUE(MID('Planilha oficial participantes '!F261,1,SEARCH(" ",'Planilha oficial participantes '!F261)-1))&lt;=30, 1,
 IF(VALUE(MID('Planilha oficial participantes '!F261,1,SEARCH(" ",'Planilha oficial participantes '!F261)-1))&lt;=60, 2,
 3)))</f>
        <v>1</v>
      </c>
      <c r="D261" s="109">
        <f>IF('Planilha oficial participantes '!I261="Nenhuma no último mês", 0,
 IF('Planilha oficial participantes '!I261="Menos de 1 vez/ semana", 1,
 IF('Planilha oficial participantes '!I261="1 ou 2 vezes/ semana", 2,
 IF('Planilha oficial participantes '!I261="3 ou mais vezes/ semana", 3,
 ""))))
</f>
        <v>0</v>
      </c>
      <c r="E261" s="110">
        <f t="shared" si="1"/>
        <v>1</v>
      </c>
      <c r="F261" s="109">
        <f>IF(VALUE(MID('Planilha oficial participantes '!H261,1,SEARCH(" ",'Planilha oficial participantes '!H261)-1))&gt;=7, 0,
 IF(VALUE(MID('Planilha oficial participantes '!H261,1,SEARCH(" ",'Planilha oficial participantes '!H261)-1))&gt;=6, 1,
 IF(VALUE(MID('Planilha oficial participantes '!H261,1,SEARCH(" ",'Planilha oficial participantes '!H261)-1))&gt;=5, 2,
 3)))
</f>
        <v>1</v>
      </c>
      <c r="G261" s="109">
        <f>IF(
  (((VALUE(MID('Planilha oficial participantes '!H261,1,SEARCH(" ",'Planilha oficial participantes '!H261)-1))) / (TIMEVALUE(MOD('Planilha oficial participantes '!G261 - 'Planilha oficial participantes '!E261, 1))*24))*100) &gt; 85, 0,
IF(
  (((VALUE(MID('Planilha oficial participantes '!H261,1,SEARCH(" ",'Planilha oficial participantes '!H261)-1))) / (TIMEVALUE(MOD('Planilha oficial participantes '!G261 - 'Planilha oficial participantes '!E261, 1))*24))*100) &gt;= 75, 1,
IF(
  (((VALUE(MID('Planilha oficial participantes '!H261,1,SEARCH(" ",'Planilha oficial participantes '!H261)-1))) / (TIMEVALUE(MOD('Planilha oficial participantes '!G261 - 'Planilha oficial participantes '!E261, 1))*24))*100) &gt;= 65, 2,
3)))
</f>
        <v>2</v>
      </c>
      <c r="H261" s="111">
        <f>((VALUE(MID('Planilha oficial participantes '!H261,1,SEARCH(" ",'Planilha oficial participantes '!H261)-1))) / (TIMEVALUE(MOD('Planilha oficial participantes '!G261 - 'Planilha oficial participantes '!E261, 1))*24))*100</f>
        <v>70.58823529</v>
      </c>
      <c r="I261" s="112">
        <f>MOD('Planilha oficial participantes '!G261 - 'Planilha oficial participantes '!E261, 1)</f>
        <v>0.3541666667</v>
      </c>
      <c r="J261" s="113">
        <f t="shared" si="2"/>
        <v>8.5</v>
      </c>
      <c r="K261" s="109">
        <f t="shared" si="3"/>
        <v>0</v>
      </c>
      <c r="L261" s="109">
        <f>IF('Planilha oficial participantes '!J261="Nenhuma no último mês", 0,
 IF('Planilha oficial participantes '!J261="Menos de 1 vez/ semana", 1,
 IF('Planilha oficial participantes '!J261="1 ou 2 vezes/ semana", 2,
 IF('Planilha oficial participantes '!J261="3 ou mais vezes/ semana", 3,
 ""))))
</f>
        <v>0</v>
      </c>
      <c r="M261" s="109">
        <f>IF('Planilha oficial participantes '!K261="Nenhuma no último mês", 0,
 IF('Planilha oficial participantes '!K261="Menos de 1 vez/ semana", 1,
 IF('Planilha oficial participantes '!K261="1 ou 2 vezes/ semana", 2,
 IF('Planilha oficial participantes '!K261="3 ou mais vezes/ semana", 3,
 ""))))
</f>
        <v>0</v>
      </c>
      <c r="N261" s="109">
        <f>IF('Planilha oficial participantes '!L261="Nenhuma no último mês", 0,
 IF('Planilha oficial participantes '!L261="Menos de 1 vez/ semana", 1,
 IF('Planilha oficial participantes '!L261="1 ou 2 vezes/ semana", 2,
 IF('Planilha oficial participantes '!L261="3 ou mais vezes/ semana", 3,
 ""))))
</f>
        <v>0</v>
      </c>
      <c r="O261" s="109">
        <f>IF('Planilha oficial participantes '!M261="Nenhuma no último mês", 0,
 IF('Planilha oficial participantes '!M261="Menos de 1 vez/ semana", 1,
 IF('Planilha oficial participantes '!M261="1 ou 2 vezes/ semana", 2,
 IF('Planilha oficial participantes '!M261="3 ou mais vezes/ semana", 3,
 ""))))
</f>
        <v>0</v>
      </c>
      <c r="P261" s="109">
        <f>IF('Planilha oficial participantes '!N261="Nenhuma no último mês", 0,
 IF('Planilha oficial participantes '!N261="Menos de 1 vez/ semana", 1,
 IF('Planilha oficial participantes '!N261="1 ou 2 vezes/ semana", 2,
 IF('Planilha oficial participantes '!N261="3 ou mais vezes/ semana", 3,
 ""))))
</f>
        <v>0</v>
      </c>
      <c r="Q261" s="109">
        <f>IF('Planilha oficial participantes '!O261="Nenhuma no último mês", 0,
 IF('Planilha oficial participantes '!O261="Menos de 1 vez/ semana", 1,
 IF('Planilha oficial participantes '!O261="1 ou 2 vezes/ semana", 2,
 IF('Planilha oficial participantes '!O261="3 ou mais vezes/ semana", 3,
 ""))))
</f>
        <v>0</v>
      </c>
      <c r="R261" s="109">
        <f>IF('Planilha oficial participantes '!P261="Nenhuma no último mês", 0,
 IF('Planilha oficial participantes '!P261="Menos de 1 vez/ semana", 1,
 IF('Planilha oficial participantes '!P261="1 ou 2 vezes/ semana", 2,
 IF('Planilha oficial participantes '!P261="3 ou mais vezes/ semana", 3,
 ""))))
</f>
        <v>0</v>
      </c>
      <c r="S261" s="109">
        <f>IF('Planilha oficial participantes '!Q261="Nenhuma no último mês", 0,
 IF('Planilha oficial participantes '!Q261="Menos de 1 vez/ semana", 1,
 IF('Planilha oficial participantes '!Q261="1 ou 2 vezes/ semana", 2,
 IF('Planilha oficial participantes '!Q261="3 ou mais vezes/ semana", 3,
 ""))))
</f>
        <v>0</v>
      </c>
      <c r="T261" s="109">
        <f>IF('Planilha oficial participantes '!S261="Nenhuma no último mês", 0,
 IF('Planilha oficial participantes '!S261="Não se aplica", 0,
 IF('Planilha oficial participantes '!S261="Menos de 1 vez/ semana", 1,
 IF('Planilha oficial participantes '!S261="1 ou 2 vezes/ semana", 2,
 IF('Planilha oficial participantes '!S261="3 ou mais vezes/ semana", 3,
 ""))))
)</f>
        <v>0</v>
      </c>
      <c r="U261" s="109">
        <f>IF('Planilha oficial participantes '!U261="Nenhuma no último mês", 0,
 IF('Planilha oficial participantes '!U261="Menos de 1 vez/ semana", 1,
 IF('Planilha oficial participantes '!U261="1 ou 2 vezes/ semana", 2,
 IF('Planilha oficial participantes '!U261="3 ou mais vezes/ semana", 3,
 ""))))
</f>
        <v>0</v>
      </c>
      <c r="V261" s="109">
        <f t="shared" si="4"/>
        <v>1</v>
      </c>
      <c r="W261" s="109">
        <f>IF('Planilha oficial participantes '!V261="Nenhuma no último mês", 0,
 IF('Planilha oficial participantes '!V261="Menos de 1 vez/ semana", 1,
 IF('Planilha oficial participantes '!V261="1 ou 2 vezes/ semana", 2,
 IF('Planilha oficial participantes '!V261="3 ou mais vezes/ semana", 3,
 ""))))
</f>
        <v>1</v>
      </c>
      <c r="X261" s="109">
        <f>IF('Planilha oficial participantes '!W261="Nenhuma dificuldade", 0,
 IF('Planilha oficial participantes '!W261="Um problema leve", 1,
 IF('Planilha oficial participantes '!W261="Um problema razoável", 2,
 IF('Planilha oficial participantes '!W261="Um grande problema", 3,
 ""))))
</f>
        <v>1</v>
      </c>
      <c r="Y261" s="114">
        <f t="shared" si="5"/>
        <v>6</v>
      </c>
    </row>
    <row r="262">
      <c r="A262" s="108" t="s">
        <v>1453</v>
      </c>
      <c r="B262" s="109">
        <f>IF('Planilha oficial participantes '!T262="Muito boa", 0, IF('Planilha oficial participantes '!T262="Boa", 1, IF('Planilha oficial participantes '!T262="Ruim", 2, IF('Planilha oficial participantes '!T262="Muito ruim", 3, ""))))</f>
        <v>0</v>
      </c>
      <c r="C262" s="109">
        <f>IF(VALUE(MID('Planilha oficial participantes '!F262,1,SEARCH(" ",'Planilha oficial participantes '!F262)-1))&lt;=15, 0,
 IF(VALUE(MID('Planilha oficial participantes '!F262,1,SEARCH(" ",'Planilha oficial participantes '!F262)-1))&lt;=30, 1,
 IF(VALUE(MID('Planilha oficial participantes '!F262,1,SEARCH(" ",'Planilha oficial participantes '!F262)-1))&lt;=60, 2,
 3)))</f>
        <v>0</v>
      </c>
      <c r="D262" s="109">
        <f>IF('Planilha oficial participantes '!I262="Nenhuma no último mês", 0,
 IF('Planilha oficial participantes '!I262="Menos de 1 vez/ semana", 1,
 IF('Planilha oficial participantes '!I262="1 ou 2 vezes/ semana", 2,
 IF('Planilha oficial participantes '!I262="3 ou mais vezes/ semana", 3,
 ""))))
</f>
        <v>0</v>
      </c>
      <c r="E262" s="110">
        <f t="shared" si="1"/>
        <v>0</v>
      </c>
      <c r="F262" s="109">
        <f>IF(VALUE(MID('Planilha oficial participantes '!H262,1,SEARCH(" ",'Planilha oficial participantes '!H262)-1))&gt;=7, 0,
 IF(VALUE(MID('Planilha oficial participantes '!H262,1,SEARCH(" ",'Planilha oficial participantes '!H262)-1))&gt;=6, 1,
 IF(VALUE(MID('Planilha oficial participantes '!H262,1,SEARCH(" ",'Planilha oficial participantes '!H262)-1))&gt;=5, 2,
 3)))
</f>
        <v>1</v>
      </c>
      <c r="G262" s="109">
        <f>IF(
  (((VALUE(MID('Planilha oficial participantes '!H262,1,SEARCH(" ",'Planilha oficial participantes '!H262)-1))) / (TIMEVALUE(MOD('Planilha oficial participantes '!G262 - 'Planilha oficial participantes '!E262, 1))*24))*100) &gt; 85, 0,
IF(
  (((VALUE(MID('Planilha oficial participantes '!H262,1,SEARCH(" ",'Planilha oficial participantes '!H262)-1))) / (TIMEVALUE(MOD('Planilha oficial participantes '!G262 - 'Planilha oficial participantes '!E262, 1))*24))*100) &gt;= 75, 1,
IF(
  (((VALUE(MID('Planilha oficial participantes '!H262,1,SEARCH(" ",'Planilha oficial participantes '!H262)-1))) / (TIMEVALUE(MOD('Planilha oficial participantes '!G262 - 'Planilha oficial participantes '!E262, 1))*24))*100) &gt;= 65, 2,
3)))
</f>
        <v>0</v>
      </c>
      <c r="H262" s="111">
        <f>((VALUE(MID('Planilha oficial participantes '!H262,1,SEARCH(" ",'Planilha oficial participantes '!H262)-1))) / (TIMEVALUE(MOD('Planilha oficial participantes '!G262 - 'Planilha oficial participantes '!E262, 1))*24))*100</f>
        <v>95.12195122</v>
      </c>
      <c r="I262" s="112">
        <f>MOD('Planilha oficial participantes '!G262 - 'Planilha oficial participantes '!E262, 1)</f>
        <v>0.2847222222</v>
      </c>
      <c r="J262" s="113">
        <f t="shared" si="2"/>
        <v>6.833333333</v>
      </c>
      <c r="K262" s="109">
        <f t="shared" si="3"/>
        <v>0</v>
      </c>
      <c r="L262" s="109">
        <f>IF('Planilha oficial participantes '!J262="Nenhuma no último mês", 0,
 IF('Planilha oficial participantes '!J262="Menos de 1 vez/ semana", 1,
 IF('Planilha oficial participantes '!J262="1 ou 2 vezes/ semana", 2,
 IF('Planilha oficial participantes '!J262="3 ou mais vezes/ semana", 3,
 ""))))
</f>
        <v>0</v>
      </c>
      <c r="M262" s="109">
        <f>IF('Planilha oficial participantes '!K262="Nenhuma no último mês", 0,
 IF('Planilha oficial participantes '!K262="Menos de 1 vez/ semana", 1,
 IF('Planilha oficial participantes '!K262="1 ou 2 vezes/ semana", 2,
 IF('Planilha oficial participantes '!K262="3 ou mais vezes/ semana", 3,
 ""))))
</f>
        <v>0</v>
      </c>
      <c r="N262" s="109">
        <f>IF('Planilha oficial participantes '!L262="Nenhuma no último mês", 0,
 IF('Planilha oficial participantes '!L262="Menos de 1 vez/ semana", 1,
 IF('Planilha oficial participantes '!L262="1 ou 2 vezes/ semana", 2,
 IF('Planilha oficial participantes '!L262="3 ou mais vezes/ semana", 3,
 ""))))
</f>
        <v>0</v>
      </c>
      <c r="O262" s="109">
        <f>IF('Planilha oficial participantes '!M262="Nenhuma no último mês", 0,
 IF('Planilha oficial participantes '!M262="Menos de 1 vez/ semana", 1,
 IF('Planilha oficial participantes '!M262="1 ou 2 vezes/ semana", 2,
 IF('Planilha oficial participantes '!M262="3 ou mais vezes/ semana", 3,
 ""))))
</f>
        <v>0</v>
      </c>
      <c r="P262" s="109">
        <f>IF('Planilha oficial participantes '!N262="Nenhuma no último mês", 0,
 IF('Planilha oficial participantes '!N262="Menos de 1 vez/ semana", 1,
 IF('Planilha oficial participantes '!N262="1 ou 2 vezes/ semana", 2,
 IF('Planilha oficial participantes '!N262="3 ou mais vezes/ semana", 3,
 ""))))
</f>
        <v>0</v>
      </c>
      <c r="Q262" s="109">
        <f>IF('Planilha oficial participantes '!O262="Nenhuma no último mês", 0,
 IF('Planilha oficial participantes '!O262="Menos de 1 vez/ semana", 1,
 IF('Planilha oficial participantes '!O262="1 ou 2 vezes/ semana", 2,
 IF('Planilha oficial participantes '!O262="3 ou mais vezes/ semana", 3,
 ""))))
</f>
        <v>0</v>
      </c>
      <c r="R262" s="109">
        <f>IF('Planilha oficial participantes '!P262="Nenhuma no último mês", 0,
 IF('Planilha oficial participantes '!P262="Menos de 1 vez/ semana", 1,
 IF('Planilha oficial participantes '!P262="1 ou 2 vezes/ semana", 2,
 IF('Planilha oficial participantes '!P262="3 ou mais vezes/ semana", 3,
 ""))))
</f>
        <v>0</v>
      </c>
      <c r="S262" s="109">
        <f>IF('Planilha oficial participantes '!Q262="Nenhuma no último mês", 0,
 IF('Planilha oficial participantes '!Q262="Menos de 1 vez/ semana", 1,
 IF('Planilha oficial participantes '!Q262="1 ou 2 vezes/ semana", 2,
 IF('Planilha oficial participantes '!Q262="3 ou mais vezes/ semana", 3,
 ""))))
</f>
        <v>0</v>
      </c>
      <c r="T262" s="109">
        <f>IF('Planilha oficial participantes '!S262="Nenhuma no último mês", 0,
 IF('Planilha oficial participantes '!S262="Não se aplica", 0,
 IF('Planilha oficial participantes '!S262="Menos de 1 vez/ semana", 1,
 IF('Planilha oficial participantes '!S262="1 ou 2 vezes/ semana", 2,
 IF('Planilha oficial participantes '!S262="3 ou mais vezes/ semana", 3,
 ""))))
)</f>
        <v>0</v>
      </c>
      <c r="U262" s="109">
        <f>IF('Planilha oficial participantes '!U262="Nenhuma no último mês", 0,
 IF('Planilha oficial participantes '!U262="Menos de 1 vez/ semana", 1,
 IF('Planilha oficial participantes '!U262="1 ou 2 vezes/ semana", 2,
 IF('Planilha oficial participantes '!U262="3 ou mais vezes/ semana", 3,
 ""))))
</f>
        <v>0</v>
      </c>
      <c r="V262" s="109">
        <f t="shared" si="4"/>
        <v>0</v>
      </c>
      <c r="W262" s="109">
        <f>IF('Planilha oficial participantes '!V262="Nenhuma no último mês", 0,
 IF('Planilha oficial participantes '!V262="Menos de 1 vez/ semana", 1,
 IF('Planilha oficial participantes '!V262="1 ou 2 vezes/ semana", 2,
 IF('Planilha oficial participantes '!V262="3 ou mais vezes/ semana", 3,
 ""))))
</f>
        <v>0</v>
      </c>
      <c r="X262" s="109">
        <f>IF('Planilha oficial participantes '!W262="Nenhuma dificuldade", 0,
 IF('Planilha oficial participantes '!W262="Um problema leve", 1,
 IF('Planilha oficial participantes '!W262="Um problema razoável", 2,
 IF('Planilha oficial participantes '!W262="Um grande problema", 3,
 ""))))
</f>
        <v>0</v>
      </c>
      <c r="Y262" s="114">
        <f t="shared" si="5"/>
        <v>1</v>
      </c>
    </row>
    <row r="263">
      <c r="A263" s="108" t="s">
        <v>1454</v>
      </c>
      <c r="B263" s="109">
        <f>IF('Planilha oficial participantes '!T263="Muito boa", 0, IF('Planilha oficial participantes '!T263="Boa", 1, IF('Planilha oficial participantes '!T263="Ruim", 2, IF('Planilha oficial participantes '!T263="Muito ruim", 3, ""))))</f>
        <v>2</v>
      </c>
      <c r="C263" s="109">
        <f>IF(VALUE(MID('Planilha oficial participantes '!F263,1,SEARCH(" ",'Planilha oficial participantes '!F263)-1))&lt;=15, 0,
 IF(VALUE(MID('Planilha oficial participantes '!F263,1,SEARCH(" ",'Planilha oficial participantes '!F263)-1))&lt;=30, 1,
 IF(VALUE(MID('Planilha oficial participantes '!F263,1,SEARCH(" ",'Planilha oficial participantes '!F263)-1))&lt;=60, 2,
 3)))</f>
        <v>0</v>
      </c>
      <c r="D263" s="109">
        <f>IF('Planilha oficial participantes '!I263="Nenhuma no último mês", 0,
 IF('Planilha oficial participantes '!I263="Menos de 1 vez/ semana", 1,
 IF('Planilha oficial participantes '!I263="1 ou 2 vezes/ semana", 2,
 IF('Planilha oficial participantes '!I263="3 ou mais vezes/ semana", 3,
 ""))))
</f>
        <v>1</v>
      </c>
      <c r="E263" s="110">
        <f t="shared" si="1"/>
        <v>1</v>
      </c>
      <c r="F263" s="109">
        <f>IF(VALUE(MID('Planilha oficial participantes '!H263,1,SEARCH(" ",'Planilha oficial participantes '!H263)-1))&gt;=7, 0,
 IF(VALUE(MID('Planilha oficial participantes '!H263,1,SEARCH(" ",'Planilha oficial participantes '!H263)-1))&gt;=6, 1,
 IF(VALUE(MID('Planilha oficial participantes '!H263,1,SEARCH(" ",'Planilha oficial participantes '!H263)-1))&gt;=5, 2,
 3)))
</f>
        <v>1</v>
      </c>
      <c r="G263" s="109">
        <f>IF(
  (((VALUE(MID('Planilha oficial participantes '!H263,1,SEARCH(" ",'Planilha oficial participantes '!H263)-1))) / (TIMEVALUE(MOD('Planilha oficial participantes '!G263 - 'Planilha oficial participantes '!E263, 1))*24))*100) &gt; 85, 0,
IF(
  (((VALUE(MID('Planilha oficial participantes '!H263,1,SEARCH(" ",'Planilha oficial participantes '!H263)-1))) / (TIMEVALUE(MOD('Planilha oficial participantes '!G263 - 'Planilha oficial participantes '!E263, 1))*24))*100) &gt;= 75, 1,
IF(
  (((VALUE(MID('Planilha oficial participantes '!H263,1,SEARCH(" ",'Planilha oficial participantes '!H263)-1))) / (TIMEVALUE(MOD('Planilha oficial participantes '!G263 - 'Planilha oficial participantes '!E263, 1))*24))*100) &gt;= 65, 2,
3)))
</f>
        <v>1</v>
      </c>
      <c r="H263" s="111">
        <f>((VALUE(MID('Planilha oficial participantes '!H263,1,SEARCH(" ",'Planilha oficial participantes '!H263)-1))) / (TIMEVALUE(MOD('Planilha oficial participantes '!G263 - 'Planilha oficial participantes '!E263, 1))*24))*100</f>
        <v>81.81818182</v>
      </c>
      <c r="I263" s="112">
        <f>MOD('Planilha oficial participantes '!G263 - 'Planilha oficial participantes '!E263, 1)</f>
        <v>0.3055555556</v>
      </c>
      <c r="J263" s="113">
        <f t="shared" si="2"/>
        <v>7.333333333</v>
      </c>
      <c r="K263" s="109">
        <f t="shared" si="3"/>
        <v>1</v>
      </c>
      <c r="L263" s="109">
        <f>IF('Planilha oficial participantes '!J263="Nenhuma no último mês", 0,
 IF('Planilha oficial participantes '!J263="Menos de 1 vez/ semana", 1,
 IF('Planilha oficial participantes '!J263="1 ou 2 vezes/ semana", 2,
 IF('Planilha oficial participantes '!J263="3 ou mais vezes/ semana", 3,
 ""))))
</f>
        <v>2</v>
      </c>
      <c r="M263" s="109">
        <f>IF('Planilha oficial participantes '!K263="Nenhuma no último mês", 0,
 IF('Planilha oficial participantes '!K263="Menos de 1 vez/ semana", 1,
 IF('Planilha oficial participantes '!K263="1 ou 2 vezes/ semana", 2,
 IF('Planilha oficial participantes '!K263="3 ou mais vezes/ semana", 3,
 ""))))
</f>
        <v>0</v>
      </c>
      <c r="N263" s="109">
        <f>IF('Planilha oficial participantes '!L263="Nenhuma no último mês", 0,
 IF('Planilha oficial participantes '!L263="Menos de 1 vez/ semana", 1,
 IF('Planilha oficial participantes '!L263="1 ou 2 vezes/ semana", 2,
 IF('Planilha oficial participantes '!L263="3 ou mais vezes/ semana", 3,
 ""))))
</f>
        <v>2</v>
      </c>
      <c r="O263" s="109">
        <f>IF('Planilha oficial participantes '!M263="Nenhuma no último mês", 0,
 IF('Planilha oficial participantes '!M263="Menos de 1 vez/ semana", 1,
 IF('Planilha oficial participantes '!M263="1 ou 2 vezes/ semana", 2,
 IF('Planilha oficial participantes '!M263="3 ou mais vezes/ semana", 3,
 ""))))
</f>
        <v>1</v>
      </c>
      <c r="P263" s="109">
        <f>IF('Planilha oficial participantes '!N263="Nenhuma no último mês", 0,
 IF('Planilha oficial participantes '!N263="Menos de 1 vez/ semana", 1,
 IF('Planilha oficial participantes '!N263="1 ou 2 vezes/ semana", 2,
 IF('Planilha oficial participantes '!N263="3 ou mais vezes/ semana", 3,
 ""))))
</f>
        <v>1</v>
      </c>
      <c r="Q263" s="109">
        <f>IF('Planilha oficial participantes '!O263="Nenhuma no último mês", 0,
 IF('Planilha oficial participantes '!O263="Menos de 1 vez/ semana", 1,
 IF('Planilha oficial participantes '!O263="1 ou 2 vezes/ semana", 2,
 IF('Planilha oficial participantes '!O263="3 ou mais vezes/ semana", 3,
 ""))))
</f>
        <v>0</v>
      </c>
      <c r="R263" s="109">
        <f>IF('Planilha oficial participantes '!P263="Nenhuma no último mês", 0,
 IF('Planilha oficial participantes '!P263="Menos de 1 vez/ semana", 1,
 IF('Planilha oficial participantes '!P263="1 ou 2 vezes/ semana", 2,
 IF('Planilha oficial participantes '!P263="3 ou mais vezes/ semana", 3,
 ""))))
</f>
        <v>1</v>
      </c>
      <c r="S263" s="109">
        <f>IF('Planilha oficial participantes '!Q263="Nenhuma no último mês", 0,
 IF('Planilha oficial participantes '!Q263="Menos de 1 vez/ semana", 1,
 IF('Planilha oficial participantes '!Q263="1 ou 2 vezes/ semana", 2,
 IF('Planilha oficial participantes '!Q263="3 ou mais vezes/ semana", 3,
 ""))))
</f>
        <v>1</v>
      </c>
      <c r="T263" s="109">
        <f>IF('Planilha oficial participantes '!S263="Nenhuma no último mês", 0,
 IF('Planilha oficial participantes '!S263="Não se aplica", 0,
 IF('Planilha oficial participantes '!S263="Menos de 1 vez/ semana", 1,
 IF('Planilha oficial participantes '!S263="1 ou 2 vezes/ semana", 2,
 IF('Planilha oficial participantes '!S263="3 ou mais vezes/ semana", 3,
 ""))))
)</f>
        <v>0</v>
      </c>
      <c r="U263" s="109">
        <f>IF('Planilha oficial participantes '!U263="Nenhuma no último mês", 0,
 IF('Planilha oficial participantes '!U263="Menos de 1 vez/ semana", 1,
 IF('Planilha oficial participantes '!U263="1 ou 2 vezes/ semana", 2,
 IF('Planilha oficial participantes '!U263="3 ou mais vezes/ semana", 3,
 ""))))
</f>
        <v>0</v>
      </c>
      <c r="V263" s="109">
        <f t="shared" si="4"/>
        <v>1</v>
      </c>
      <c r="W263" s="109">
        <f>IF('Planilha oficial participantes '!V263="Nenhuma no último mês", 0,
 IF('Planilha oficial participantes '!V263="Menos de 1 vez/ semana", 1,
 IF('Planilha oficial participantes '!V263="1 ou 2 vezes/ semana", 2,
 IF('Planilha oficial participantes '!V263="3 ou mais vezes/ semana", 3,
 ""))))
</f>
        <v>0</v>
      </c>
      <c r="X263" s="109">
        <f>IF('Planilha oficial participantes '!W263="Nenhuma dificuldade", 0,
 IF('Planilha oficial participantes '!W263="Um problema leve", 1,
 IF('Planilha oficial participantes '!W263="Um problema razoável", 2,
 IF('Planilha oficial participantes '!W263="Um grande problema", 3,
 ""))))
</f>
        <v>1</v>
      </c>
      <c r="Y263" s="114">
        <f t="shared" si="5"/>
        <v>7</v>
      </c>
    </row>
    <row r="264">
      <c r="A264" s="108" t="s">
        <v>1455</v>
      </c>
      <c r="B264" s="109">
        <f>IF('Planilha oficial participantes '!T264="Muito boa", 0, IF('Planilha oficial participantes '!T264="Boa", 1, IF('Planilha oficial participantes '!T264="Ruim", 2, IF('Planilha oficial participantes '!T264="Muito ruim", 3, ""))))</f>
        <v>3</v>
      </c>
      <c r="C264" s="109">
        <f>IF(VALUE(MID('Planilha oficial participantes '!F264,1,SEARCH(" ",'Planilha oficial participantes '!F264)-1))&lt;=15, 0,
 IF(VALUE(MID('Planilha oficial participantes '!F264,1,SEARCH(" ",'Planilha oficial participantes '!F264)-1))&lt;=30, 1,
 IF(VALUE(MID('Planilha oficial participantes '!F264,1,SEARCH(" ",'Planilha oficial participantes '!F264)-1))&lt;=60, 2,
 3)))</f>
        <v>0</v>
      </c>
      <c r="D264" s="109">
        <f>IF('Planilha oficial participantes '!I264="Nenhuma no último mês", 0,
 IF('Planilha oficial participantes '!I264="Menos de 1 vez/ semana", 1,
 IF('Planilha oficial participantes '!I264="1 ou 2 vezes/ semana", 2,
 IF('Planilha oficial participantes '!I264="3 ou mais vezes/ semana", 3,
 ""))))
</f>
        <v>1</v>
      </c>
      <c r="E264" s="110">
        <f t="shared" si="1"/>
        <v>1</v>
      </c>
      <c r="F264" s="109">
        <f>IF(VALUE(MID('Planilha oficial participantes '!H264,1,SEARCH(" ",'Planilha oficial participantes '!H264)-1))&gt;=7, 0,
 IF(VALUE(MID('Planilha oficial participantes '!H264,1,SEARCH(" ",'Planilha oficial participantes '!H264)-1))&gt;=6, 1,
 IF(VALUE(MID('Planilha oficial participantes '!H264,1,SEARCH(" ",'Planilha oficial participantes '!H264)-1))&gt;=5, 2,
 3)))
</f>
        <v>2</v>
      </c>
      <c r="G264" s="109">
        <f>IF(
  (((VALUE(MID('Planilha oficial participantes '!H264,1,SEARCH(" ",'Planilha oficial participantes '!H264)-1))) / (TIMEVALUE(MOD('Planilha oficial participantes '!G264 - 'Planilha oficial participantes '!E264, 1))*24))*100) &gt; 85, 0,
IF(
  (((VALUE(MID('Planilha oficial participantes '!H264,1,SEARCH(" ",'Planilha oficial participantes '!H264)-1))) / (TIMEVALUE(MOD('Planilha oficial participantes '!G264 - 'Planilha oficial participantes '!E264, 1))*24))*100) &gt;= 75, 1,
IF(
  (((VALUE(MID('Planilha oficial participantes '!H264,1,SEARCH(" ",'Planilha oficial participantes '!H264)-1))) / (TIMEVALUE(MOD('Planilha oficial participantes '!G264 - 'Planilha oficial participantes '!E264, 1))*24))*100) &gt;= 65, 2,
3)))
</f>
        <v>1</v>
      </c>
      <c r="H264" s="111">
        <f>((VALUE(MID('Planilha oficial participantes '!H264,1,SEARCH(" ",'Planilha oficial participantes '!H264)-1))) / (TIMEVALUE(MOD('Planilha oficial participantes '!G264 - 'Planilha oficial participantes '!E264, 1))*24))*100</f>
        <v>83.33333333</v>
      </c>
      <c r="I264" s="112">
        <f>MOD('Planilha oficial participantes '!G264 - 'Planilha oficial participantes '!E264, 1)</f>
        <v>0.25</v>
      </c>
      <c r="J264" s="113">
        <f t="shared" si="2"/>
        <v>6</v>
      </c>
      <c r="K264" s="109">
        <f t="shared" si="3"/>
        <v>1</v>
      </c>
      <c r="L264" s="109">
        <f>IF('Planilha oficial participantes '!J264="Nenhuma no último mês", 0,
 IF('Planilha oficial participantes '!J264="Menos de 1 vez/ semana", 1,
 IF('Planilha oficial participantes '!J264="1 ou 2 vezes/ semana", 2,
 IF('Planilha oficial participantes '!J264="3 ou mais vezes/ semana", 3,
 ""))))
</f>
        <v>3</v>
      </c>
      <c r="M264" s="109">
        <f>IF('Planilha oficial participantes '!K264="Nenhuma no último mês", 0,
 IF('Planilha oficial participantes '!K264="Menos de 1 vez/ semana", 1,
 IF('Planilha oficial participantes '!K264="1 ou 2 vezes/ semana", 2,
 IF('Planilha oficial participantes '!K264="3 ou mais vezes/ semana", 3,
 ""))))
</f>
        <v>1</v>
      </c>
      <c r="N264" s="109">
        <f>IF('Planilha oficial participantes '!L264="Nenhuma no último mês", 0,
 IF('Planilha oficial participantes '!L264="Menos de 1 vez/ semana", 1,
 IF('Planilha oficial participantes '!L264="1 ou 2 vezes/ semana", 2,
 IF('Planilha oficial participantes '!L264="3 ou mais vezes/ semana", 3,
 ""))))
</f>
        <v>0</v>
      </c>
      <c r="O264" s="109">
        <f>IF('Planilha oficial participantes '!M264="Nenhuma no último mês", 0,
 IF('Planilha oficial participantes '!M264="Menos de 1 vez/ semana", 1,
 IF('Planilha oficial participantes '!M264="1 ou 2 vezes/ semana", 2,
 IF('Planilha oficial participantes '!M264="3 ou mais vezes/ semana", 3,
 ""))))
</f>
        <v>0</v>
      </c>
      <c r="P264" s="109">
        <f>IF('Planilha oficial participantes '!N264="Nenhuma no último mês", 0,
 IF('Planilha oficial participantes '!N264="Menos de 1 vez/ semana", 1,
 IF('Planilha oficial participantes '!N264="1 ou 2 vezes/ semana", 2,
 IF('Planilha oficial participantes '!N264="3 ou mais vezes/ semana", 3,
 ""))))
</f>
        <v>2</v>
      </c>
      <c r="Q264" s="109">
        <f>IF('Planilha oficial participantes '!O264="Nenhuma no último mês", 0,
 IF('Planilha oficial participantes '!O264="Menos de 1 vez/ semana", 1,
 IF('Planilha oficial participantes '!O264="1 ou 2 vezes/ semana", 2,
 IF('Planilha oficial participantes '!O264="3 ou mais vezes/ semana", 3,
 ""))))
</f>
        <v>0</v>
      </c>
      <c r="R264" s="109">
        <f>IF('Planilha oficial participantes '!P264="Nenhuma no último mês", 0,
 IF('Planilha oficial participantes '!P264="Menos de 1 vez/ semana", 1,
 IF('Planilha oficial participantes '!P264="1 ou 2 vezes/ semana", 2,
 IF('Planilha oficial participantes '!P264="3 ou mais vezes/ semana", 3,
 ""))))
</f>
        <v>1</v>
      </c>
      <c r="S264" s="109">
        <f>IF('Planilha oficial participantes '!Q264="Nenhuma no último mês", 0,
 IF('Planilha oficial participantes '!Q264="Menos de 1 vez/ semana", 1,
 IF('Planilha oficial participantes '!Q264="1 ou 2 vezes/ semana", 2,
 IF('Planilha oficial participantes '!Q264="3 ou mais vezes/ semana", 3,
 ""))))
</f>
        <v>0</v>
      </c>
      <c r="T264" s="109">
        <f>IF('Planilha oficial participantes '!S264="Nenhuma no último mês", 0,
 IF('Planilha oficial participantes '!S264="Não se aplica", 0,
 IF('Planilha oficial participantes '!S264="Menos de 1 vez/ semana", 1,
 IF('Planilha oficial participantes '!S264="1 ou 2 vezes/ semana", 2,
 IF('Planilha oficial participantes '!S264="3 ou mais vezes/ semana", 3,
 ""))))
)</f>
        <v>0</v>
      </c>
      <c r="U264" s="109">
        <f>IF('Planilha oficial participantes '!U264="Nenhuma no último mês", 0,
 IF('Planilha oficial participantes '!U264="Menos de 1 vez/ semana", 1,
 IF('Planilha oficial participantes '!U264="1 ou 2 vezes/ semana", 2,
 IF('Planilha oficial participantes '!U264="3 ou mais vezes/ semana", 3,
 ""))))
</f>
        <v>0</v>
      </c>
      <c r="V264" s="109">
        <f t="shared" si="4"/>
        <v>3</v>
      </c>
      <c r="W264" s="109">
        <f>IF('Planilha oficial participantes '!V264="Nenhuma no último mês", 0,
 IF('Planilha oficial participantes '!V264="Menos de 1 vez/ semana", 1,
 IF('Planilha oficial participantes '!V264="1 ou 2 vezes/ semana", 2,
 IF('Planilha oficial participantes '!V264="3 ou mais vezes/ semana", 3,
 ""))))
</f>
        <v>2</v>
      </c>
      <c r="X264" s="109">
        <f>IF('Planilha oficial participantes '!W264="Nenhuma dificuldade", 0,
 IF('Planilha oficial participantes '!W264="Um problema leve", 1,
 IF('Planilha oficial participantes '!W264="Um problema razoável", 2,
 IF('Planilha oficial participantes '!W264="Um grande problema", 3,
 ""))))
</f>
        <v>3</v>
      </c>
      <c r="Y264" s="114">
        <f t="shared" si="5"/>
        <v>11</v>
      </c>
    </row>
    <row r="265">
      <c r="A265" s="108" t="s">
        <v>1456</v>
      </c>
      <c r="B265" s="109">
        <f>IF('Planilha oficial participantes '!T265="Muito boa", 0, IF('Planilha oficial participantes '!T265="Boa", 1, IF('Planilha oficial participantes '!T265="Ruim", 2, IF('Planilha oficial participantes '!T265="Muito ruim", 3, ""))))</f>
        <v>2</v>
      </c>
      <c r="C265" s="109">
        <f>IF(VALUE(MID('Planilha oficial participantes '!F265,1,SEARCH(" ",'Planilha oficial participantes '!F265)-1))&lt;=15, 0,
 IF(VALUE(MID('Planilha oficial participantes '!F265,1,SEARCH(" ",'Planilha oficial participantes '!F265)-1))&lt;=30, 1,
 IF(VALUE(MID('Planilha oficial participantes '!F265,1,SEARCH(" ",'Planilha oficial participantes '!F265)-1))&lt;=60, 2,
 3)))</f>
        <v>1</v>
      </c>
      <c r="D265" s="109">
        <f>IF('Planilha oficial participantes '!I265="Nenhuma no último mês", 0,
 IF('Planilha oficial participantes '!I265="Menos de 1 vez/ semana", 1,
 IF('Planilha oficial participantes '!I265="1 ou 2 vezes/ semana", 2,
 IF('Planilha oficial participantes '!I265="3 ou mais vezes/ semana", 3,
 ""))))
</f>
        <v>3</v>
      </c>
      <c r="E265" s="110">
        <f t="shared" si="1"/>
        <v>2</v>
      </c>
      <c r="F265" s="109">
        <f>IF(VALUE(MID('Planilha oficial participantes '!H265,1,SEARCH(" ",'Planilha oficial participantes '!H265)-1))&gt;=7, 0,
 IF(VALUE(MID('Planilha oficial participantes '!H265,1,SEARCH(" ",'Planilha oficial participantes '!H265)-1))&gt;=6, 1,
 IF(VALUE(MID('Planilha oficial participantes '!H265,1,SEARCH(" ",'Planilha oficial participantes '!H265)-1))&gt;=5, 2,
 3)))
</f>
        <v>2</v>
      </c>
      <c r="G265" s="109">
        <f>IF(
  (((VALUE(MID('Planilha oficial participantes '!H265,1,SEARCH(" ",'Planilha oficial participantes '!H265)-1))) / (TIMEVALUE(MOD('Planilha oficial participantes '!G265 - 'Planilha oficial participantes '!E265, 1))*24))*100) &gt; 85, 0,
IF(
  (((VALUE(MID('Planilha oficial participantes '!H265,1,SEARCH(" ",'Planilha oficial participantes '!H265)-1))) / (TIMEVALUE(MOD('Planilha oficial participantes '!G265 - 'Planilha oficial participantes '!E265, 1))*24))*100) &gt;= 75, 1,
IF(
  (((VALUE(MID('Planilha oficial participantes '!H265,1,SEARCH(" ",'Planilha oficial participantes '!H265)-1))) / (TIMEVALUE(MOD('Planilha oficial participantes '!G265 - 'Planilha oficial participantes '!E265, 1))*24))*100) &gt;= 65, 2,
3)))
</f>
        <v>1</v>
      </c>
      <c r="H265" s="111">
        <f>((VALUE(MID('Planilha oficial participantes '!H265,1,SEARCH(" ",'Planilha oficial participantes '!H265)-1))) / (TIMEVALUE(MOD('Planilha oficial participantes '!G265 - 'Planilha oficial participantes '!E265, 1))*24))*100</f>
        <v>76.92307692</v>
      </c>
      <c r="I265" s="112">
        <f>MOD('Planilha oficial participantes '!G265 - 'Planilha oficial participantes '!E265, 1)</f>
        <v>0.2708333333</v>
      </c>
      <c r="J265" s="113">
        <f t="shared" si="2"/>
        <v>6.5</v>
      </c>
      <c r="K265" s="109">
        <f t="shared" si="3"/>
        <v>1</v>
      </c>
      <c r="L265" s="109">
        <f>IF('Planilha oficial participantes '!J265="Nenhuma no último mês", 0,
 IF('Planilha oficial participantes '!J265="Menos de 1 vez/ semana", 1,
 IF('Planilha oficial participantes '!J265="1 ou 2 vezes/ semana", 2,
 IF('Planilha oficial participantes '!J265="3 ou mais vezes/ semana", 3,
 ""))))
</f>
        <v>0</v>
      </c>
      <c r="M265" s="109">
        <f>IF('Planilha oficial participantes '!K265="Nenhuma no último mês", 0,
 IF('Planilha oficial participantes '!K265="Menos de 1 vez/ semana", 1,
 IF('Planilha oficial participantes '!K265="1 ou 2 vezes/ semana", 2,
 IF('Planilha oficial participantes '!K265="3 ou mais vezes/ semana", 3,
 ""))))
</f>
        <v>0</v>
      </c>
      <c r="N265" s="109">
        <f>IF('Planilha oficial participantes '!L265="Nenhuma no último mês", 0,
 IF('Planilha oficial participantes '!L265="Menos de 1 vez/ semana", 1,
 IF('Planilha oficial participantes '!L265="1 ou 2 vezes/ semana", 2,
 IF('Planilha oficial participantes '!L265="3 ou mais vezes/ semana", 3,
 ""))))
</f>
        <v>1</v>
      </c>
      <c r="O265" s="109">
        <f>IF('Planilha oficial participantes '!M265="Nenhuma no último mês", 0,
 IF('Planilha oficial participantes '!M265="Menos de 1 vez/ semana", 1,
 IF('Planilha oficial participantes '!M265="1 ou 2 vezes/ semana", 2,
 IF('Planilha oficial participantes '!M265="3 ou mais vezes/ semana", 3,
 ""))))
</f>
        <v>0</v>
      </c>
      <c r="P265" s="109">
        <f>IF('Planilha oficial participantes '!N265="Nenhuma no último mês", 0,
 IF('Planilha oficial participantes '!N265="Menos de 1 vez/ semana", 1,
 IF('Planilha oficial participantes '!N265="1 ou 2 vezes/ semana", 2,
 IF('Planilha oficial participantes '!N265="3 ou mais vezes/ semana", 3,
 ""))))
</f>
        <v>2</v>
      </c>
      <c r="Q265" s="109">
        <f>IF('Planilha oficial participantes '!O265="Nenhuma no último mês", 0,
 IF('Planilha oficial participantes '!O265="Menos de 1 vez/ semana", 1,
 IF('Planilha oficial participantes '!O265="1 ou 2 vezes/ semana", 2,
 IF('Planilha oficial participantes '!O265="3 ou mais vezes/ semana", 3,
 ""))))
</f>
        <v>0</v>
      </c>
      <c r="R265" s="109">
        <f>IF('Planilha oficial participantes '!P265="Nenhuma no último mês", 0,
 IF('Planilha oficial participantes '!P265="Menos de 1 vez/ semana", 1,
 IF('Planilha oficial participantes '!P265="1 ou 2 vezes/ semana", 2,
 IF('Planilha oficial participantes '!P265="3 ou mais vezes/ semana", 3,
 ""))))
</f>
        <v>1</v>
      </c>
      <c r="S265" s="109">
        <f>IF('Planilha oficial participantes '!Q265="Nenhuma no último mês", 0,
 IF('Planilha oficial participantes '!Q265="Menos de 1 vez/ semana", 1,
 IF('Planilha oficial participantes '!Q265="1 ou 2 vezes/ semana", 2,
 IF('Planilha oficial participantes '!Q265="3 ou mais vezes/ semana", 3,
 ""))))
</f>
        <v>0</v>
      </c>
      <c r="T265" s="109">
        <f>IF('Planilha oficial participantes '!S265="Nenhuma no último mês", 0,
 IF('Planilha oficial participantes '!S265="Não se aplica", 0,
 IF('Planilha oficial participantes '!S265="Menos de 1 vez/ semana", 1,
 IF('Planilha oficial participantes '!S265="1 ou 2 vezes/ semana", 2,
 IF('Planilha oficial participantes '!S265="3 ou mais vezes/ semana", 3,
 ""))))
)</f>
        <v>2</v>
      </c>
      <c r="U265" s="109">
        <f>IF('Planilha oficial participantes '!U265="Nenhuma no último mês", 0,
 IF('Planilha oficial participantes '!U265="Menos de 1 vez/ semana", 1,
 IF('Planilha oficial participantes '!U265="1 ou 2 vezes/ semana", 2,
 IF('Planilha oficial participantes '!U265="3 ou mais vezes/ semana", 3,
 ""))))
</f>
        <v>0</v>
      </c>
      <c r="V265" s="109">
        <f t="shared" si="4"/>
        <v>2</v>
      </c>
      <c r="W265" s="109">
        <f>IF('Planilha oficial participantes '!V265="Nenhuma no último mês", 0,
 IF('Planilha oficial participantes '!V265="Menos de 1 vez/ semana", 1,
 IF('Planilha oficial participantes '!V265="1 ou 2 vezes/ semana", 2,
 IF('Planilha oficial participantes '!V265="3 ou mais vezes/ semana", 3,
 ""))))
</f>
        <v>1</v>
      </c>
      <c r="X265" s="109">
        <f>IF('Planilha oficial participantes '!W265="Nenhuma dificuldade", 0,
 IF('Planilha oficial participantes '!W265="Um problema leve", 1,
 IF('Planilha oficial participantes '!W265="Um problema razoável", 2,
 IF('Planilha oficial participantes '!W265="Um grande problema", 3,
 ""))))
</f>
        <v>3</v>
      </c>
      <c r="Y265" s="114">
        <f t="shared" si="5"/>
        <v>10</v>
      </c>
    </row>
    <row r="266">
      <c r="A266" s="108" t="s">
        <v>1457</v>
      </c>
      <c r="B266" s="109">
        <f>IF('Planilha oficial participantes '!T266="Muito boa", 0, IF('Planilha oficial participantes '!T266="Boa", 1, IF('Planilha oficial participantes '!T266="Ruim", 2, IF('Planilha oficial participantes '!T266="Muito ruim", 3, ""))))</f>
        <v>1</v>
      </c>
      <c r="C266" s="109">
        <f>IF(VALUE(MID('Planilha oficial participantes '!F266,1,SEARCH(" ",'Planilha oficial participantes '!F266)-1))&lt;=15, 0,
 IF(VALUE(MID('Planilha oficial participantes '!F266,1,SEARCH(" ",'Planilha oficial participantes '!F266)-1))&lt;=30, 1,
 IF(VALUE(MID('Planilha oficial participantes '!F266,1,SEARCH(" ",'Planilha oficial participantes '!F266)-1))&lt;=60, 2,
 3)))</f>
        <v>1</v>
      </c>
      <c r="D266" s="109">
        <f>IF('Planilha oficial participantes '!I266="Nenhuma no último mês", 0,
 IF('Planilha oficial participantes '!I266="Menos de 1 vez/ semana", 1,
 IF('Planilha oficial participantes '!I266="1 ou 2 vezes/ semana", 2,
 IF('Planilha oficial participantes '!I266="3 ou mais vezes/ semana", 3,
 ""))))
</f>
        <v>2</v>
      </c>
      <c r="E266" s="110">
        <f t="shared" si="1"/>
        <v>2</v>
      </c>
      <c r="F266" s="109">
        <f>IF(VALUE(MID('Planilha oficial participantes '!H266,1,SEARCH(" ",'Planilha oficial participantes '!H266)-1))&gt;=7, 0,
 IF(VALUE(MID('Planilha oficial participantes '!H266,1,SEARCH(" ",'Planilha oficial participantes '!H266)-1))&gt;=6, 1,
 IF(VALUE(MID('Planilha oficial participantes '!H266,1,SEARCH(" ",'Planilha oficial participantes '!H266)-1))&gt;=5, 2,
 3)))
</f>
        <v>0</v>
      </c>
      <c r="G266" s="109">
        <f>IF(
  (((VALUE(MID('Planilha oficial participantes '!H266,1,SEARCH(" ",'Planilha oficial participantes '!H266)-1))) / (TIMEVALUE(MOD('Planilha oficial participantes '!G266 - 'Planilha oficial participantes '!E266, 1))*24))*100) &gt; 85, 0,
IF(
  (((VALUE(MID('Planilha oficial participantes '!H266,1,SEARCH(" ",'Planilha oficial participantes '!H266)-1))) / (TIMEVALUE(MOD('Planilha oficial participantes '!G266 - 'Planilha oficial participantes '!E266, 1))*24))*100) &gt;= 75, 1,
IF(
  (((VALUE(MID('Planilha oficial participantes '!H266,1,SEARCH(" ",'Planilha oficial participantes '!H266)-1))) / (TIMEVALUE(MOD('Planilha oficial participantes '!G266 - 'Planilha oficial participantes '!E266, 1))*24))*100) &gt;= 65, 2,
3)))
</f>
        <v>0</v>
      </c>
      <c r="H266" s="111">
        <f>((VALUE(MID('Planilha oficial participantes '!H266,1,SEARCH(" ",'Planilha oficial participantes '!H266)-1))) / (TIMEVALUE(MOD('Planilha oficial participantes '!G266 - 'Planilha oficial participantes '!E266, 1))*24))*100</f>
        <v>107.6923077</v>
      </c>
      <c r="I266" s="112">
        <f>MOD('Planilha oficial participantes '!G266 - 'Planilha oficial participantes '!E266, 1)</f>
        <v>0.2708333333</v>
      </c>
      <c r="J266" s="113">
        <f t="shared" si="2"/>
        <v>6.5</v>
      </c>
      <c r="K266" s="109">
        <f t="shared" si="3"/>
        <v>1</v>
      </c>
      <c r="L266" s="109">
        <f>IF('Planilha oficial participantes '!J266="Nenhuma no último mês", 0,
 IF('Planilha oficial participantes '!J266="Menos de 1 vez/ semana", 1,
 IF('Planilha oficial participantes '!J266="1 ou 2 vezes/ semana", 2,
 IF('Planilha oficial participantes '!J266="3 ou mais vezes/ semana", 3,
 ""))))
</f>
        <v>2</v>
      </c>
      <c r="M266" s="109">
        <f>IF('Planilha oficial participantes '!K266="Nenhuma no último mês", 0,
 IF('Planilha oficial participantes '!K266="Menos de 1 vez/ semana", 1,
 IF('Planilha oficial participantes '!K266="1 ou 2 vezes/ semana", 2,
 IF('Planilha oficial participantes '!K266="3 ou mais vezes/ semana", 3,
 ""))))
</f>
        <v>1</v>
      </c>
      <c r="N266" s="109">
        <f>IF('Planilha oficial participantes '!L266="Nenhuma no último mês", 0,
 IF('Planilha oficial participantes '!L266="Menos de 1 vez/ semana", 1,
 IF('Planilha oficial participantes '!L266="1 ou 2 vezes/ semana", 2,
 IF('Planilha oficial participantes '!L266="3 ou mais vezes/ semana", 3,
 ""))))
</f>
        <v>0</v>
      </c>
      <c r="O266" s="109">
        <f>IF('Planilha oficial participantes '!M266="Nenhuma no último mês", 0,
 IF('Planilha oficial participantes '!M266="Menos de 1 vez/ semana", 1,
 IF('Planilha oficial participantes '!M266="1 ou 2 vezes/ semana", 2,
 IF('Planilha oficial participantes '!M266="3 ou mais vezes/ semana", 3,
 ""))))
</f>
        <v>0</v>
      </c>
      <c r="P266" s="109">
        <f>IF('Planilha oficial participantes '!N266="Nenhuma no último mês", 0,
 IF('Planilha oficial participantes '!N266="Menos de 1 vez/ semana", 1,
 IF('Planilha oficial participantes '!N266="1 ou 2 vezes/ semana", 2,
 IF('Planilha oficial participantes '!N266="3 ou mais vezes/ semana", 3,
 ""))))
</f>
        <v>2</v>
      </c>
      <c r="Q266" s="109">
        <f>IF('Planilha oficial participantes '!O266="Nenhuma no último mês", 0,
 IF('Planilha oficial participantes '!O266="Menos de 1 vez/ semana", 1,
 IF('Planilha oficial participantes '!O266="1 ou 2 vezes/ semana", 2,
 IF('Planilha oficial participantes '!O266="3 ou mais vezes/ semana", 3,
 ""))))
</f>
        <v>0</v>
      </c>
      <c r="R266" s="109">
        <f>IF('Planilha oficial participantes '!P266="Nenhuma no último mês", 0,
 IF('Planilha oficial participantes '!P266="Menos de 1 vez/ semana", 1,
 IF('Planilha oficial participantes '!P266="1 ou 2 vezes/ semana", 2,
 IF('Planilha oficial participantes '!P266="3 ou mais vezes/ semana", 3,
 ""))))
</f>
        <v>3</v>
      </c>
      <c r="S266" s="109">
        <f>IF('Planilha oficial participantes '!Q266="Nenhuma no último mês", 0,
 IF('Planilha oficial participantes '!Q266="Menos de 1 vez/ semana", 1,
 IF('Planilha oficial participantes '!Q266="1 ou 2 vezes/ semana", 2,
 IF('Planilha oficial participantes '!Q266="3 ou mais vezes/ semana", 3,
 ""))))
</f>
        <v>1</v>
      </c>
      <c r="T266" s="109">
        <f>IF('Planilha oficial participantes '!S266="Nenhuma no último mês", 0,
 IF('Planilha oficial participantes '!S266="Não se aplica", 0,
 IF('Planilha oficial participantes '!S266="Menos de 1 vez/ semana", 1,
 IF('Planilha oficial participantes '!S266="1 ou 2 vezes/ semana", 2,
 IF('Planilha oficial participantes '!S266="3 ou mais vezes/ semana", 3,
 ""))))
)</f>
        <v>0</v>
      </c>
      <c r="U266" s="109">
        <f>IF('Planilha oficial participantes '!U266="Nenhuma no último mês", 0,
 IF('Planilha oficial participantes '!U266="Menos de 1 vez/ semana", 1,
 IF('Planilha oficial participantes '!U266="1 ou 2 vezes/ semana", 2,
 IF('Planilha oficial participantes '!U266="3 ou mais vezes/ semana", 3,
 ""))))
</f>
        <v>0</v>
      </c>
      <c r="V266" s="109">
        <f t="shared" si="4"/>
        <v>1</v>
      </c>
      <c r="W266" s="109">
        <f>IF('Planilha oficial participantes '!V266="Nenhuma no último mês", 0,
 IF('Planilha oficial participantes '!V266="Menos de 1 vez/ semana", 1,
 IF('Planilha oficial participantes '!V266="1 ou 2 vezes/ semana", 2,
 IF('Planilha oficial participantes '!V266="3 ou mais vezes/ semana", 3,
 ""))))
</f>
        <v>1</v>
      </c>
      <c r="X266" s="109">
        <f>IF('Planilha oficial participantes '!W266="Nenhuma dificuldade", 0,
 IF('Planilha oficial participantes '!W266="Um problema leve", 1,
 IF('Planilha oficial participantes '!W266="Um problema razoável", 2,
 IF('Planilha oficial participantes '!W266="Um grande problema", 3,
 ""))))
</f>
        <v>0</v>
      </c>
      <c r="Y266" s="114">
        <f t="shared" si="5"/>
        <v>5</v>
      </c>
    </row>
    <row r="267">
      <c r="A267" s="108" t="s">
        <v>1458</v>
      </c>
      <c r="B267" s="109">
        <f>IF('Planilha oficial participantes '!T267="Muito boa", 0, IF('Planilha oficial participantes '!T267="Boa", 1, IF('Planilha oficial participantes '!T267="Ruim", 2, IF('Planilha oficial participantes '!T267="Muito ruim", 3, ""))))</f>
        <v>1</v>
      </c>
      <c r="C267" s="109">
        <f>IF(VALUE(MID('Planilha oficial participantes '!F267,1,SEARCH(" ",'Planilha oficial participantes '!F267)-1))&lt;=15, 0,
 IF(VALUE(MID('Planilha oficial participantes '!F267,1,SEARCH(" ",'Planilha oficial participantes '!F267)-1))&lt;=30, 1,
 IF(VALUE(MID('Planilha oficial participantes '!F267,1,SEARCH(" ",'Planilha oficial participantes '!F267)-1))&lt;=60, 2,
 3)))</f>
        <v>1</v>
      </c>
      <c r="D267" s="109">
        <f>IF('Planilha oficial participantes '!I267="Nenhuma no último mês", 0,
 IF('Planilha oficial participantes '!I267="Menos de 1 vez/ semana", 1,
 IF('Planilha oficial participantes '!I267="1 ou 2 vezes/ semana", 2,
 IF('Planilha oficial participantes '!I267="3 ou mais vezes/ semana", 3,
 ""))))
</f>
        <v>1</v>
      </c>
      <c r="E267" s="110">
        <f t="shared" si="1"/>
        <v>1</v>
      </c>
      <c r="F267" s="109">
        <f>IF(VALUE(MID('Planilha oficial participantes '!H267,1,SEARCH(" ",'Planilha oficial participantes '!H267)-1))&gt;=7, 0,
 IF(VALUE(MID('Planilha oficial participantes '!H267,1,SEARCH(" ",'Planilha oficial participantes '!H267)-1))&gt;=6, 1,
 IF(VALUE(MID('Planilha oficial participantes '!H267,1,SEARCH(" ",'Planilha oficial participantes '!H267)-1))&gt;=5, 2,
 3)))
</f>
        <v>0</v>
      </c>
      <c r="G267" s="109">
        <f>IF(
  (((VALUE(MID('Planilha oficial participantes '!H267,1,SEARCH(" ",'Planilha oficial participantes '!H267)-1))) / (TIMEVALUE(MOD('Planilha oficial participantes '!G267 - 'Planilha oficial participantes '!E267, 1))*24))*100) &gt; 85, 0,
IF(
  (((VALUE(MID('Planilha oficial participantes '!H267,1,SEARCH(" ",'Planilha oficial participantes '!H267)-1))) / (TIMEVALUE(MOD('Planilha oficial participantes '!G267 - 'Planilha oficial participantes '!E267, 1))*24))*100) &gt;= 75, 1,
IF(
  (((VALUE(MID('Planilha oficial participantes '!H267,1,SEARCH(" ",'Planilha oficial participantes '!H267)-1))) / (TIMEVALUE(MOD('Planilha oficial participantes '!G267 - 'Planilha oficial participantes '!E267, 1))*24))*100) &gt;= 65, 2,
3)))
</f>
        <v>0</v>
      </c>
      <c r="H267" s="111">
        <f>((VALUE(MID('Planilha oficial participantes '!H267,1,SEARCH(" ",'Planilha oficial participantes '!H267)-1))) / (TIMEVALUE(MOD('Planilha oficial participantes '!G267 - 'Planilha oficial participantes '!E267, 1))*24))*100</f>
        <v>93.33333333</v>
      </c>
      <c r="I267" s="112">
        <f>MOD('Planilha oficial participantes '!G267 - 'Planilha oficial participantes '!E267, 1)</f>
        <v>0.3125</v>
      </c>
      <c r="J267" s="113">
        <f t="shared" si="2"/>
        <v>7.5</v>
      </c>
      <c r="K267" s="109">
        <f t="shared" si="3"/>
        <v>1</v>
      </c>
      <c r="L267" s="109">
        <f>IF('Planilha oficial participantes '!J267="Nenhuma no último mês", 0,
 IF('Planilha oficial participantes '!J267="Menos de 1 vez/ semana", 1,
 IF('Planilha oficial participantes '!J267="1 ou 2 vezes/ semana", 2,
 IF('Planilha oficial participantes '!J267="3 ou mais vezes/ semana", 3,
 ""))))
</f>
        <v>1</v>
      </c>
      <c r="M267" s="109">
        <f>IF('Planilha oficial participantes '!K267="Nenhuma no último mês", 0,
 IF('Planilha oficial participantes '!K267="Menos de 1 vez/ semana", 1,
 IF('Planilha oficial participantes '!K267="1 ou 2 vezes/ semana", 2,
 IF('Planilha oficial participantes '!K267="3 ou mais vezes/ semana", 3,
 ""))))
</f>
        <v>0</v>
      </c>
      <c r="N267" s="109">
        <f>IF('Planilha oficial participantes '!L267="Nenhuma no último mês", 0,
 IF('Planilha oficial participantes '!L267="Menos de 1 vez/ semana", 1,
 IF('Planilha oficial participantes '!L267="1 ou 2 vezes/ semana", 2,
 IF('Planilha oficial participantes '!L267="3 ou mais vezes/ semana", 3,
 ""))))
</f>
        <v>0</v>
      </c>
      <c r="O267" s="109">
        <f>IF('Planilha oficial participantes '!M267="Nenhuma no último mês", 0,
 IF('Planilha oficial participantes '!M267="Menos de 1 vez/ semana", 1,
 IF('Planilha oficial participantes '!M267="1 ou 2 vezes/ semana", 2,
 IF('Planilha oficial participantes '!M267="3 ou mais vezes/ semana", 3,
 ""))))
</f>
        <v>0</v>
      </c>
      <c r="P267" s="109">
        <f>IF('Planilha oficial participantes '!N267="Nenhuma no último mês", 0,
 IF('Planilha oficial participantes '!N267="Menos de 1 vez/ semana", 1,
 IF('Planilha oficial participantes '!N267="1 ou 2 vezes/ semana", 2,
 IF('Planilha oficial participantes '!N267="3 ou mais vezes/ semana", 3,
 ""))))
</f>
        <v>0</v>
      </c>
      <c r="Q267" s="109">
        <f>IF('Planilha oficial participantes '!O267="Nenhuma no último mês", 0,
 IF('Planilha oficial participantes '!O267="Menos de 1 vez/ semana", 1,
 IF('Planilha oficial participantes '!O267="1 ou 2 vezes/ semana", 2,
 IF('Planilha oficial participantes '!O267="3 ou mais vezes/ semana", 3,
 ""))))
</f>
        <v>0</v>
      </c>
      <c r="R267" s="109">
        <f>IF('Planilha oficial participantes '!P267="Nenhuma no último mês", 0,
 IF('Planilha oficial participantes '!P267="Menos de 1 vez/ semana", 1,
 IF('Planilha oficial participantes '!P267="1 ou 2 vezes/ semana", 2,
 IF('Planilha oficial participantes '!P267="3 ou mais vezes/ semana", 3,
 ""))))
</f>
        <v>1</v>
      </c>
      <c r="S267" s="109">
        <f>IF('Planilha oficial participantes '!Q267="Nenhuma no último mês", 0,
 IF('Planilha oficial participantes '!Q267="Menos de 1 vez/ semana", 1,
 IF('Planilha oficial participantes '!Q267="1 ou 2 vezes/ semana", 2,
 IF('Planilha oficial participantes '!Q267="3 ou mais vezes/ semana", 3,
 ""))))
</f>
        <v>0</v>
      </c>
      <c r="T267" s="109">
        <f>IF('Planilha oficial participantes '!S267="Nenhuma no último mês", 0,
 IF('Planilha oficial participantes '!S267="Não se aplica", 0,
 IF('Planilha oficial participantes '!S267="Menos de 1 vez/ semana", 1,
 IF('Planilha oficial participantes '!S267="1 ou 2 vezes/ semana", 2,
 IF('Planilha oficial participantes '!S267="3 ou mais vezes/ semana", 3,
 ""))))
)</f>
        <v>0</v>
      </c>
      <c r="U267" s="109">
        <f>IF('Planilha oficial participantes '!U267="Nenhuma no último mês", 0,
 IF('Planilha oficial participantes '!U267="Menos de 1 vez/ semana", 1,
 IF('Planilha oficial participantes '!U267="1 ou 2 vezes/ semana", 2,
 IF('Planilha oficial participantes '!U267="3 ou mais vezes/ semana", 3,
 ""))))
</f>
        <v>0</v>
      </c>
      <c r="V267" s="109">
        <f t="shared" si="4"/>
        <v>1</v>
      </c>
      <c r="W267" s="109">
        <f>IF('Planilha oficial participantes '!V267="Nenhuma no último mês", 0,
 IF('Planilha oficial participantes '!V267="Menos de 1 vez/ semana", 1,
 IF('Planilha oficial participantes '!V267="1 ou 2 vezes/ semana", 2,
 IF('Planilha oficial participantes '!V267="3 ou mais vezes/ semana", 3,
 ""))))
</f>
        <v>1</v>
      </c>
      <c r="X267" s="109">
        <f>IF('Planilha oficial participantes '!W267="Nenhuma dificuldade", 0,
 IF('Planilha oficial participantes '!W267="Um problema leve", 1,
 IF('Planilha oficial participantes '!W267="Um problema razoável", 2,
 IF('Planilha oficial participantes '!W267="Um grande problema", 3,
 ""))))
</f>
        <v>0</v>
      </c>
      <c r="Y267" s="114">
        <f t="shared" si="5"/>
        <v>4</v>
      </c>
    </row>
  </sheetData>
  <mergeCells count="20">
    <mergeCell ref="AA1:AC1"/>
    <mergeCell ref="AA6:AC6"/>
    <mergeCell ref="AA7:AA10"/>
    <mergeCell ref="AA11:AA14"/>
    <mergeCell ref="AA15:AA18"/>
    <mergeCell ref="AA19:AA22"/>
    <mergeCell ref="AA24:AC24"/>
    <mergeCell ref="AA81:AC81"/>
    <mergeCell ref="AA88:AC88"/>
    <mergeCell ref="AA95:AC95"/>
    <mergeCell ref="AA102:AC102"/>
    <mergeCell ref="AA109:AC109"/>
    <mergeCell ref="AA116:AC116"/>
    <mergeCell ref="AA32:AC32"/>
    <mergeCell ref="AA39:AC39"/>
    <mergeCell ref="AA46:AC46"/>
    <mergeCell ref="AA53:AC53"/>
    <mergeCell ref="AA60:AC60"/>
    <mergeCell ref="AA67:AC67"/>
    <mergeCell ref="AA74:AC74"/>
  </mergeCells>
  <printOptions gridLines="1" horizontalCentered="1"/>
  <pageMargins bottom="0.75" footer="0.0" header="0.0" left="0.7" right="0.7" top="0.75"/>
  <pageSetup fitToHeight="0" paperSize="9" cellComments="atEnd" orientation="landscape" pageOrder="overThenDown"/>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0"/>
    <col customWidth="1" min="2" max="4" width="18.88"/>
    <col customWidth="1" min="5" max="23" width="37.63"/>
    <col customWidth="1" min="24" max="28" width="18.88"/>
  </cols>
  <sheetData>
    <row r="1">
      <c r="A1" s="143" t="s">
        <v>1125</v>
      </c>
      <c r="B1" s="144" t="s">
        <v>2</v>
      </c>
      <c r="C1" s="144" t="s">
        <v>3</v>
      </c>
      <c r="D1" s="144" t="s">
        <v>4</v>
      </c>
      <c r="E1" s="145" t="s">
        <v>1887</v>
      </c>
      <c r="F1" s="145" t="s">
        <v>1888</v>
      </c>
      <c r="G1" s="145" t="s">
        <v>1889</v>
      </c>
      <c r="H1" s="145" t="s">
        <v>1890</v>
      </c>
      <c r="I1" s="145" t="s">
        <v>1891</v>
      </c>
      <c r="J1" s="145" t="s">
        <v>1892</v>
      </c>
      <c r="K1" s="145" t="s">
        <v>1893</v>
      </c>
      <c r="L1" s="145" t="s">
        <v>1894</v>
      </c>
      <c r="M1" s="145" t="s">
        <v>1895</v>
      </c>
      <c r="N1" s="145" t="s">
        <v>1896</v>
      </c>
      <c r="O1" s="145" t="s">
        <v>1897</v>
      </c>
      <c r="P1" s="145" t="s">
        <v>1898</v>
      </c>
      <c r="Q1" s="145" t="s">
        <v>1899</v>
      </c>
      <c r="R1" s="145" t="s">
        <v>1900</v>
      </c>
      <c r="S1" s="145" t="s">
        <v>1901</v>
      </c>
      <c r="T1" s="145" t="s">
        <v>1902</v>
      </c>
      <c r="U1" s="145" t="s">
        <v>1903</v>
      </c>
      <c r="V1" s="145" t="s">
        <v>1904</v>
      </c>
      <c r="W1" s="145" t="s">
        <v>1905</v>
      </c>
      <c r="X1" s="146" t="s">
        <v>1906</v>
      </c>
    </row>
    <row r="2">
      <c r="A2" s="147" t="s">
        <v>1132</v>
      </c>
      <c r="B2" s="11">
        <v>22.0</v>
      </c>
      <c r="C2" s="11" t="s">
        <v>59</v>
      </c>
      <c r="D2" s="11" t="s">
        <v>60</v>
      </c>
      <c r="E2" s="12">
        <v>0.9791666666642413</v>
      </c>
      <c r="F2" s="11" t="s">
        <v>215</v>
      </c>
      <c r="G2" s="12">
        <v>0.27083333333575865</v>
      </c>
      <c r="H2" s="11" t="s">
        <v>76</v>
      </c>
      <c r="I2" s="11" t="s">
        <v>77</v>
      </c>
      <c r="J2" s="11" t="s">
        <v>78</v>
      </c>
      <c r="K2" s="11" t="s">
        <v>79</v>
      </c>
      <c r="L2" s="11" t="s">
        <v>77</v>
      </c>
      <c r="M2" s="11" t="s">
        <v>78</v>
      </c>
      <c r="N2" s="11" t="s">
        <v>77</v>
      </c>
      <c r="O2" s="11" t="s">
        <v>79</v>
      </c>
      <c r="P2" s="11" t="s">
        <v>77</v>
      </c>
      <c r="Q2" s="11" t="s">
        <v>79</v>
      </c>
      <c r="R2" s="148" t="s">
        <v>1907</v>
      </c>
      <c r="S2" s="11" t="s">
        <v>79</v>
      </c>
      <c r="T2" s="11" t="s">
        <v>80</v>
      </c>
      <c r="U2" s="11" t="s">
        <v>79</v>
      </c>
      <c r="V2" s="11" t="s">
        <v>78</v>
      </c>
      <c r="W2" s="11" t="s">
        <v>81</v>
      </c>
      <c r="X2" s="149" t="s">
        <v>87</v>
      </c>
    </row>
    <row r="3">
      <c r="A3" s="150" t="s">
        <v>1135</v>
      </c>
      <c r="B3" s="14">
        <v>24.0</v>
      </c>
      <c r="C3" s="14" t="s">
        <v>88</v>
      </c>
      <c r="D3" s="14" t="s">
        <v>89</v>
      </c>
      <c r="E3" s="15">
        <v>0.0</v>
      </c>
      <c r="F3" s="14" t="s">
        <v>281</v>
      </c>
      <c r="G3" s="15">
        <v>0.33333333333575865</v>
      </c>
      <c r="H3" s="14" t="s">
        <v>124</v>
      </c>
      <c r="I3" s="14" t="s">
        <v>78</v>
      </c>
      <c r="J3" s="14" t="s">
        <v>79</v>
      </c>
      <c r="K3" s="14" t="s">
        <v>79</v>
      </c>
      <c r="L3" s="14" t="s">
        <v>79</v>
      </c>
      <c r="M3" s="14" t="s">
        <v>79</v>
      </c>
      <c r="N3" s="14" t="s">
        <v>79</v>
      </c>
      <c r="O3" s="14" t="s">
        <v>79</v>
      </c>
      <c r="P3" s="14" t="s">
        <v>79</v>
      </c>
      <c r="Q3" s="14" t="s">
        <v>78</v>
      </c>
      <c r="R3" s="151" t="s">
        <v>1908</v>
      </c>
      <c r="S3" s="14" t="s">
        <v>78</v>
      </c>
      <c r="T3" s="14" t="s">
        <v>101</v>
      </c>
      <c r="U3" s="14" t="s">
        <v>79</v>
      </c>
      <c r="V3" s="14" t="s">
        <v>77</v>
      </c>
      <c r="W3" s="14" t="s">
        <v>102</v>
      </c>
      <c r="X3" s="152" t="s">
        <v>87</v>
      </c>
    </row>
    <row r="4">
      <c r="A4" s="147" t="s">
        <v>1138</v>
      </c>
      <c r="B4" s="11">
        <v>21.0</v>
      </c>
      <c r="C4" s="11" t="s">
        <v>59</v>
      </c>
      <c r="D4" s="11" t="s">
        <v>89</v>
      </c>
      <c r="E4" s="12">
        <v>0.020833333335758653</v>
      </c>
      <c r="F4" s="11" t="s">
        <v>190</v>
      </c>
      <c r="G4" s="12">
        <v>0.25</v>
      </c>
      <c r="H4" s="11" t="s">
        <v>110</v>
      </c>
      <c r="I4" s="11" t="s">
        <v>77</v>
      </c>
      <c r="J4" s="11" t="s">
        <v>79</v>
      </c>
      <c r="K4" s="11" t="s">
        <v>77</v>
      </c>
      <c r="L4" s="11" t="s">
        <v>77</v>
      </c>
      <c r="M4" s="11" t="s">
        <v>78</v>
      </c>
      <c r="N4" s="11" t="s">
        <v>79</v>
      </c>
      <c r="O4" s="11" t="s">
        <v>77</v>
      </c>
      <c r="P4" s="11" t="s">
        <v>77</v>
      </c>
      <c r="Q4" s="11" t="s">
        <v>79</v>
      </c>
      <c r="R4" s="148" t="s">
        <v>1868</v>
      </c>
      <c r="S4" s="11" t="s">
        <v>111</v>
      </c>
      <c r="T4" s="11" t="s">
        <v>101</v>
      </c>
      <c r="U4" s="11" t="s">
        <v>79</v>
      </c>
      <c r="V4" s="11" t="s">
        <v>77</v>
      </c>
      <c r="W4" s="11" t="s">
        <v>102</v>
      </c>
      <c r="X4" s="149" t="s">
        <v>87</v>
      </c>
    </row>
    <row r="5">
      <c r="A5" s="150" t="s">
        <v>1141</v>
      </c>
      <c r="B5" s="14">
        <v>24.0</v>
      </c>
      <c r="C5" s="14" t="s">
        <v>59</v>
      </c>
      <c r="D5" s="14" t="s">
        <v>60</v>
      </c>
      <c r="E5" s="15">
        <v>0.9166666666642413</v>
      </c>
      <c r="F5" s="14" t="s">
        <v>872</v>
      </c>
      <c r="G5" s="15">
        <v>0.25</v>
      </c>
      <c r="H5" s="14" t="s">
        <v>124</v>
      </c>
      <c r="I5" s="14" t="s">
        <v>77</v>
      </c>
      <c r="J5" s="14" t="s">
        <v>78</v>
      </c>
      <c r="K5" s="14" t="s">
        <v>78</v>
      </c>
      <c r="L5" s="14" t="s">
        <v>77</v>
      </c>
      <c r="M5" s="14" t="s">
        <v>79</v>
      </c>
      <c r="N5" s="14" t="s">
        <v>79</v>
      </c>
      <c r="O5" s="14" t="s">
        <v>78</v>
      </c>
      <c r="P5" s="14" t="s">
        <v>78</v>
      </c>
      <c r="Q5" s="14" t="s">
        <v>79</v>
      </c>
      <c r="R5" s="148" t="s">
        <v>1868</v>
      </c>
      <c r="S5" s="14" t="s">
        <v>111</v>
      </c>
      <c r="T5" s="14" t="s">
        <v>80</v>
      </c>
      <c r="U5" s="14" t="s">
        <v>77</v>
      </c>
      <c r="V5" s="14" t="s">
        <v>125</v>
      </c>
      <c r="W5" s="14" t="s">
        <v>81</v>
      </c>
      <c r="X5" s="152" t="s">
        <v>131</v>
      </c>
    </row>
    <row r="6">
      <c r="A6" s="147" t="s">
        <v>1143</v>
      </c>
      <c r="B6" s="11">
        <v>23.0</v>
      </c>
      <c r="C6" s="11" t="s">
        <v>59</v>
      </c>
      <c r="D6" s="11" t="s">
        <v>89</v>
      </c>
      <c r="E6" s="12">
        <v>0.9166666666642413</v>
      </c>
      <c r="F6" s="11" t="s">
        <v>190</v>
      </c>
      <c r="G6" s="12">
        <v>0.25</v>
      </c>
      <c r="H6" s="11" t="s">
        <v>209</v>
      </c>
      <c r="I6" s="11" t="s">
        <v>78</v>
      </c>
      <c r="J6" s="11" t="s">
        <v>78</v>
      </c>
      <c r="K6" s="11" t="s">
        <v>77</v>
      </c>
      <c r="L6" s="11" t="s">
        <v>79</v>
      </c>
      <c r="M6" s="11" t="s">
        <v>79</v>
      </c>
      <c r="N6" s="11" t="s">
        <v>79</v>
      </c>
      <c r="O6" s="11" t="s">
        <v>77</v>
      </c>
      <c r="P6" s="11" t="s">
        <v>77</v>
      </c>
      <c r="Q6" s="11" t="s">
        <v>79</v>
      </c>
      <c r="R6" s="153" t="s">
        <v>1909</v>
      </c>
      <c r="S6" s="11" t="s">
        <v>125</v>
      </c>
      <c r="T6" s="11" t="s">
        <v>101</v>
      </c>
      <c r="U6" s="11" t="s">
        <v>79</v>
      </c>
      <c r="V6" s="11" t="s">
        <v>79</v>
      </c>
      <c r="W6" s="11" t="s">
        <v>138</v>
      </c>
      <c r="X6" s="149" t="s">
        <v>140</v>
      </c>
    </row>
    <row r="7">
      <c r="A7" s="150" t="s">
        <v>1145</v>
      </c>
      <c r="B7" s="14">
        <v>33.0</v>
      </c>
      <c r="C7" s="14" t="s">
        <v>59</v>
      </c>
      <c r="D7" s="14" t="s">
        <v>89</v>
      </c>
      <c r="E7" s="15">
        <v>0.9583333333357587</v>
      </c>
      <c r="F7" s="14" t="s">
        <v>398</v>
      </c>
      <c r="G7" s="15">
        <v>0.25</v>
      </c>
      <c r="H7" s="14" t="s">
        <v>146</v>
      </c>
      <c r="I7" s="14" t="s">
        <v>125</v>
      </c>
      <c r="J7" s="14" t="s">
        <v>125</v>
      </c>
      <c r="K7" s="14" t="s">
        <v>78</v>
      </c>
      <c r="L7" s="14" t="s">
        <v>78</v>
      </c>
      <c r="M7" s="14" t="s">
        <v>77</v>
      </c>
      <c r="N7" s="14" t="s">
        <v>79</v>
      </c>
      <c r="O7" s="14" t="s">
        <v>78</v>
      </c>
      <c r="P7" s="14" t="s">
        <v>125</v>
      </c>
      <c r="Q7" s="14" t="s">
        <v>78</v>
      </c>
      <c r="R7" s="148" t="s">
        <v>1868</v>
      </c>
      <c r="S7" s="14" t="s">
        <v>111</v>
      </c>
      <c r="T7" s="14" t="s">
        <v>147</v>
      </c>
      <c r="U7" s="14" t="s">
        <v>125</v>
      </c>
      <c r="V7" s="14" t="s">
        <v>78</v>
      </c>
      <c r="W7" s="14" t="s">
        <v>102</v>
      </c>
      <c r="X7" s="152" t="s">
        <v>140</v>
      </c>
    </row>
    <row r="8">
      <c r="A8" s="147" t="s">
        <v>1147</v>
      </c>
      <c r="B8" s="11">
        <v>22.0</v>
      </c>
      <c r="C8" s="11" t="s">
        <v>59</v>
      </c>
      <c r="D8" s="11" t="s">
        <v>89</v>
      </c>
      <c r="E8" s="12">
        <v>0.9583333333357587</v>
      </c>
      <c r="F8" s="11" t="s">
        <v>215</v>
      </c>
      <c r="G8" s="12">
        <v>0.27083333333575865</v>
      </c>
      <c r="H8" s="11" t="s">
        <v>76</v>
      </c>
      <c r="I8" s="11" t="s">
        <v>79</v>
      </c>
      <c r="J8" s="11" t="s">
        <v>78</v>
      </c>
      <c r="K8" s="11" t="s">
        <v>79</v>
      </c>
      <c r="L8" s="11" t="s">
        <v>79</v>
      </c>
      <c r="M8" s="11" t="s">
        <v>79</v>
      </c>
      <c r="N8" s="11" t="s">
        <v>79</v>
      </c>
      <c r="O8" s="11" t="s">
        <v>77</v>
      </c>
      <c r="P8" s="11" t="s">
        <v>79</v>
      </c>
      <c r="Q8" s="11" t="s">
        <v>79</v>
      </c>
      <c r="R8" s="154" t="s">
        <v>1910</v>
      </c>
      <c r="S8" s="11" t="s">
        <v>125</v>
      </c>
      <c r="T8" s="11" t="s">
        <v>157</v>
      </c>
      <c r="U8" s="11" t="s">
        <v>79</v>
      </c>
      <c r="V8" s="11" t="s">
        <v>125</v>
      </c>
      <c r="W8" s="11" t="s">
        <v>102</v>
      </c>
      <c r="X8" s="149" t="s">
        <v>87</v>
      </c>
    </row>
    <row r="9">
      <c r="A9" s="150" t="s">
        <v>1148</v>
      </c>
      <c r="B9" s="14">
        <v>23.0</v>
      </c>
      <c r="C9" s="14" t="s">
        <v>59</v>
      </c>
      <c r="D9" s="14" t="s">
        <v>164</v>
      </c>
      <c r="E9" s="15">
        <v>0.9583333333357587</v>
      </c>
      <c r="F9" s="14" t="s">
        <v>220</v>
      </c>
      <c r="G9" s="15">
        <v>0.22916666666424135</v>
      </c>
      <c r="H9" s="14" t="s">
        <v>146</v>
      </c>
      <c r="I9" s="14" t="s">
        <v>125</v>
      </c>
      <c r="J9" s="14" t="s">
        <v>79</v>
      </c>
      <c r="K9" s="14" t="s">
        <v>125</v>
      </c>
      <c r="L9" s="14" t="s">
        <v>77</v>
      </c>
      <c r="M9" s="14" t="s">
        <v>79</v>
      </c>
      <c r="N9" s="14" t="s">
        <v>79</v>
      </c>
      <c r="O9" s="14" t="s">
        <v>79</v>
      </c>
      <c r="P9" s="14" t="s">
        <v>78</v>
      </c>
      <c r="Q9" s="14" t="s">
        <v>77</v>
      </c>
      <c r="R9" s="148" t="s">
        <v>1868</v>
      </c>
      <c r="S9" s="14" t="s">
        <v>79</v>
      </c>
      <c r="T9" s="14" t="s">
        <v>80</v>
      </c>
      <c r="U9" s="14" t="s">
        <v>77</v>
      </c>
      <c r="V9" s="14" t="s">
        <v>77</v>
      </c>
      <c r="W9" s="14" t="s">
        <v>102</v>
      </c>
      <c r="X9" s="152" t="s">
        <v>87</v>
      </c>
    </row>
    <row r="10">
      <c r="A10" s="147" t="s">
        <v>1153</v>
      </c>
      <c r="B10" s="11">
        <v>29.0</v>
      </c>
      <c r="C10" s="11" t="s">
        <v>59</v>
      </c>
      <c r="D10" s="11" t="s">
        <v>89</v>
      </c>
      <c r="E10" s="12">
        <v>0.9166666666642413</v>
      </c>
      <c r="F10" s="11" t="s">
        <v>179</v>
      </c>
      <c r="G10" s="12">
        <v>0.20833333333575865</v>
      </c>
      <c r="H10" s="11" t="s">
        <v>1911</v>
      </c>
      <c r="I10" s="11" t="s">
        <v>77</v>
      </c>
      <c r="J10" s="11" t="s">
        <v>77</v>
      </c>
      <c r="K10" s="11" t="s">
        <v>77</v>
      </c>
      <c r="L10" s="11" t="s">
        <v>77</v>
      </c>
      <c r="M10" s="11" t="s">
        <v>79</v>
      </c>
      <c r="N10" s="11" t="s">
        <v>77</v>
      </c>
      <c r="O10" s="11" t="s">
        <v>79</v>
      </c>
      <c r="P10" s="11" t="s">
        <v>77</v>
      </c>
      <c r="Q10" s="11" t="s">
        <v>79</v>
      </c>
      <c r="R10" s="148" t="s">
        <v>1868</v>
      </c>
      <c r="S10" s="11" t="s">
        <v>111</v>
      </c>
      <c r="T10" s="11" t="s">
        <v>101</v>
      </c>
      <c r="U10" s="11" t="s">
        <v>79</v>
      </c>
      <c r="V10" s="11" t="s">
        <v>78</v>
      </c>
      <c r="W10" s="11" t="s">
        <v>102</v>
      </c>
      <c r="X10" s="149" t="s">
        <v>87</v>
      </c>
    </row>
    <row r="11">
      <c r="A11" s="150" t="s">
        <v>1155</v>
      </c>
      <c r="B11" s="14">
        <v>22.0</v>
      </c>
      <c r="C11" s="14" t="s">
        <v>59</v>
      </c>
      <c r="D11" s="14" t="s">
        <v>89</v>
      </c>
      <c r="E11" s="15">
        <v>0.0</v>
      </c>
      <c r="F11" s="14" t="s">
        <v>1912</v>
      </c>
      <c r="G11" s="15">
        <v>0.25</v>
      </c>
      <c r="H11" s="14" t="s">
        <v>146</v>
      </c>
      <c r="I11" s="14" t="s">
        <v>78</v>
      </c>
      <c r="J11" s="14" t="s">
        <v>79</v>
      </c>
      <c r="K11" s="14" t="s">
        <v>77</v>
      </c>
      <c r="L11" s="14" t="s">
        <v>77</v>
      </c>
      <c r="M11" s="14" t="s">
        <v>79</v>
      </c>
      <c r="N11" s="14" t="s">
        <v>79</v>
      </c>
      <c r="O11" s="14" t="s">
        <v>78</v>
      </c>
      <c r="P11" s="14" t="s">
        <v>79</v>
      </c>
      <c r="Q11" s="14" t="s">
        <v>79</v>
      </c>
      <c r="R11" s="151" t="s">
        <v>1913</v>
      </c>
      <c r="S11" s="14" t="s">
        <v>77</v>
      </c>
      <c r="T11" s="14" t="s">
        <v>80</v>
      </c>
      <c r="U11" s="14" t="s">
        <v>79</v>
      </c>
      <c r="V11" s="14" t="s">
        <v>77</v>
      </c>
      <c r="W11" s="14" t="s">
        <v>102</v>
      </c>
      <c r="X11" s="152" t="s">
        <v>87</v>
      </c>
    </row>
    <row r="12">
      <c r="A12" s="147" t="s">
        <v>1158</v>
      </c>
      <c r="B12" s="11">
        <v>17.0</v>
      </c>
      <c r="C12" s="11" t="s">
        <v>59</v>
      </c>
      <c r="D12" s="11" t="s">
        <v>193</v>
      </c>
      <c r="E12" s="12">
        <v>0.9583333333357587</v>
      </c>
      <c r="F12" s="11" t="s">
        <v>1914</v>
      </c>
      <c r="G12" s="12">
        <v>0.26388888889050577</v>
      </c>
      <c r="H12" s="11" t="s">
        <v>354</v>
      </c>
      <c r="I12" s="11" t="s">
        <v>79</v>
      </c>
      <c r="J12" s="11" t="s">
        <v>79</v>
      </c>
      <c r="K12" s="11" t="s">
        <v>79</v>
      </c>
      <c r="L12" s="11" t="s">
        <v>79</v>
      </c>
      <c r="M12" s="11" t="s">
        <v>79</v>
      </c>
      <c r="N12" s="11" t="s">
        <v>77</v>
      </c>
      <c r="O12" s="11" t="s">
        <v>78</v>
      </c>
      <c r="P12" s="11" t="s">
        <v>79</v>
      </c>
      <c r="Q12" s="11" t="s">
        <v>79</v>
      </c>
      <c r="R12" s="148" t="s">
        <v>1868</v>
      </c>
      <c r="S12" s="11" t="s">
        <v>111</v>
      </c>
      <c r="T12" s="11" t="s">
        <v>101</v>
      </c>
      <c r="U12" s="11" t="s">
        <v>79</v>
      </c>
      <c r="V12" s="11" t="s">
        <v>125</v>
      </c>
      <c r="W12" s="11" t="s">
        <v>81</v>
      </c>
      <c r="X12" s="149" t="s">
        <v>202</v>
      </c>
    </row>
    <row r="13">
      <c r="A13" s="150" t="s">
        <v>1159</v>
      </c>
      <c r="B13" s="14">
        <v>20.0</v>
      </c>
      <c r="C13" s="14" t="s">
        <v>59</v>
      </c>
      <c r="D13" s="14" t="s">
        <v>193</v>
      </c>
      <c r="E13" s="15">
        <v>0.0</v>
      </c>
      <c r="F13" s="14" t="s">
        <v>180</v>
      </c>
      <c r="G13" s="15">
        <v>0.26388888889050577</v>
      </c>
      <c r="H13" s="14" t="s">
        <v>146</v>
      </c>
      <c r="I13" s="14" t="s">
        <v>77</v>
      </c>
      <c r="J13" s="14" t="s">
        <v>79</v>
      </c>
      <c r="K13" s="14" t="s">
        <v>77</v>
      </c>
      <c r="L13" s="14" t="s">
        <v>79</v>
      </c>
      <c r="M13" s="14" t="s">
        <v>79</v>
      </c>
      <c r="N13" s="14" t="s">
        <v>79</v>
      </c>
      <c r="O13" s="14" t="s">
        <v>79</v>
      </c>
      <c r="P13" s="14" t="s">
        <v>79</v>
      </c>
      <c r="Q13" s="14" t="s">
        <v>77</v>
      </c>
      <c r="R13" s="155" t="s">
        <v>1915</v>
      </c>
      <c r="S13" s="14" t="s">
        <v>78</v>
      </c>
      <c r="T13" s="14" t="s">
        <v>147</v>
      </c>
      <c r="U13" s="14" t="s">
        <v>79</v>
      </c>
      <c r="V13" s="14" t="s">
        <v>78</v>
      </c>
      <c r="W13" s="14" t="s">
        <v>81</v>
      </c>
      <c r="X13" s="152" t="s">
        <v>87</v>
      </c>
    </row>
    <row r="14">
      <c r="A14" s="147" t="s">
        <v>1161</v>
      </c>
      <c r="B14" s="11">
        <v>43.0</v>
      </c>
      <c r="C14" s="11" t="s">
        <v>88</v>
      </c>
      <c r="D14" s="11" t="s">
        <v>89</v>
      </c>
      <c r="E14" s="12">
        <v>0.9166666666642413</v>
      </c>
      <c r="F14" s="11" t="s">
        <v>190</v>
      </c>
      <c r="G14" s="12">
        <v>0.29166666666424135</v>
      </c>
      <c r="H14" s="11" t="s">
        <v>209</v>
      </c>
      <c r="I14" s="11" t="s">
        <v>125</v>
      </c>
      <c r="J14" s="11" t="s">
        <v>125</v>
      </c>
      <c r="K14" s="11" t="s">
        <v>125</v>
      </c>
      <c r="L14" s="11" t="s">
        <v>79</v>
      </c>
      <c r="M14" s="11" t="s">
        <v>77</v>
      </c>
      <c r="N14" s="11" t="s">
        <v>77</v>
      </c>
      <c r="O14" s="11" t="s">
        <v>78</v>
      </c>
      <c r="P14" s="11" t="s">
        <v>77</v>
      </c>
      <c r="Q14" s="11" t="s">
        <v>79</v>
      </c>
      <c r="R14" s="154" t="s">
        <v>1916</v>
      </c>
      <c r="S14" s="11" t="s">
        <v>77</v>
      </c>
      <c r="T14" s="11" t="s">
        <v>80</v>
      </c>
      <c r="U14" s="11" t="s">
        <v>79</v>
      </c>
      <c r="V14" s="11" t="s">
        <v>79</v>
      </c>
      <c r="W14" s="11" t="s">
        <v>81</v>
      </c>
      <c r="X14" s="149" t="s">
        <v>140</v>
      </c>
    </row>
    <row r="15">
      <c r="A15" s="150" t="s">
        <v>1163</v>
      </c>
      <c r="B15" s="14">
        <v>24.0</v>
      </c>
      <c r="C15" s="14" t="s">
        <v>59</v>
      </c>
      <c r="D15" s="14" t="s">
        <v>89</v>
      </c>
      <c r="E15" s="15">
        <v>0.0625</v>
      </c>
      <c r="F15" s="14" t="s">
        <v>215</v>
      </c>
      <c r="G15" s="15">
        <v>0.29166666666424135</v>
      </c>
      <c r="H15" s="14" t="s">
        <v>146</v>
      </c>
      <c r="I15" s="14" t="s">
        <v>79</v>
      </c>
      <c r="J15" s="14" t="s">
        <v>78</v>
      </c>
      <c r="K15" s="14" t="s">
        <v>77</v>
      </c>
      <c r="L15" s="14" t="s">
        <v>79</v>
      </c>
      <c r="M15" s="14" t="s">
        <v>79</v>
      </c>
      <c r="N15" s="14" t="s">
        <v>77</v>
      </c>
      <c r="O15" s="14" t="s">
        <v>77</v>
      </c>
      <c r="P15" s="14" t="s">
        <v>79</v>
      </c>
      <c r="Q15" s="14" t="s">
        <v>79</v>
      </c>
      <c r="R15" s="148" t="s">
        <v>1868</v>
      </c>
      <c r="S15" s="14" t="s">
        <v>111</v>
      </c>
      <c r="T15" s="14" t="s">
        <v>80</v>
      </c>
      <c r="U15" s="14" t="s">
        <v>77</v>
      </c>
      <c r="V15" s="14" t="s">
        <v>79</v>
      </c>
      <c r="W15" s="14" t="s">
        <v>216</v>
      </c>
      <c r="X15" s="152" t="s">
        <v>87</v>
      </c>
    </row>
    <row r="16">
      <c r="A16" s="147" t="s">
        <v>1165</v>
      </c>
      <c r="B16" s="11">
        <v>30.0</v>
      </c>
      <c r="C16" s="11" t="s">
        <v>59</v>
      </c>
      <c r="D16" s="11" t="s">
        <v>89</v>
      </c>
      <c r="E16" s="12">
        <v>0.9166666666642413</v>
      </c>
      <c r="F16" s="11" t="s">
        <v>190</v>
      </c>
      <c r="G16" s="12">
        <v>0.22222222221898846</v>
      </c>
      <c r="H16" s="11" t="s">
        <v>110</v>
      </c>
      <c r="I16" s="11" t="s">
        <v>77</v>
      </c>
      <c r="J16" s="11" t="s">
        <v>77</v>
      </c>
      <c r="K16" s="11" t="s">
        <v>77</v>
      </c>
      <c r="L16" s="11" t="s">
        <v>77</v>
      </c>
      <c r="M16" s="11" t="s">
        <v>77</v>
      </c>
      <c r="N16" s="11" t="s">
        <v>78</v>
      </c>
      <c r="O16" s="11" t="s">
        <v>77</v>
      </c>
      <c r="P16" s="11" t="s">
        <v>77</v>
      </c>
      <c r="Q16" s="11" t="s">
        <v>77</v>
      </c>
      <c r="R16" s="148" t="s">
        <v>1868</v>
      </c>
      <c r="S16" s="11" t="s">
        <v>79</v>
      </c>
      <c r="T16" s="11" t="s">
        <v>101</v>
      </c>
      <c r="U16" s="11" t="s">
        <v>79</v>
      </c>
      <c r="V16" s="11" t="s">
        <v>77</v>
      </c>
      <c r="W16" s="11" t="s">
        <v>102</v>
      </c>
      <c r="X16" s="149" t="s">
        <v>87</v>
      </c>
    </row>
    <row r="17">
      <c r="A17" s="150" t="s">
        <v>1167</v>
      </c>
      <c r="B17" s="14">
        <v>28.0</v>
      </c>
      <c r="C17" s="14" t="s">
        <v>88</v>
      </c>
      <c r="D17" s="14" t="s">
        <v>228</v>
      </c>
      <c r="E17" s="15">
        <v>0.0</v>
      </c>
      <c r="F17" s="14" t="s">
        <v>179</v>
      </c>
      <c r="G17" s="15">
        <v>0.25</v>
      </c>
      <c r="H17" s="14" t="s">
        <v>146</v>
      </c>
      <c r="I17" s="14" t="s">
        <v>125</v>
      </c>
      <c r="J17" s="14" t="s">
        <v>79</v>
      </c>
      <c r="K17" s="14" t="s">
        <v>79</v>
      </c>
      <c r="L17" s="14" t="s">
        <v>79</v>
      </c>
      <c r="M17" s="14" t="s">
        <v>79</v>
      </c>
      <c r="N17" s="14" t="s">
        <v>77</v>
      </c>
      <c r="O17" s="14" t="s">
        <v>78</v>
      </c>
      <c r="P17" s="14" t="s">
        <v>77</v>
      </c>
      <c r="Q17" s="14" t="s">
        <v>79</v>
      </c>
      <c r="R17" s="148" t="s">
        <v>1868</v>
      </c>
      <c r="S17" s="14" t="s">
        <v>111</v>
      </c>
      <c r="T17" s="14" t="s">
        <v>101</v>
      </c>
      <c r="U17" s="14" t="s">
        <v>79</v>
      </c>
      <c r="V17" s="14" t="s">
        <v>77</v>
      </c>
      <c r="W17" s="14" t="s">
        <v>102</v>
      </c>
      <c r="X17" s="152" t="s">
        <v>202</v>
      </c>
    </row>
    <row r="18">
      <c r="A18" s="147" t="s">
        <v>1168</v>
      </c>
      <c r="B18" s="11">
        <v>21.0</v>
      </c>
      <c r="C18" s="11" t="s">
        <v>59</v>
      </c>
      <c r="D18" s="11" t="s">
        <v>89</v>
      </c>
      <c r="E18" s="12">
        <v>0.04166666666424135</v>
      </c>
      <c r="F18" s="11" t="s">
        <v>281</v>
      </c>
      <c r="G18" s="12">
        <v>0.33333333333575865</v>
      </c>
      <c r="H18" s="11" t="s">
        <v>146</v>
      </c>
      <c r="I18" s="11" t="s">
        <v>79</v>
      </c>
      <c r="J18" s="11" t="s">
        <v>78</v>
      </c>
      <c r="K18" s="11" t="s">
        <v>79</v>
      </c>
      <c r="L18" s="11" t="s">
        <v>79</v>
      </c>
      <c r="M18" s="11" t="s">
        <v>79</v>
      </c>
      <c r="N18" s="11" t="s">
        <v>77</v>
      </c>
      <c r="O18" s="11" t="s">
        <v>77</v>
      </c>
      <c r="P18" s="11" t="s">
        <v>77</v>
      </c>
      <c r="Q18" s="11" t="s">
        <v>79</v>
      </c>
      <c r="R18" s="148" t="s">
        <v>1868</v>
      </c>
      <c r="S18" s="11" t="s">
        <v>111</v>
      </c>
      <c r="T18" s="11" t="s">
        <v>80</v>
      </c>
      <c r="U18" s="11" t="s">
        <v>78</v>
      </c>
      <c r="V18" s="11" t="s">
        <v>125</v>
      </c>
      <c r="W18" s="11" t="s">
        <v>102</v>
      </c>
      <c r="X18" s="149" t="s">
        <v>202</v>
      </c>
    </row>
    <row r="19">
      <c r="A19" s="150" t="s">
        <v>1171</v>
      </c>
      <c r="B19" s="14">
        <v>25.0</v>
      </c>
      <c r="C19" s="14" t="s">
        <v>59</v>
      </c>
      <c r="D19" s="14" t="s">
        <v>60</v>
      </c>
      <c r="E19" s="15">
        <v>0.9583333333357587</v>
      </c>
      <c r="F19" s="14" t="s">
        <v>179</v>
      </c>
      <c r="G19" s="15">
        <v>0.25</v>
      </c>
      <c r="H19" s="14" t="s">
        <v>146</v>
      </c>
      <c r="I19" s="14" t="s">
        <v>78</v>
      </c>
      <c r="J19" s="14" t="s">
        <v>77</v>
      </c>
      <c r="K19" s="14" t="s">
        <v>79</v>
      </c>
      <c r="L19" s="14" t="s">
        <v>79</v>
      </c>
      <c r="M19" s="14" t="s">
        <v>79</v>
      </c>
      <c r="N19" s="14" t="s">
        <v>79</v>
      </c>
      <c r="O19" s="14" t="s">
        <v>79</v>
      </c>
      <c r="P19" s="14" t="s">
        <v>79</v>
      </c>
      <c r="Q19" s="14" t="s">
        <v>77</v>
      </c>
      <c r="R19" s="148" t="s">
        <v>1868</v>
      </c>
      <c r="S19" s="14" t="s">
        <v>111</v>
      </c>
      <c r="T19" s="14" t="s">
        <v>101</v>
      </c>
      <c r="U19" s="14" t="s">
        <v>77</v>
      </c>
      <c r="V19" s="14" t="s">
        <v>79</v>
      </c>
      <c r="W19" s="14" t="s">
        <v>102</v>
      </c>
      <c r="X19" s="152" t="s">
        <v>87</v>
      </c>
    </row>
    <row r="20">
      <c r="A20" s="147" t="s">
        <v>1173</v>
      </c>
      <c r="B20" s="11">
        <v>22.0</v>
      </c>
      <c r="C20" s="11" t="s">
        <v>59</v>
      </c>
      <c r="D20" s="11" t="s">
        <v>228</v>
      </c>
      <c r="E20" s="12">
        <v>0.0</v>
      </c>
      <c r="F20" s="11" t="s">
        <v>190</v>
      </c>
      <c r="G20" s="12">
        <v>0.27083333333575865</v>
      </c>
      <c r="H20" s="11" t="s">
        <v>1917</v>
      </c>
      <c r="I20" s="11" t="s">
        <v>79</v>
      </c>
      <c r="J20" s="11" t="s">
        <v>125</v>
      </c>
      <c r="K20" s="11" t="s">
        <v>79</v>
      </c>
      <c r="L20" s="11" t="s">
        <v>79</v>
      </c>
      <c r="M20" s="11" t="s">
        <v>79</v>
      </c>
      <c r="N20" s="11" t="s">
        <v>79</v>
      </c>
      <c r="O20" s="11" t="s">
        <v>78</v>
      </c>
      <c r="P20" s="11" t="s">
        <v>125</v>
      </c>
      <c r="Q20" s="11" t="s">
        <v>78</v>
      </c>
      <c r="R20" s="148" t="s">
        <v>1868</v>
      </c>
      <c r="S20" s="11" t="s">
        <v>111</v>
      </c>
      <c r="T20" s="11" t="s">
        <v>80</v>
      </c>
      <c r="U20" s="11" t="s">
        <v>79</v>
      </c>
      <c r="V20" s="11" t="s">
        <v>78</v>
      </c>
      <c r="W20" s="11" t="s">
        <v>81</v>
      </c>
      <c r="X20" s="149" t="s">
        <v>131</v>
      </c>
    </row>
    <row r="21">
      <c r="A21" s="150" t="s">
        <v>1175</v>
      </c>
      <c r="B21" s="14">
        <v>21.0</v>
      </c>
      <c r="C21" s="14" t="s">
        <v>88</v>
      </c>
      <c r="D21" s="14" t="s">
        <v>252</v>
      </c>
      <c r="E21" s="15">
        <v>0.020833333335758653</v>
      </c>
      <c r="F21" s="14" t="s">
        <v>215</v>
      </c>
      <c r="G21" s="15">
        <v>0.27083333333575865</v>
      </c>
      <c r="H21" s="14" t="s">
        <v>146</v>
      </c>
      <c r="I21" s="14" t="s">
        <v>79</v>
      </c>
      <c r="J21" s="14" t="s">
        <v>79</v>
      </c>
      <c r="K21" s="14" t="s">
        <v>79</v>
      </c>
      <c r="L21" s="14" t="s">
        <v>79</v>
      </c>
      <c r="M21" s="14" t="s">
        <v>79</v>
      </c>
      <c r="N21" s="14" t="s">
        <v>79</v>
      </c>
      <c r="O21" s="14" t="s">
        <v>79</v>
      </c>
      <c r="P21" s="14" t="s">
        <v>77</v>
      </c>
      <c r="Q21" s="14" t="s">
        <v>79</v>
      </c>
      <c r="R21" s="148" t="s">
        <v>1868</v>
      </c>
      <c r="S21" s="14" t="s">
        <v>111</v>
      </c>
      <c r="T21" s="14" t="s">
        <v>101</v>
      </c>
      <c r="U21" s="14" t="s">
        <v>79</v>
      </c>
      <c r="V21" s="14" t="s">
        <v>79</v>
      </c>
      <c r="W21" s="14" t="s">
        <v>102</v>
      </c>
      <c r="X21" s="152" t="s">
        <v>140</v>
      </c>
    </row>
    <row r="22">
      <c r="A22" s="147" t="s">
        <v>1177</v>
      </c>
      <c r="B22" s="11">
        <v>24.0</v>
      </c>
      <c r="C22" s="11" t="s">
        <v>59</v>
      </c>
      <c r="D22" s="11" t="s">
        <v>89</v>
      </c>
      <c r="E22" s="12">
        <v>0.0</v>
      </c>
      <c r="F22" s="11" t="s">
        <v>281</v>
      </c>
      <c r="G22" s="12">
        <v>0.29166666666424135</v>
      </c>
      <c r="H22" s="11" t="s">
        <v>1911</v>
      </c>
      <c r="I22" s="11" t="s">
        <v>77</v>
      </c>
      <c r="J22" s="11" t="s">
        <v>78</v>
      </c>
      <c r="K22" s="11" t="s">
        <v>78</v>
      </c>
      <c r="L22" s="11" t="s">
        <v>79</v>
      </c>
      <c r="M22" s="11" t="s">
        <v>79</v>
      </c>
      <c r="N22" s="11" t="s">
        <v>79</v>
      </c>
      <c r="O22" s="11" t="s">
        <v>77</v>
      </c>
      <c r="P22" s="11" t="s">
        <v>78</v>
      </c>
      <c r="Q22" s="11" t="s">
        <v>79</v>
      </c>
      <c r="R22" s="148" t="s">
        <v>1868</v>
      </c>
      <c r="S22" s="11" t="s">
        <v>111</v>
      </c>
      <c r="T22" s="11" t="s">
        <v>101</v>
      </c>
      <c r="U22" s="11" t="s">
        <v>79</v>
      </c>
      <c r="V22" s="11" t="s">
        <v>79</v>
      </c>
      <c r="W22" s="11" t="s">
        <v>81</v>
      </c>
      <c r="X22" s="149" t="s">
        <v>87</v>
      </c>
    </row>
    <row r="23">
      <c r="A23" s="150" t="s">
        <v>1179</v>
      </c>
      <c r="B23" s="14">
        <v>31.0</v>
      </c>
      <c r="C23" s="14" t="s">
        <v>59</v>
      </c>
      <c r="D23" s="14" t="s">
        <v>89</v>
      </c>
      <c r="E23" s="15">
        <v>0.9791666666642413</v>
      </c>
      <c r="F23" s="14" t="s">
        <v>180</v>
      </c>
      <c r="G23" s="15">
        <v>0.20833333333575865</v>
      </c>
      <c r="H23" s="14" t="s">
        <v>146</v>
      </c>
      <c r="I23" s="14" t="s">
        <v>78</v>
      </c>
      <c r="J23" s="14" t="s">
        <v>79</v>
      </c>
      <c r="K23" s="14" t="s">
        <v>77</v>
      </c>
      <c r="L23" s="14" t="s">
        <v>79</v>
      </c>
      <c r="M23" s="14" t="s">
        <v>125</v>
      </c>
      <c r="N23" s="14" t="s">
        <v>78</v>
      </c>
      <c r="O23" s="14" t="s">
        <v>77</v>
      </c>
      <c r="P23" s="14" t="s">
        <v>78</v>
      </c>
      <c r="Q23" s="14" t="s">
        <v>77</v>
      </c>
      <c r="R23" s="148" t="s">
        <v>1868</v>
      </c>
      <c r="S23" s="14" t="s">
        <v>111</v>
      </c>
      <c r="T23" s="14" t="s">
        <v>101</v>
      </c>
      <c r="U23" s="14" t="s">
        <v>79</v>
      </c>
      <c r="V23" s="14" t="s">
        <v>77</v>
      </c>
      <c r="W23" s="14" t="s">
        <v>216</v>
      </c>
      <c r="X23" s="152" t="s">
        <v>140</v>
      </c>
    </row>
    <row r="24">
      <c r="A24" s="147" t="s">
        <v>1181</v>
      </c>
      <c r="B24" s="11">
        <v>21.0</v>
      </c>
      <c r="C24" s="11" t="s">
        <v>88</v>
      </c>
      <c r="D24" s="11" t="s">
        <v>60</v>
      </c>
      <c r="E24" s="12">
        <v>0.0</v>
      </c>
      <c r="F24" s="11" t="s">
        <v>215</v>
      </c>
      <c r="G24" s="12">
        <v>0.27083333333575865</v>
      </c>
      <c r="H24" s="11" t="s">
        <v>124</v>
      </c>
      <c r="I24" s="11" t="s">
        <v>78</v>
      </c>
      <c r="J24" s="11" t="s">
        <v>78</v>
      </c>
      <c r="K24" s="11" t="s">
        <v>125</v>
      </c>
      <c r="L24" s="11" t="s">
        <v>79</v>
      </c>
      <c r="M24" s="11" t="s">
        <v>79</v>
      </c>
      <c r="N24" s="11" t="s">
        <v>79</v>
      </c>
      <c r="O24" s="11" t="s">
        <v>125</v>
      </c>
      <c r="P24" s="11" t="s">
        <v>77</v>
      </c>
      <c r="Q24" s="11" t="s">
        <v>79</v>
      </c>
      <c r="R24" s="148" t="s">
        <v>1868</v>
      </c>
      <c r="S24" s="11" t="s">
        <v>111</v>
      </c>
      <c r="T24" s="11" t="s">
        <v>80</v>
      </c>
      <c r="U24" s="11" t="s">
        <v>79</v>
      </c>
      <c r="V24" s="11" t="s">
        <v>78</v>
      </c>
      <c r="W24" s="11" t="s">
        <v>81</v>
      </c>
      <c r="X24" s="149" t="s">
        <v>87</v>
      </c>
    </row>
    <row r="25">
      <c r="A25" s="150" t="s">
        <v>1182</v>
      </c>
      <c r="B25" s="14">
        <v>32.0</v>
      </c>
      <c r="C25" s="14" t="s">
        <v>59</v>
      </c>
      <c r="D25" s="14" t="s">
        <v>60</v>
      </c>
      <c r="E25" s="15">
        <v>0.9930555555547471</v>
      </c>
      <c r="F25" s="14" t="s">
        <v>215</v>
      </c>
      <c r="G25" s="15">
        <v>0.29166666666424135</v>
      </c>
      <c r="H25" s="14" t="s">
        <v>124</v>
      </c>
      <c r="I25" s="14" t="s">
        <v>77</v>
      </c>
      <c r="J25" s="14" t="s">
        <v>78</v>
      </c>
      <c r="K25" s="14" t="s">
        <v>125</v>
      </c>
      <c r="L25" s="14" t="s">
        <v>79</v>
      </c>
      <c r="M25" s="14" t="s">
        <v>79</v>
      </c>
      <c r="N25" s="14" t="s">
        <v>79</v>
      </c>
      <c r="O25" s="14" t="s">
        <v>79</v>
      </c>
      <c r="P25" s="14" t="s">
        <v>78</v>
      </c>
      <c r="Q25" s="14" t="s">
        <v>79</v>
      </c>
      <c r="R25" s="148" t="s">
        <v>1868</v>
      </c>
      <c r="S25" s="14" t="s">
        <v>111</v>
      </c>
      <c r="T25" s="14" t="s">
        <v>147</v>
      </c>
      <c r="U25" s="14" t="s">
        <v>78</v>
      </c>
      <c r="V25" s="14" t="s">
        <v>125</v>
      </c>
      <c r="W25" s="14" t="s">
        <v>216</v>
      </c>
      <c r="X25" s="152" t="s">
        <v>87</v>
      </c>
    </row>
    <row r="26">
      <c r="A26" s="147" t="s">
        <v>1184</v>
      </c>
      <c r="B26" s="11">
        <v>24.0</v>
      </c>
      <c r="C26" s="11" t="s">
        <v>59</v>
      </c>
      <c r="D26" s="11" t="s">
        <v>60</v>
      </c>
      <c r="E26" s="12">
        <v>0.9583333333357587</v>
      </c>
      <c r="F26" s="11" t="s">
        <v>281</v>
      </c>
      <c r="G26" s="12">
        <v>0.25</v>
      </c>
      <c r="H26" s="11" t="s">
        <v>1911</v>
      </c>
      <c r="I26" s="11" t="s">
        <v>79</v>
      </c>
      <c r="J26" s="11" t="s">
        <v>79</v>
      </c>
      <c r="K26" s="11" t="s">
        <v>79</v>
      </c>
      <c r="L26" s="11" t="s">
        <v>79</v>
      </c>
      <c r="M26" s="11" t="s">
        <v>79</v>
      </c>
      <c r="N26" s="11" t="s">
        <v>79</v>
      </c>
      <c r="O26" s="11" t="s">
        <v>79</v>
      </c>
      <c r="P26" s="11" t="s">
        <v>77</v>
      </c>
      <c r="Q26" s="11" t="s">
        <v>79</v>
      </c>
      <c r="R26" s="148" t="s">
        <v>1868</v>
      </c>
      <c r="S26" s="11" t="s">
        <v>79</v>
      </c>
      <c r="T26" s="11" t="s">
        <v>157</v>
      </c>
      <c r="U26" s="11" t="s">
        <v>79</v>
      </c>
      <c r="V26" s="11" t="s">
        <v>79</v>
      </c>
      <c r="W26" s="11" t="s">
        <v>102</v>
      </c>
      <c r="X26" s="149" t="s">
        <v>87</v>
      </c>
    </row>
    <row r="27">
      <c r="A27" s="150" t="s">
        <v>1187</v>
      </c>
      <c r="B27" s="14">
        <v>38.0</v>
      </c>
      <c r="C27" s="14" t="s">
        <v>59</v>
      </c>
      <c r="D27" s="14" t="s">
        <v>89</v>
      </c>
      <c r="E27" s="15">
        <v>0.0</v>
      </c>
      <c r="F27" s="14" t="s">
        <v>281</v>
      </c>
      <c r="G27" s="15">
        <v>0.29166666666424135</v>
      </c>
      <c r="H27" s="14" t="s">
        <v>124</v>
      </c>
      <c r="I27" s="14" t="s">
        <v>78</v>
      </c>
      <c r="J27" s="14" t="s">
        <v>78</v>
      </c>
      <c r="K27" s="14" t="s">
        <v>78</v>
      </c>
      <c r="L27" s="14" t="s">
        <v>79</v>
      </c>
      <c r="M27" s="14" t="s">
        <v>79</v>
      </c>
      <c r="N27" s="14" t="s">
        <v>79</v>
      </c>
      <c r="O27" s="14" t="s">
        <v>77</v>
      </c>
      <c r="P27" s="14" t="s">
        <v>77</v>
      </c>
      <c r="Q27" s="14" t="s">
        <v>79</v>
      </c>
      <c r="R27" s="151" t="s">
        <v>1918</v>
      </c>
      <c r="S27" s="14" t="s">
        <v>78</v>
      </c>
      <c r="T27" s="14" t="s">
        <v>101</v>
      </c>
      <c r="U27" s="14" t="s">
        <v>79</v>
      </c>
      <c r="V27" s="14" t="s">
        <v>77</v>
      </c>
      <c r="W27" s="14" t="s">
        <v>81</v>
      </c>
      <c r="X27" s="152" t="s">
        <v>140</v>
      </c>
    </row>
    <row r="28">
      <c r="A28" s="147" t="s">
        <v>1188</v>
      </c>
      <c r="B28" s="11">
        <v>24.0</v>
      </c>
      <c r="C28" s="11" t="s">
        <v>59</v>
      </c>
      <c r="D28" s="11" t="s">
        <v>89</v>
      </c>
      <c r="E28" s="12">
        <v>0.0</v>
      </c>
      <c r="F28" s="11" t="s">
        <v>179</v>
      </c>
      <c r="G28" s="12">
        <v>0.3125</v>
      </c>
      <c r="H28" s="11" t="s">
        <v>146</v>
      </c>
      <c r="I28" s="11" t="s">
        <v>78</v>
      </c>
      <c r="J28" s="11" t="s">
        <v>79</v>
      </c>
      <c r="K28" s="11" t="s">
        <v>77</v>
      </c>
      <c r="L28" s="11" t="s">
        <v>78</v>
      </c>
      <c r="M28" s="11" t="s">
        <v>79</v>
      </c>
      <c r="N28" s="11" t="s">
        <v>79</v>
      </c>
      <c r="O28" s="11" t="s">
        <v>79</v>
      </c>
      <c r="P28" s="11" t="s">
        <v>79</v>
      </c>
      <c r="Q28" s="11" t="s">
        <v>79</v>
      </c>
      <c r="R28" s="148" t="s">
        <v>1868</v>
      </c>
      <c r="S28" s="11" t="s">
        <v>79</v>
      </c>
      <c r="T28" s="11" t="s">
        <v>101</v>
      </c>
      <c r="U28" s="11" t="s">
        <v>79</v>
      </c>
      <c r="V28" s="11" t="s">
        <v>78</v>
      </c>
      <c r="W28" s="11" t="s">
        <v>216</v>
      </c>
      <c r="X28" s="149" t="s">
        <v>87</v>
      </c>
    </row>
    <row r="29">
      <c r="A29" s="150" t="s">
        <v>1190</v>
      </c>
      <c r="B29" s="14">
        <v>27.0</v>
      </c>
      <c r="C29" s="14" t="s">
        <v>59</v>
      </c>
      <c r="D29" s="14" t="s">
        <v>193</v>
      </c>
      <c r="E29" s="15">
        <v>0.875</v>
      </c>
      <c r="F29" s="14" t="s">
        <v>180</v>
      </c>
      <c r="G29" s="15">
        <v>0.20833333333575865</v>
      </c>
      <c r="H29" s="14" t="s">
        <v>209</v>
      </c>
      <c r="I29" s="14" t="s">
        <v>125</v>
      </c>
      <c r="J29" s="14" t="s">
        <v>125</v>
      </c>
      <c r="K29" s="14" t="s">
        <v>79</v>
      </c>
      <c r="L29" s="14" t="s">
        <v>125</v>
      </c>
      <c r="M29" s="14" t="s">
        <v>79</v>
      </c>
      <c r="N29" s="14" t="s">
        <v>77</v>
      </c>
      <c r="O29" s="14" t="s">
        <v>125</v>
      </c>
      <c r="P29" s="14" t="s">
        <v>125</v>
      </c>
      <c r="Q29" s="14" t="s">
        <v>125</v>
      </c>
      <c r="R29" s="153" t="s">
        <v>1919</v>
      </c>
      <c r="S29" s="14" t="s">
        <v>125</v>
      </c>
      <c r="T29" s="14" t="s">
        <v>101</v>
      </c>
      <c r="U29" s="14" t="s">
        <v>77</v>
      </c>
      <c r="V29" s="14" t="s">
        <v>77</v>
      </c>
      <c r="W29" s="14" t="s">
        <v>216</v>
      </c>
      <c r="X29" s="152" t="s">
        <v>140</v>
      </c>
    </row>
    <row r="30">
      <c r="A30" s="147" t="s">
        <v>1193</v>
      </c>
      <c r="B30" s="11">
        <v>22.0</v>
      </c>
      <c r="C30" s="11" t="s">
        <v>59</v>
      </c>
      <c r="D30" s="11" t="s">
        <v>89</v>
      </c>
      <c r="E30" s="12">
        <v>0.9583333333357587</v>
      </c>
      <c r="F30" s="11" t="s">
        <v>296</v>
      </c>
      <c r="G30" s="12">
        <v>0.25</v>
      </c>
      <c r="H30" s="11" t="s">
        <v>1911</v>
      </c>
      <c r="I30" s="11" t="s">
        <v>78</v>
      </c>
      <c r="J30" s="11" t="s">
        <v>125</v>
      </c>
      <c r="K30" s="11" t="s">
        <v>78</v>
      </c>
      <c r="L30" s="11" t="s">
        <v>77</v>
      </c>
      <c r="M30" s="11" t="s">
        <v>79</v>
      </c>
      <c r="N30" s="11" t="s">
        <v>78</v>
      </c>
      <c r="O30" s="11" t="s">
        <v>79</v>
      </c>
      <c r="P30" s="11" t="s">
        <v>125</v>
      </c>
      <c r="Q30" s="11" t="s">
        <v>125</v>
      </c>
      <c r="R30" s="148" t="s">
        <v>1868</v>
      </c>
      <c r="S30" s="11" t="s">
        <v>111</v>
      </c>
      <c r="T30" s="11" t="s">
        <v>80</v>
      </c>
      <c r="U30" s="11" t="s">
        <v>79</v>
      </c>
      <c r="V30" s="11" t="s">
        <v>78</v>
      </c>
      <c r="W30" s="11" t="s">
        <v>216</v>
      </c>
      <c r="X30" s="149" t="s">
        <v>87</v>
      </c>
    </row>
    <row r="31">
      <c r="A31" s="150" t="s">
        <v>1195</v>
      </c>
      <c r="B31" s="14">
        <v>19.0</v>
      </c>
      <c r="C31" s="14" t="s">
        <v>59</v>
      </c>
      <c r="D31" s="14" t="s">
        <v>193</v>
      </c>
      <c r="E31" s="15">
        <v>0.9375</v>
      </c>
      <c r="F31" s="14" t="s">
        <v>398</v>
      </c>
      <c r="G31" s="15">
        <v>0.22916666666424135</v>
      </c>
      <c r="H31" s="14" t="s">
        <v>124</v>
      </c>
      <c r="I31" s="14" t="s">
        <v>77</v>
      </c>
      <c r="J31" s="14" t="s">
        <v>125</v>
      </c>
      <c r="K31" s="14" t="s">
        <v>79</v>
      </c>
      <c r="L31" s="14" t="s">
        <v>77</v>
      </c>
      <c r="M31" s="14" t="s">
        <v>79</v>
      </c>
      <c r="N31" s="14" t="s">
        <v>77</v>
      </c>
      <c r="O31" s="14" t="s">
        <v>77</v>
      </c>
      <c r="P31" s="14" t="s">
        <v>125</v>
      </c>
      <c r="Q31" s="14" t="s">
        <v>77</v>
      </c>
      <c r="R31" s="148" t="s">
        <v>1868</v>
      </c>
      <c r="S31" s="14" t="s">
        <v>111</v>
      </c>
      <c r="T31" s="14" t="s">
        <v>101</v>
      </c>
      <c r="U31" s="14" t="s">
        <v>77</v>
      </c>
      <c r="V31" s="14" t="s">
        <v>77</v>
      </c>
      <c r="W31" s="14" t="s">
        <v>102</v>
      </c>
      <c r="X31" s="152" t="s">
        <v>87</v>
      </c>
    </row>
    <row r="32">
      <c r="A32" s="147" t="s">
        <v>1197</v>
      </c>
      <c r="B32" s="11">
        <v>20.0</v>
      </c>
      <c r="C32" s="11" t="s">
        <v>59</v>
      </c>
      <c r="D32" s="11" t="s">
        <v>252</v>
      </c>
      <c r="E32" s="12">
        <v>0.9583333333357587</v>
      </c>
      <c r="F32" s="11" t="s">
        <v>311</v>
      </c>
      <c r="G32" s="12">
        <v>0.2569444444452529</v>
      </c>
      <c r="H32" s="11" t="s">
        <v>146</v>
      </c>
      <c r="I32" s="11" t="s">
        <v>77</v>
      </c>
      <c r="J32" s="11" t="s">
        <v>77</v>
      </c>
      <c r="K32" s="11" t="s">
        <v>79</v>
      </c>
      <c r="L32" s="11" t="s">
        <v>77</v>
      </c>
      <c r="M32" s="11" t="s">
        <v>79</v>
      </c>
      <c r="N32" s="11" t="s">
        <v>78</v>
      </c>
      <c r="O32" s="11" t="s">
        <v>77</v>
      </c>
      <c r="P32" s="11" t="s">
        <v>78</v>
      </c>
      <c r="Q32" s="11" t="s">
        <v>77</v>
      </c>
      <c r="R32" s="148" t="s">
        <v>1868</v>
      </c>
      <c r="S32" s="11" t="s">
        <v>79</v>
      </c>
      <c r="T32" s="11" t="s">
        <v>101</v>
      </c>
      <c r="U32" s="11" t="s">
        <v>77</v>
      </c>
      <c r="V32" s="11" t="s">
        <v>78</v>
      </c>
      <c r="W32" s="11" t="s">
        <v>81</v>
      </c>
      <c r="X32" s="149" t="s">
        <v>87</v>
      </c>
    </row>
    <row r="33">
      <c r="A33" s="150" t="s">
        <v>1199</v>
      </c>
      <c r="B33" s="14">
        <v>18.0</v>
      </c>
      <c r="C33" s="14" t="s">
        <v>59</v>
      </c>
      <c r="D33" s="14" t="s">
        <v>193</v>
      </c>
      <c r="E33" s="15">
        <v>0.9583333333357587</v>
      </c>
      <c r="F33" s="14" t="s">
        <v>190</v>
      </c>
      <c r="G33" s="15">
        <v>0.2569444444452529</v>
      </c>
      <c r="H33" s="14" t="s">
        <v>124</v>
      </c>
      <c r="I33" s="14" t="s">
        <v>78</v>
      </c>
      <c r="J33" s="14" t="s">
        <v>77</v>
      </c>
      <c r="K33" s="14" t="s">
        <v>77</v>
      </c>
      <c r="L33" s="14" t="s">
        <v>77</v>
      </c>
      <c r="M33" s="14" t="s">
        <v>79</v>
      </c>
      <c r="N33" s="14" t="s">
        <v>79</v>
      </c>
      <c r="O33" s="14" t="s">
        <v>79</v>
      </c>
      <c r="P33" s="14" t="s">
        <v>79</v>
      </c>
      <c r="Q33" s="14" t="s">
        <v>79</v>
      </c>
      <c r="R33" s="148" t="s">
        <v>1868</v>
      </c>
      <c r="S33" s="14" t="s">
        <v>79</v>
      </c>
      <c r="T33" s="14" t="s">
        <v>101</v>
      </c>
      <c r="U33" s="14" t="s">
        <v>79</v>
      </c>
      <c r="V33" s="14" t="s">
        <v>78</v>
      </c>
      <c r="W33" s="14" t="s">
        <v>216</v>
      </c>
      <c r="X33" s="152" t="s">
        <v>87</v>
      </c>
    </row>
    <row r="34">
      <c r="A34" s="147" t="s">
        <v>1200</v>
      </c>
      <c r="B34" s="11">
        <v>19.0</v>
      </c>
      <c r="C34" s="11" t="s">
        <v>59</v>
      </c>
      <c r="D34" s="11" t="s">
        <v>252</v>
      </c>
      <c r="E34" s="12">
        <v>0.9166666666642413</v>
      </c>
      <c r="F34" s="11" t="s">
        <v>1920</v>
      </c>
      <c r="G34" s="12">
        <v>0.25</v>
      </c>
      <c r="H34" s="11" t="s">
        <v>1921</v>
      </c>
      <c r="I34" s="11" t="s">
        <v>78</v>
      </c>
      <c r="J34" s="11" t="s">
        <v>77</v>
      </c>
      <c r="K34" s="11" t="s">
        <v>79</v>
      </c>
      <c r="L34" s="11" t="s">
        <v>79</v>
      </c>
      <c r="M34" s="11" t="s">
        <v>79</v>
      </c>
      <c r="N34" s="11" t="s">
        <v>79</v>
      </c>
      <c r="O34" s="11" t="s">
        <v>79</v>
      </c>
      <c r="P34" s="11" t="s">
        <v>79</v>
      </c>
      <c r="Q34" s="11" t="s">
        <v>79</v>
      </c>
      <c r="R34" s="148" t="s">
        <v>1868</v>
      </c>
      <c r="S34" s="11" t="s">
        <v>111</v>
      </c>
      <c r="T34" s="11" t="s">
        <v>101</v>
      </c>
      <c r="U34" s="11" t="s">
        <v>79</v>
      </c>
      <c r="V34" s="11" t="s">
        <v>79</v>
      </c>
      <c r="W34" s="11" t="s">
        <v>102</v>
      </c>
      <c r="X34" s="149" t="s">
        <v>87</v>
      </c>
    </row>
    <row r="35">
      <c r="A35" s="150" t="s">
        <v>1201</v>
      </c>
      <c r="B35" s="14">
        <v>18.0</v>
      </c>
      <c r="C35" s="14" t="s">
        <v>59</v>
      </c>
      <c r="D35" s="14" t="s">
        <v>193</v>
      </c>
      <c r="E35" s="15">
        <v>0.9166666666642413</v>
      </c>
      <c r="F35" s="14" t="s">
        <v>190</v>
      </c>
      <c r="G35" s="15">
        <v>0.25</v>
      </c>
      <c r="H35" s="14" t="s">
        <v>1911</v>
      </c>
      <c r="I35" s="14" t="s">
        <v>125</v>
      </c>
      <c r="J35" s="14" t="s">
        <v>79</v>
      </c>
      <c r="K35" s="14" t="s">
        <v>79</v>
      </c>
      <c r="L35" s="14" t="s">
        <v>79</v>
      </c>
      <c r="M35" s="14" t="s">
        <v>79</v>
      </c>
      <c r="N35" s="14" t="s">
        <v>79</v>
      </c>
      <c r="O35" s="14" t="s">
        <v>79</v>
      </c>
      <c r="P35" s="14" t="s">
        <v>79</v>
      </c>
      <c r="Q35" s="14" t="s">
        <v>79</v>
      </c>
      <c r="R35" s="148" t="s">
        <v>1868</v>
      </c>
      <c r="S35" s="14" t="s">
        <v>79</v>
      </c>
      <c r="T35" s="14" t="s">
        <v>101</v>
      </c>
      <c r="U35" s="14" t="s">
        <v>79</v>
      </c>
      <c r="V35" s="14" t="s">
        <v>79</v>
      </c>
      <c r="W35" s="14" t="s">
        <v>81</v>
      </c>
      <c r="X35" s="152" t="s">
        <v>87</v>
      </c>
    </row>
    <row r="36">
      <c r="A36" s="147" t="s">
        <v>1202</v>
      </c>
      <c r="B36" s="11">
        <v>24.0</v>
      </c>
      <c r="C36" s="11" t="s">
        <v>59</v>
      </c>
      <c r="D36" s="11" t="s">
        <v>193</v>
      </c>
      <c r="E36" s="12">
        <v>0.0</v>
      </c>
      <c r="F36" s="11" t="s">
        <v>179</v>
      </c>
      <c r="G36" s="12">
        <v>0.25</v>
      </c>
      <c r="H36" s="11" t="s">
        <v>354</v>
      </c>
      <c r="I36" s="11" t="s">
        <v>125</v>
      </c>
      <c r="J36" s="11" t="s">
        <v>78</v>
      </c>
      <c r="K36" s="11" t="s">
        <v>125</v>
      </c>
      <c r="L36" s="11" t="s">
        <v>79</v>
      </c>
      <c r="M36" s="11" t="s">
        <v>79</v>
      </c>
      <c r="N36" s="11" t="s">
        <v>79</v>
      </c>
      <c r="O36" s="11" t="s">
        <v>79</v>
      </c>
      <c r="P36" s="11" t="s">
        <v>78</v>
      </c>
      <c r="Q36" s="11" t="s">
        <v>77</v>
      </c>
      <c r="R36" s="148" t="s">
        <v>1868</v>
      </c>
      <c r="S36" s="11" t="s">
        <v>79</v>
      </c>
      <c r="T36" s="11" t="s">
        <v>80</v>
      </c>
      <c r="U36" s="11" t="s">
        <v>77</v>
      </c>
      <c r="V36" s="11" t="s">
        <v>78</v>
      </c>
      <c r="W36" s="11" t="s">
        <v>102</v>
      </c>
      <c r="X36" s="149" t="s">
        <v>87</v>
      </c>
    </row>
    <row r="37">
      <c r="A37" s="150" t="s">
        <v>1203</v>
      </c>
      <c r="B37" s="14">
        <v>19.0</v>
      </c>
      <c r="C37" s="14" t="s">
        <v>88</v>
      </c>
      <c r="D37" s="14" t="s">
        <v>193</v>
      </c>
      <c r="E37" s="15">
        <v>0.0</v>
      </c>
      <c r="F37" s="14" t="s">
        <v>1922</v>
      </c>
      <c r="G37" s="15">
        <v>0.23611111110949423</v>
      </c>
      <c r="H37" s="14" t="s">
        <v>1923</v>
      </c>
      <c r="I37" s="14" t="s">
        <v>125</v>
      </c>
      <c r="J37" s="14" t="s">
        <v>125</v>
      </c>
      <c r="K37" s="14" t="s">
        <v>77</v>
      </c>
      <c r="L37" s="14" t="s">
        <v>79</v>
      </c>
      <c r="M37" s="14" t="s">
        <v>79</v>
      </c>
      <c r="N37" s="14" t="s">
        <v>79</v>
      </c>
      <c r="O37" s="14" t="s">
        <v>77</v>
      </c>
      <c r="P37" s="14" t="s">
        <v>125</v>
      </c>
      <c r="Q37" s="14" t="s">
        <v>79</v>
      </c>
      <c r="R37" s="151" t="s">
        <v>1924</v>
      </c>
      <c r="S37" s="14" t="s">
        <v>125</v>
      </c>
      <c r="T37" s="14" t="s">
        <v>80</v>
      </c>
      <c r="U37" s="14" t="s">
        <v>79</v>
      </c>
      <c r="V37" s="14" t="s">
        <v>78</v>
      </c>
      <c r="W37" s="14" t="s">
        <v>216</v>
      </c>
      <c r="X37" s="152" t="s">
        <v>202</v>
      </c>
    </row>
    <row r="38">
      <c r="A38" s="147" t="s">
        <v>1204</v>
      </c>
      <c r="B38" s="11">
        <v>21.0</v>
      </c>
      <c r="C38" s="11" t="s">
        <v>88</v>
      </c>
      <c r="D38" s="11" t="s">
        <v>193</v>
      </c>
      <c r="E38" s="12">
        <v>0.9583333333357587</v>
      </c>
      <c r="F38" s="11" t="s">
        <v>179</v>
      </c>
      <c r="G38" s="12">
        <v>0.26041666666424135</v>
      </c>
      <c r="H38" s="11" t="s">
        <v>124</v>
      </c>
      <c r="I38" s="11" t="s">
        <v>77</v>
      </c>
      <c r="J38" s="11" t="s">
        <v>78</v>
      </c>
      <c r="K38" s="11" t="s">
        <v>78</v>
      </c>
      <c r="L38" s="11" t="s">
        <v>79</v>
      </c>
      <c r="M38" s="11" t="s">
        <v>79</v>
      </c>
      <c r="N38" s="11" t="s">
        <v>79</v>
      </c>
      <c r="O38" s="11" t="s">
        <v>78</v>
      </c>
      <c r="P38" s="11" t="s">
        <v>79</v>
      </c>
      <c r="Q38" s="11" t="s">
        <v>79</v>
      </c>
      <c r="R38" s="151" t="s">
        <v>1925</v>
      </c>
      <c r="S38" s="11" t="s">
        <v>78</v>
      </c>
      <c r="T38" s="11" t="s">
        <v>101</v>
      </c>
      <c r="U38" s="11" t="s">
        <v>79</v>
      </c>
      <c r="V38" s="11" t="s">
        <v>79</v>
      </c>
      <c r="W38" s="11" t="s">
        <v>138</v>
      </c>
      <c r="X38" s="149" t="s">
        <v>87</v>
      </c>
    </row>
    <row r="39">
      <c r="A39" s="150" t="s">
        <v>1205</v>
      </c>
      <c r="B39" s="14">
        <v>23.0</v>
      </c>
      <c r="C39" s="14" t="s">
        <v>59</v>
      </c>
      <c r="D39" s="14" t="s">
        <v>89</v>
      </c>
      <c r="E39" s="15">
        <v>0.9166666666642413</v>
      </c>
      <c r="F39" s="14" t="s">
        <v>180</v>
      </c>
      <c r="G39" s="15">
        <v>0.23611111110949423</v>
      </c>
      <c r="H39" s="14" t="s">
        <v>124</v>
      </c>
      <c r="I39" s="14" t="s">
        <v>125</v>
      </c>
      <c r="J39" s="14" t="s">
        <v>78</v>
      </c>
      <c r="K39" s="14" t="s">
        <v>125</v>
      </c>
      <c r="L39" s="14" t="s">
        <v>125</v>
      </c>
      <c r="M39" s="14" t="s">
        <v>78</v>
      </c>
      <c r="N39" s="14" t="s">
        <v>79</v>
      </c>
      <c r="O39" s="14" t="s">
        <v>79</v>
      </c>
      <c r="P39" s="14" t="s">
        <v>79</v>
      </c>
      <c r="Q39" s="14" t="s">
        <v>79</v>
      </c>
      <c r="R39" s="151" t="s">
        <v>1918</v>
      </c>
      <c r="S39" s="14" t="s">
        <v>125</v>
      </c>
      <c r="T39" s="14" t="s">
        <v>80</v>
      </c>
      <c r="U39" s="14" t="s">
        <v>125</v>
      </c>
      <c r="V39" s="14" t="s">
        <v>125</v>
      </c>
      <c r="W39" s="14" t="s">
        <v>216</v>
      </c>
      <c r="X39" s="152" t="s">
        <v>87</v>
      </c>
    </row>
    <row r="40">
      <c r="A40" s="147" t="s">
        <v>1206</v>
      </c>
      <c r="B40" s="11">
        <v>24.0</v>
      </c>
      <c r="C40" s="11" t="s">
        <v>59</v>
      </c>
      <c r="D40" s="11" t="s">
        <v>228</v>
      </c>
      <c r="E40" s="12">
        <v>0.875</v>
      </c>
      <c r="F40" s="11" t="s">
        <v>190</v>
      </c>
      <c r="G40" s="12">
        <v>0.22916666666424135</v>
      </c>
      <c r="H40" s="11" t="s">
        <v>209</v>
      </c>
      <c r="I40" s="11" t="s">
        <v>77</v>
      </c>
      <c r="J40" s="11" t="s">
        <v>77</v>
      </c>
      <c r="K40" s="11" t="s">
        <v>79</v>
      </c>
      <c r="L40" s="11" t="s">
        <v>77</v>
      </c>
      <c r="M40" s="11" t="s">
        <v>77</v>
      </c>
      <c r="N40" s="11" t="s">
        <v>79</v>
      </c>
      <c r="O40" s="11" t="s">
        <v>77</v>
      </c>
      <c r="P40" s="11" t="s">
        <v>79</v>
      </c>
      <c r="Q40" s="11" t="s">
        <v>77</v>
      </c>
      <c r="R40" s="155" t="s">
        <v>1926</v>
      </c>
      <c r="S40" s="11" t="s">
        <v>125</v>
      </c>
      <c r="T40" s="11" t="s">
        <v>101</v>
      </c>
      <c r="U40" s="11" t="s">
        <v>79</v>
      </c>
      <c r="V40" s="11" t="s">
        <v>79</v>
      </c>
      <c r="W40" s="11" t="s">
        <v>102</v>
      </c>
      <c r="X40" s="149" t="s">
        <v>140</v>
      </c>
    </row>
    <row r="41">
      <c r="A41" s="150" t="s">
        <v>1207</v>
      </c>
      <c r="B41" s="14">
        <v>23.0</v>
      </c>
      <c r="C41" s="14" t="s">
        <v>88</v>
      </c>
      <c r="D41" s="14" t="s">
        <v>164</v>
      </c>
      <c r="E41" s="15">
        <v>0.9375</v>
      </c>
      <c r="F41" s="14" t="s">
        <v>281</v>
      </c>
      <c r="G41" s="15">
        <v>0.1875</v>
      </c>
      <c r="H41" s="14" t="s">
        <v>146</v>
      </c>
      <c r="I41" s="14" t="s">
        <v>79</v>
      </c>
      <c r="J41" s="14" t="s">
        <v>77</v>
      </c>
      <c r="K41" s="14" t="s">
        <v>79</v>
      </c>
      <c r="L41" s="14" t="s">
        <v>79</v>
      </c>
      <c r="M41" s="14" t="s">
        <v>79</v>
      </c>
      <c r="N41" s="14" t="s">
        <v>77</v>
      </c>
      <c r="O41" s="14" t="s">
        <v>77</v>
      </c>
      <c r="P41" s="14" t="s">
        <v>78</v>
      </c>
      <c r="Q41" s="14" t="s">
        <v>77</v>
      </c>
      <c r="R41" s="148" t="s">
        <v>1868</v>
      </c>
      <c r="S41" s="14" t="s">
        <v>111</v>
      </c>
      <c r="T41" s="14" t="s">
        <v>101</v>
      </c>
      <c r="U41" s="14" t="s">
        <v>79</v>
      </c>
      <c r="V41" s="14" t="s">
        <v>125</v>
      </c>
      <c r="W41" s="14" t="s">
        <v>81</v>
      </c>
      <c r="X41" s="152" t="s">
        <v>87</v>
      </c>
    </row>
    <row r="42">
      <c r="A42" s="147" t="s">
        <v>1208</v>
      </c>
      <c r="B42" s="11">
        <v>21.0</v>
      </c>
      <c r="C42" s="11" t="s">
        <v>59</v>
      </c>
      <c r="D42" s="11" t="s">
        <v>252</v>
      </c>
      <c r="E42" s="12">
        <v>0.9166666666642413</v>
      </c>
      <c r="F42" s="11" t="s">
        <v>311</v>
      </c>
      <c r="G42" s="12">
        <v>0.25</v>
      </c>
      <c r="H42" s="11" t="s">
        <v>146</v>
      </c>
      <c r="I42" s="11" t="s">
        <v>79</v>
      </c>
      <c r="J42" s="11" t="s">
        <v>79</v>
      </c>
      <c r="K42" s="11" t="s">
        <v>77</v>
      </c>
      <c r="L42" s="11" t="s">
        <v>79</v>
      </c>
      <c r="M42" s="11" t="s">
        <v>79</v>
      </c>
      <c r="N42" s="11" t="s">
        <v>125</v>
      </c>
      <c r="O42" s="11" t="s">
        <v>78</v>
      </c>
      <c r="P42" s="11" t="s">
        <v>79</v>
      </c>
      <c r="Q42" s="11" t="s">
        <v>79</v>
      </c>
      <c r="R42" s="148" t="s">
        <v>1868</v>
      </c>
      <c r="S42" s="11" t="s">
        <v>111</v>
      </c>
      <c r="T42" s="11" t="s">
        <v>101</v>
      </c>
      <c r="U42" s="11" t="s">
        <v>79</v>
      </c>
      <c r="V42" s="11" t="s">
        <v>125</v>
      </c>
      <c r="W42" s="11" t="s">
        <v>216</v>
      </c>
      <c r="X42" s="149" t="s">
        <v>202</v>
      </c>
    </row>
    <row r="43">
      <c r="A43" s="150" t="s">
        <v>1212</v>
      </c>
      <c r="B43" s="14">
        <v>19.0</v>
      </c>
      <c r="C43" s="14" t="s">
        <v>59</v>
      </c>
      <c r="D43" s="14" t="s">
        <v>193</v>
      </c>
      <c r="E43" s="15">
        <v>0.9583333333357587</v>
      </c>
      <c r="F43" s="14" t="s">
        <v>1927</v>
      </c>
      <c r="G43" s="15">
        <v>0.22916666666424135</v>
      </c>
      <c r="H43" s="14" t="s">
        <v>146</v>
      </c>
      <c r="I43" s="14" t="s">
        <v>125</v>
      </c>
      <c r="J43" s="14" t="s">
        <v>125</v>
      </c>
      <c r="K43" s="14" t="s">
        <v>125</v>
      </c>
      <c r="L43" s="14" t="s">
        <v>78</v>
      </c>
      <c r="M43" s="14" t="s">
        <v>79</v>
      </c>
      <c r="N43" s="14" t="s">
        <v>79</v>
      </c>
      <c r="O43" s="14" t="s">
        <v>125</v>
      </c>
      <c r="P43" s="14" t="s">
        <v>77</v>
      </c>
      <c r="Q43" s="14" t="s">
        <v>78</v>
      </c>
      <c r="R43" s="148" t="s">
        <v>1868</v>
      </c>
      <c r="S43" s="14" t="s">
        <v>111</v>
      </c>
      <c r="T43" s="14" t="s">
        <v>80</v>
      </c>
      <c r="U43" s="14" t="s">
        <v>79</v>
      </c>
      <c r="V43" s="14" t="s">
        <v>125</v>
      </c>
      <c r="W43" s="14" t="s">
        <v>216</v>
      </c>
      <c r="X43" s="152" t="s">
        <v>140</v>
      </c>
    </row>
    <row r="44">
      <c r="A44" s="147" t="s">
        <v>1213</v>
      </c>
      <c r="B44" s="11">
        <v>19.0</v>
      </c>
      <c r="C44" s="11" t="s">
        <v>59</v>
      </c>
      <c r="D44" s="11" t="s">
        <v>193</v>
      </c>
      <c r="E44" s="12">
        <v>0.0</v>
      </c>
      <c r="F44" s="11" t="s">
        <v>215</v>
      </c>
      <c r="G44" s="12">
        <v>0.27083333333575865</v>
      </c>
      <c r="H44" s="11" t="s">
        <v>146</v>
      </c>
      <c r="I44" s="11" t="s">
        <v>77</v>
      </c>
      <c r="J44" s="11" t="s">
        <v>77</v>
      </c>
      <c r="K44" s="11" t="s">
        <v>79</v>
      </c>
      <c r="L44" s="11" t="s">
        <v>79</v>
      </c>
      <c r="M44" s="11" t="s">
        <v>79</v>
      </c>
      <c r="N44" s="11" t="s">
        <v>77</v>
      </c>
      <c r="O44" s="11" t="s">
        <v>79</v>
      </c>
      <c r="P44" s="11" t="s">
        <v>79</v>
      </c>
      <c r="Q44" s="11" t="s">
        <v>79</v>
      </c>
      <c r="R44" s="148" t="s">
        <v>1868</v>
      </c>
      <c r="S44" s="11" t="s">
        <v>111</v>
      </c>
      <c r="T44" s="11" t="s">
        <v>80</v>
      </c>
      <c r="U44" s="11" t="s">
        <v>79</v>
      </c>
      <c r="V44" s="11" t="s">
        <v>77</v>
      </c>
      <c r="W44" s="11" t="s">
        <v>102</v>
      </c>
      <c r="X44" s="149" t="s">
        <v>87</v>
      </c>
    </row>
    <row r="45">
      <c r="A45" s="150" t="s">
        <v>1215</v>
      </c>
      <c r="B45" s="14">
        <v>23.0</v>
      </c>
      <c r="C45" s="14" t="s">
        <v>88</v>
      </c>
      <c r="D45" s="14" t="s">
        <v>89</v>
      </c>
      <c r="E45" s="15">
        <v>0.9375</v>
      </c>
      <c r="F45" s="14" t="s">
        <v>181</v>
      </c>
      <c r="G45" s="15">
        <v>0.25</v>
      </c>
      <c r="H45" s="14" t="s">
        <v>1911</v>
      </c>
      <c r="I45" s="14" t="s">
        <v>125</v>
      </c>
      <c r="J45" s="14" t="s">
        <v>77</v>
      </c>
      <c r="K45" s="14" t="s">
        <v>77</v>
      </c>
      <c r="L45" s="14" t="s">
        <v>79</v>
      </c>
      <c r="M45" s="14" t="s">
        <v>79</v>
      </c>
      <c r="N45" s="14" t="s">
        <v>79</v>
      </c>
      <c r="O45" s="14" t="s">
        <v>78</v>
      </c>
      <c r="P45" s="14" t="s">
        <v>79</v>
      </c>
      <c r="Q45" s="14" t="s">
        <v>79</v>
      </c>
      <c r="R45" s="148" t="s">
        <v>1868</v>
      </c>
      <c r="S45" s="14" t="s">
        <v>79</v>
      </c>
      <c r="T45" s="14" t="s">
        <v>101</v>
      </c>
      <c r="U45" s="14" t="s">
        <v>79</v>
      </c>
      <c r="V45" s="14" t="s">
        <v>79</v>
      </c>
      <c r="W45" s="14" t="s">
        <v>138</v>
      </c>
      <c r="X45" s="152" t="s">
        <v>87</v>
      </c>
    </row>
    <row r="46">
      <c r="A46" s="147" t="s">
        <v>1216</v>
      </c>
      <c r="B46" s="11">
        <v>41.0</v>
      </c>
      <c r="C46" s="11" t="s">
        <v>59</v>
      </c>
      <c r="D46" s="11" t="s">
        <v>89</v>
      </c>
      <c r="E46" s="12">
        <v>0.9583333333357587</v>
      </c>
      <c r="F46" s="11" t="s">
        <v>179</v>
      </c>
      <c r="G46" s="12">
        <v>0.25</v>
      </c>
      <c r="H46" s="11" t="s">
        <v>146</v>
      </c>
      <c r="I46" s="11" t="s">
        <v>78</v>
      </c>
      <c r="J46" s="11" t="s">
        <v>79</v>
      </c>
      <c r="K46" s="11" t="s">
        <v>79</v>
      </c>
      <c r="L46" s="11" t="s">
        <v>79</v>
      </c>
      <c r="M46" s="11" t="s">
        <v>78</v>
      </c>
      <c r="N46" s="11" t="s">
        <v>77</v>
      </c>
      <c r="O46" s="11" t="s">
        <v>78</v>
      </c>
      <c r="P46" s="11" t="s">
        <v>77</v>
      </c>
      <c r="Q46" s="11" t="s">
        <v>79</v>
      </c>
      <c r="R46" s="151" t="s">
        <v>1928</v>
      </c>
      <c r="S46" s="11" t="s">
        <v>77</v>
      </c>
      <c r="T46" s="11" t="s">
        <v>101</v>
      </c>
      <c r="U46" s="11" t="s">
        <v>79</v>
      </c>
      <c r="V46" s="11" t="s">
        <v>77</v>
      </c>
      <c r="W46" s="11" t="s">
        <v>81</v>
      </c>
      <c r="X46" s="149" t="s">
        <v>140</v>
      </c>
    </row>
    <row r="47">
      <c r="A47" s="150" t="s">
        <v>1217</v>
      </c>
      <c r="B47" s="14">
        <v>24.0</v>
      </c>
      <c r="C47" s="14" t="s">
        <v>59</v>
      </c>
      <c r="D47" s="14" t="s">
        <v>228</v>
      </c>
      <c r="E47" s="15">
        <v>0.0</v>
      </c>
      <c r="F47" s="14" t="s">
        <v>311</v>
      </c>
      <c r="G47" s="15">
        <v>0.23958333333575865</v>
      </c>
      <c r="H47" s="14" t="s">
        <v>1917</v>
      </c>
      <c r="I47" s="14" t="s">
        <v>77</v>
      </c>
      <c r="J47" s="14" t="s">
        <v>77</v>
      </c>
      <c r="K47" s="14" t="s">
        <v>77</v>
      </c>
      <c r="L47" s="14" t="s">
        <v>79</v>
      </c>
      <c r="M47" s="14" t="s">
        <v>79</v>
      </c>
      <c r="N47" s="14" t="s">
        <v>79</v>
      </c>
      <c r="O47" s="14" t="s">
        <v>79</v>
      </c>
      <c r="P47" s="14" t="s">
        <v>79</v>
      </c>
      <c r="Q47" s="14" t="s">
        <v>79</v>
      </c>
      <c r="R47" s="148" t="s">
        <v>1868</v>
      </c>
      <c r="S47" s="14" t="s">
        <v>79</v>
      </c>
      <c r="T47" s="14" t="s">
        <v>80</v>
      </c>
      <c r="U47" s="14" t="s">
        <v>79</v>
      </c>
      <c r="V47" s="14" t="s">
        <v>78</v>
      </c>
      <c r="W47" s="14" t="s">
        <v>102</v>
      </c>
      <c r="X47" s="152" t="s">
        <v>87</v>
      </c>
    </row>
    <row r="48">
      <c r="A48" s="147" t="s">
        <v>1219</v>
      </c>
      <c r="B48" s="11">
        <v>20.0</v>
      </c>
      <c r="C48" s="11" t="s">
        <v>88</v>
      </c>
      <c r="D48" s="11" t="s">
        <v>252</v>
      </c>
      <c r="E48" s="12">
        <v>0.0</v>
      </c>
      <c r="F48" s="11" t="s">
        <v>190</v>
      </c>
      <c r="G48" s="12">
        <v>0.29166666666424135</v>
      </c>
      <c r="H48" s="11" t="s">
        <v>146</v>
      </c>
      <c r="I48" s="11" t="s">
        <v>77</v>
      </c>
      <c r="J48" s="11" t="s">
        <v>77</v>
      </c>
      <c r="K48" s="11" t="s">
        <v>79</v>
      </c>
      <c r="L48" s="11" t="s">
        <v>79</v>
      </c>
      <c r="M48" s="11" t="s">
        <v>79</v>
      </c>
      <c r="N48" s="11" t="s">
        <v>79</v>
      </c>
      <c r="O48" s="11" t="s">
        <v>79</v>
      </c>
      <c r="P48" s="11" t="s">
        <v>77</v>
      </c>
      <c r="Q48" s="11" t="s">
        <v>79</v>
      </c>
      <c r="R48" s="148" t="s">
        <v>1868</v>
      </c>
      <c r="S48" s="11" t="s">
        <v>111</v>
      </c>
      <c r="T48" s="11" t="s">
        <v>80</v>
      </c>
      <c r="U48" s="11" t="s">
        <v>79</v>
      </c>
      <c r="V48" s="11" t="s">
        <v>79</v>
      </c>
      <c r="W48" s="11" t="s">
        <v>102</v>
      </c>
      <c r="X48" s="149" t="s">
        <v>202</v>
      </c>
    </row>
    <row r="49">
      <c r="A49" s="150" t="s">
        <v>1220</v>
      </c>
      <c r="B49" s="14">
        <v>26.0</v>
      </c>
      <c r="C49" s="14" t="s">
        <v>59</v>
      </c>
      <c r="D49" s="14" t="s">
        <v>164</v>
      </c>
      <c r="E49" s="15">
        <v>0.9583333333357587</v>
      </c>
      <c r="F49" s="14" t="s">
        <v>190</v>
      </c>
      <c r="G49" s="15">
        <v>0.20833333333575865</v>
      </c>
      <c r="H49" s="17" t="s">
        <v>146</v>
      </c>
      <c r="I49" s="14" t="s">
        <v>78</v>
      </c>
      <c r="J49" s="14" t="s">
        <v>79</v>
      </c>
      <c r="K49" s="14" t="s">
        <v>79</v>
      </c>
      <c r="L49" s="14" t="s">
        <v>79</v>
      </c>
      <c r="M49" s="14" t="s">
        <v>79</v>
      </c>
      <c r="N49" s="14" t="s">
        <v>79</v>
      </c>
      <c r="O49" s="14" t="s">
        <v>79</v>
      </c>
      <c r="P49" s="14" t="s">
        <v>77</v>
      </c>
      <c r="Q49" s="14" t="s">
        <v>79</v>
      </c>
      <c r="R49" s="148" t="s">
        <v>1868</v>
      </c>
      <c r="S49" s="14" t="s">
        <v>111</v>
      </c>
      <c r="T49" s="14" t="s">
        <v>101</v>
      </c>
      <c r="U49" s="14" t="s">
        <v>79</v>
      </c>
      <c r="V49" s="14" t="s">
        <v>77</v>
      </c>
      <c r="W49" s="14" t="s">
        <v>138</v>
      </c>
      <c r="X49" s="152" t="s">
        <v>131</v>
      </c>
    </row>
    <row r="50">
      <c r="A50" s="147" t="s">
        <v>1221</v>
      </c>
      <c r="B50" s="11">
        <v>21.0</v>
      </c>
      <c r="C50" s="11" t="s">
        <v>88</v>
      </c>
      <c r="D50" s="11" t="s">
        <v>193</v>
      </c>
      <c r="E50" s="12">
        <v>0.8958333333357587</v>
      </c>
      <c r="F50" s="11" t="s">
        <v>411</v>
      </c>
      <c r="G50" s="12">
        <v>0.22916666666424135</v>
      </c>
      <c r="H50" s="11" t="s">
        <v>1921</v>
      </c>
      <c r="I50" s="11" t="s">
        <v>77</v>
      </c>
      <c r="J50" s="11" t="s">
        <v>78</v>
      </c>
      <c r="K50" s="11" t="s">
        <v>77</v>
      </c>
      <c r="L50" s="11" t="s">
        <v>79</v>
      </c>
      <c r="M50" s="11" t="s">
        <v>79</v>
      </c>
      <c r="N50" s="11" t="s">
        <v>79</v>
      </c>
      <c r="O50" s="11" t="s">
        <v>79</v>
      </c>
      <c r="P50" s="11" t="s">
        <v>79</v>
      </c>
      <c r="Q50" s="11" t="s">
        <v>79</v>
      </c>
      <c r="R50" s="148" t="s">
        <v>1868</v>
      </c>
      <c r="S50" s="11" t="s">
        <v>79</v>
      </c>
      <c r="T50" s="11" t="s">
        <v>101</v>
      </c>
      <c r="U50" s="11" t="s">
        <v>79</v>
      </c>
      <c r="V50" s="11" t="s">
        <v>79</v>
      </c>
      <c r="W50" s="11" t="s">
        <v>102</v>
      </c>
      <c r="X50" s="149" t="s">
        <v>202</v>
      </c>
    </row>
    <row r="51">
      <c r="A51" s="150" t="s">
        <v>1222</v>
      </c>
      <c r="B51" s="14">
        <v>19.0</v>
      </c>
      <c r="C51" s="14" t="s">
        <v>59</v>
      </c>
      <c r="D51" s="14" t="s">
        <v>193</v>
      </c>
      <c r="E51" s="15">
        <v>0.9791666666642413</v>
      </c>
      <c r="F51" s="14" t="s">
        <v>281</v>
      </c>
      <c r="G51" s="15">
        <v>0.20833333333575865</v>
      </c>
      <c r="H51" s="14" t="s">
        <v>146</v>
      </c>
      <c r="I51" s="14" t="s">
        <v>79</v>
      </c>
      <c r="J51" s="14" t="s">
        <v>79</v>
      </c>
      <c r="K51" s="14" t="s">
        <v>79</v>
      </c>
      <c r="L51" s="14" t="s">
        <v>79</v>
      </c>
      <c r="M51" s="14" t="s">
        <v>79</v>
      </c>
      <c r="N51" s="14" t="s">
        <v>79</v>
      </c>
      <c r="O51" s="14" t="s">
        <v>79</v>
      </c>
      <c r="P51" s="14" t="s">
        <v>79</v>
      </c>
      <c r="Q51" s="14" t="s">
        <v>79</v>
      </c>
      <c r="R51" s="148" t="s">
        <v>1868</v>
      </c>
      <c r="S51" s="14" t="s">
        <v>79</v>
      </c>
      <c r="T51" s="14" t="s">
        <v>101</v>
      </c>
      <c r="U51" s="14" t="s">
        <v>79</v>
      </c>
      <c r="V51" s="14" t="s">
        <v>125</v>
      </c>
      <c r="W51" s="14" t="s">
        <v>216</v>
      </c>
      <c r="X51" s="152" t="s">
        <v>202</v>
      </c>
    </row>
    <row r="52">
      <c r="A52" s="147" t="s">
        <v>1223</v>
      </c>
      <c r="B52" s="11">
        <v>22.0</v>
      </c>
      <c r="C52" s="11" t="s">
        <v>59</v>
      </c>
      <c r="D52" s="11" t="s">
        <v>193</v>
      </c>
      <c r="E52" s="12">
        <v>0.9583333333357587</v>
      </c>
      <c r="F52" s="11" t="s">
        <v>215</v>
      </c>
      <c r="G52" s="12">
        <v>0.26041666666424135</v>
      </c>
      <c r="H52" s="18" t="s">
        <v>124</v>
      </c>
      <c r="I52" s="11" t="s">
        <v>79</v>
      </c>
      <c r="J52" s="11" t="s">
        <v>78</v>
      </c>
      <c r="K52" s="11" t="s">
        <v>125</v>
      </c>
      <c r="L52" s="11" t="s">
        <v>79</v>
      </c>
      <c r="M52" s="11" t="s">
        <v>78</v>
      </c>
      <c r="N52" s="11" t="s">
        <v>78</v>
      </c>
      <c r="O52" s="11" t="s">
        <v>79</v>
      </c>
      <c r="P52" s="11" t="s">
        <v>79</v>
      </c>
      <c r="Q52" s="11" t="s">
        <v>79</v>
      </c>
      <c r="R52" s="148" t="s">
        <v>1868</v>
      </c>
      <c r="S52" s="11" t="s">
        <v>79</v>
      </c>
      <c r="T52" s="11" t="s">
        <v>101</v>
      </c>
      <c r="U52" s="11" t="s">
        <v>79</v>
      </c>
      <c r="V52" s="11" t="s">
        <v>77</v>
      </c>
      <c r="W52" s="11" t="s">
        <v>102</v>
      </c>
      <c r="X52" s="149" t="s">
        <v>87</v>
      </c>
    </row>
    <row r="53">
      <c r="A53" s="150" t="s">
        <v>1224</v>
      </c>
      <c r="B53" s="14">
        <v>26.0</v>
      </c>
      <c r="C53" s="14" t="s">
        <v>59</v>
      </c>
      <c r="D53" s="14" t="s">
        <v>193</v>
      </c>
      <c r="E53" s="15">
        <v>0.9166666666642413</v>
      </c>
      <c r="F53" s="14" t="s">
        <v>872</v>
      </c>
      <c r="G53" s="15">
        <v>0.25</v>
      </c>
      <c r="H53" s="14" t="s">
        <v>209</v>
      </c>
      <c r="I53" s="14" t="s">
        <v>125</v>
      </c>
      <c r="J53" s="14" t="s">
        <v>125</v>
      </c>
      <c r="K53" s="14" t="s">
        <v>79</v>
      </c>
      <c r="L53" s="14" t="s">
        <v>77</v>
      </c>
      <c r="M53" s="14" t="s">
        <v>79</v>
      </c>
      <c r="N53" s="14" t="s">
        <v>78</v>
      </c>
      <c r="O53" s="14" t="s">
        <v>77</v>
      </c>
      <c r="P53" s="14" t="s">
        <v>125</v>
      </c>
      <c r="Q53" s="14" t="s">
        <v>78</v>
      </c>
      <c r="R53" s="155" t="s">
        <v>1929</v>
      </c>
      <c r="S53" s="14" t="s">
        <v>125</v>
      </c>
      <c r="T53" s="14" t="s">
        <v>101</v>
      </c>
      <c r="U53" s="14" t="s">
        <v>125</v>
      </c>
      <c r="V53" s="14" t="s">
        <v>79</v>
      </c>
      <c r="W53" s="14" t="s">
        <v>102</v>
      </c>
      <c r="X53" s="152" t="s">
        <v>87</v>
      </c>
    </row>
    <row r="54">
      <c r="A54" s="147" t="s">
        <v>1226</v>
      </c>
      <c r="B54" s="11">
        <v>22.0</v>
      </c>
      <c r="C54" s="11" t="s">
        <v>59</v>
      </c>
      <c r="D54" s="11" t="s">
        <v>193</v>
      </c>
      <c r="E54" s="12">
        <v>0.9375</v>
      </c>
      <c r="F54" s="11" t="s">
        <v>180</v>
      </c>
      <c r="G54" s="12">
        <v>0.25</v>
      </c>
      <c r="H54" s="11" t="s">
        <v>146</v>
      </c>
      <c r="I54" s="11" t="s">
        <v>125</v>
      </c>
      <c r="J54" s="11" t="s">
        <v>78</v>
      </c>
      <c r="K54" s="11" t="s">
        <v>78</v>
      </c>
      <c r="L54" s="11" t="s">
        <v>77</v>
      </c>
      <c r="M54" s="11" t="s">
        <v>79</v>
      </c>
      <c r="N54" s="11" t="s">
        <v>77</v>
      </c>
      <c r="O54" s="11" t="s">
        <v>79</v>
      </c>
      <c r="P54" s="11" t="s">
        <v>77</v>
      </c>
      <c r="Q54" s="11" t="s">
        <v>79</v>
      </c>
      <c r="R54" s="148" t="s">
        <v>1868</v>
      </c>
      <c r="S54" s="11" t="s">
        <v>111</v>
      </c>
      <c r="T54" s="11" t="s">
        <v>101</v>
      </c>
      <c r="U54" s="11" t="s">
        <v>79</v>
      </c>
      <c r="V54" s="11" t="s">
        <v>77</v>
      </c>
      <c r="W54" s="11" t="s">
        <v>81</v>
      </c>
      <c r="X54" s="149" t="s">
        <v>87</v>
      </c>
    </row>
    <row r="55">
      <c r="A55" s="150" t="s">
        <v>1227</v>
      </c>
      <c r="B55" s="14">
        <v>20.0</v>
      </c>
      <c r="C55" s="14" t="s">
        <v>88</v>
      </c>
      <c r="D55" s="14" t="s">
        <v>193</v>
      </c>
      <c r="E55" s="15">
        <v>0.9166666666642413</v>
      </c>
      <c r="F55" s="14" t="s">
        <v>179</v>
      </c>
      <c r="G55" s="15">
        <v>0.27083333333575865</v>
      </c>
      <c r="H55" s="14" t="s">
        <v>209</v>
      </c>
      <c r="I55" s="14" t="s">
        <v>77</v>
      </c>
      <c r="J55" s="14" t="s">
        <v>77</v>
      </c>
      <c r="K55" s="14" t="s">
        <v>79</v>
      </c>
      <c r="L55" s="14" t="s">
        <v>79</v>
      </c>
      <c r="M55" s="14" t="s">
        <v>79</v>
      </c>
      <c r="N55" s="14" t="s">
        <v>79</v>
      </c>
      <c r="O55" s="14" t="s">
        <v>79</v>
      </c>
      <c r="P55" s="14" t="s">
        <v>79</v>
      </c>
      <c r="Q55" s="14" t="s">
        <v>78</v>
      </c>
      <c r="R55" s="148" t="s">
        <v>1868</v>
      </c>
      <c r="S55" s="14" t="s">
        <v>111</v>
      </c>
      <c r="T55" s="14" t="s">
        <v>101</v>
      </c>
      <c r="U55" s="14" t="s">
        <v>79</v>
      </c>
      <c r="V55" s="14" t="s">
        <v>77</v>
      </c>
      <c r="W55" s="14" t="s">
        <v>102</v>
      </c>
      <c r="X55" s="152" t="s">
        <v>202</v>
      </c>
    </row>
    <row r="56">
      <c r="A56" s="147" t="s">
        <v>1228</v>
      </c>
      <c r="B56" s="11">
        <v>19.0</v>
      </c>
      <c r="C56" s="11" t="s">
        <v>59</v>
      </c>
      <c r="D56" s="11" t="s">
        <v>193</v>
      </c>
      <c r="E56" s="12">
        <v>0.0</v>
      </c>
      <c r="F56" s="11" t="s">
        <v>180</v>
      </c>
      <c r="G56" s="12">
        <v>0.27083333333575865</v>
      </c>
      <c r="H56" s="11" t="s">
        <v>1911</v>
      </c>
      <c r="I56" s="11" t="s">
        <v>125</v>
      </c>
      <c r="J56" s="11" t="s">
        <v>78</v>
      </c>
      <c r="K56" s="11" t="s">
        <v>79</v>
      </c>
      <c r="L56" s="11" t="s">
        <v>79</v>
      </c>
      <c r="M56" s="11" t="s">
        <v>79</v>
      </c>
      <c r="N56" s="11" t="s">
        <v>79</v>
      </c>
      <c r="O56" s="11" t="s">
        <v>78</v>
      </c>
      <c r="P56" s="11" t="s">
        <v>79</v>
      </c>
      <c r="Q56" s="11" t="s">
        <v>79</v>
      </c>
      <c r="R56" s="151" t="s">
        <v>1930</v>
      </c>
      <c r="S56" s="11" t="s">
        <v>125</v>
      </c>
      <c r="T56" s="11" t="s">
        <v>80</v>
      </c>
      <c r="U56" s="11" t="s">
        <v>125</v>
      </c>
      <c r="V56" s="11" t="s">
        <v>77</v>
      </c>
      <c r="W56" s="11" t="s">
        <v>81</v>
      </c>
      <c r="X56" s="149" t="s">
        <v>87</v>
      </c>
    </row>
    <row r="57">
      <c r="A57" s="150" t="s">
        <v>1230</v>
      </c>
      <c r="B57" s="14">
        <v>18.0</v>
      </c>
      <c r="C57" s="14" t="s">
        <v>59</v>
      </c>
      <c r="D57" s="14" t="s">
        <v>193</v>
      </c>
      <c r="E57" s="15">
        <v>0.9583333333357587</v>
      </c>
      <c r="F57" s="14" t="s">
        <v>179</v>
      </c>
      <c r="G57" s="15">
        <v>0.29166666666424135</v>
      </c>
      <c r="H57" s="14" t="s">
        <v>124</v>
      </c>
      <c r="I57" s="14" t="s">
        <v>77</v>
      </c>
      <c r="J57" s="14" t="s">
        <v>125</v>
      </c>
      <c r="K57" s="14" t="s">
        <v>77</v>
      </c>
      <c r="L57" s="14" t="s">
        <v>79</v>
      </c>
      <c r="M57" s="14" t="s">
        <v>79</v>
      </c>
      <c r="N57" s="14" t="s">
        <v>77</v>
      </c>
      <c r="O57" s="14" t="s">
        <v>77</v>
      </c>
      <c r="P57" s="14" t="s">
        <v>77</v>
      </c>
      <c r="Q57" s="14" t="s">
        <v>79</v>
      </c>
      <c r="R57" s="151" t="s">
        <v>1931</v>
      </c>
      <c r="S57" s="14" t="s">
        <v>78</v>
      </c>
      <c r="T57" s="14" t="s">
        <v>101</v>
      </c>
      <c r="U57" s="14" t="s">
        <v>79</v>
      </c>
      <c r="V57" s="14" t="s">
        <v>78</v>
      </c>
      <c r="W57" s="14" t="s">
        <v>102</v>
      </c>
      <c r="X57" s="152" t="s">
        <v>87</v>
      </c>
    </row>
    <row r="58">
      <c r="A58" s="147" t="s">
        <v>1231</v>
      </c>
      <c r="B58" s="11">
        <v>19.0</v>
      </c>
      <c r="C58" s="11" t="s">
        <v>59</v>
      </c>
      <c r="D58" s="11" t="s">
        <v>193</v>
      </c>
      <c r="E58" s="12">
        <v>0.9791666666642413</v>
      </c>
      <c r="F58" s="11" t="s">
        <v>179</v>
      </c>
      <c r="G58" s="12">
        <v>0.27083333333575865</v>
      </c>
      <c r="H58" s="11" t="s">
        <v>1917</v>
      </c>
      <c r="I58" s="11" t="s">
        <v>125</v>
      </c>
      <c r="J58" s="11" t="s">
        <v>78</v>
      </c>
      <c r="K58" s="11" t="s">
        <v>77</v>
      </c>
      <c r="L58" s="11" t="s">
        <v>77</v>
      </c>
      <c r="M58" s="11" t="s">
        <v>79</v>
      </c>
      <c r="N58" s="11" t="s">
        <v>79</v>
      </c>
      <c r="O58" s="11" t="s">
        <v>77</v>
      </c>
      <c r="P58" s="11" t="s">
        <v>77</v>
      </c>
      <c r="Q58" s="11" t="s">
        <v>79</v>
      </c>
      <c r="R58" s="151" t="s">
        <v>1918</v>
      </c>
      <c r="S58" s="11" t="s">
        <v>125</v>
      </c>
      <c r="T58" s="11" t="s">
        <v>80</v>
      </c>
      <c r="U58" s="11" t="s">
        <v>79</v>
      </c>
      <c r="V58" s="11" t="s">
        <v>77</v>
      </c>
      <c r="W58" s="11" t="s">
        <v>102</v>
      </c>
      <c r="X58" s="149" t="s">
        <v>87</v>
      </c>
    </row>
    <row r="59">
      <c r="A59" s="150" t="s">
        <v>1232</v>
      </c>
      <c r="B59" s="14">
        <v>18.0</v>
      </c>
      <c r="C59" s="14" t="s">
        <v>59</v>
      </c>
      <c r="D59" s="14" t="s">
        <v>193</v>
      </c>
      <c r="E59" s="15">
        <v>0.9583333333357587</v>
      </c>
      <c r="F59" s="14" t="s">
        <v>179</v>
      </c>
      <c r="G59" s="15">
        <v>0.22916666666424135</v>
      </c>
      <c r="H59" s="14" t="s">
        <v>146</v>
      </c>
      <c r="I59" s="14" t="s">
        <v>77</v>
      </c>
      <c r="J59" s="14" t="s">
        <v>78</v>
      </c>
      <c r="K59" s="14" t="s">
        <v>79</v>
      </c>
      <c r="L59" s="14" t="s">
        <v>79</v>
      </c>
      <c r="M59" s="14" t="s">
        <v>79</v>
      </c>
      <c r="N59" s="14" t="s">
        <v>79</v>
      </c>
      <c r="O59" s="14" t="s">
        <v>79</v>
      </c>
      <c r="P59" s="14" t="s">
        <v>79</v>
      </c>
      <c r="Q59" s="14" t="s">
        <v>79</v>
      </c>
      <c r="R59" s="153" t="s">
        <v>1932</v>
      </c>
      <c r="S59" s="14" t="s">
        <v>78</v>
      </c>
      <c r="T59" s="14" t="s">
        <v>101</v>
      </c>
      <c r="U59" s="14" t="s">
        <v>77</v>
      </c>
      <c r="V59" s="14" t="s">
        <v>78</v>
      </c>
      <c r="W59" s="14" t="s">
        <v>81</v>
      </c>
      <c r="X59" s="152" t="s">
        <v>131</v>
      </c>
    </row>
    <row r="60">
      <c r="A60" s="147" t="s">
        <v>1233</v>
      </c>
      <c r="B60" s="11">
        <v>19.0</v>
      </c>
      <c r="C60" s="11" t="s">
        <v>59</v>
      </c>
      <c r="D60" s="11" t="s">
        <v>193</v>
      </c>
      <c r="E60" s="12">
        <v>0.9166666666642413</v>
      </c>
      <c r="F60" s="11" t="s">
        <v>179</v>
      </c>
      <c r="G60" s="12">
        <v>0.27083333333575865</v>
      </c>
      <c r="H60" s="11" t="s">
        <v>1921</v>
      </c>
      <c r="I60" s="11" t="s">
        <v>77</v>
      </c>
      <c r="J60" s="11" t="s">
        <v>77</v>
      </c>
      <c r="K60" s="11" t="s">
        <v>79</v>
      </c>
      <c r="L60" s="11" t="s">
        <v>79</v>
      </c>
      <c r="M60" s="11" t="s">
        <v>79</v>
      </c>
      <c r="N60" s="11" t="s">
        <v>79</v>
      </c>
      <c r="O60" s="11" t="s">
        <v>79</v>
      </c>
      <c r="P60" s="11" t="s">
        <v>79</v>
      </c>
      <c r="Q60" s="11" t="s">
        <v>79</v>
      </c>
      <c r="R60" s="148" t="s">
        <v>1868</v>
      </c>
      <c r="S60" s="11" t="s">
        <v>79</v>
      </c>
      <c r="T60" s="11" t="s">
        <v>101</v>
      </c>
      <c r="U60" s="11" t="s">
        <v>79</v>
      </c>
      <c r="V60" s="11" t="s">
        <v>78</v>
      </c>
      <c r="W60" s="11" t="s">
        <v>102</v>
      </c>
      <c r="X60" s="149" t="s">
        <v>87</v>
      </c>
    </row>
    <row r="61">
      <c r="A61" s="150" t="s">
        <v>1234</v>
      </c>
      <c r="B61" s="14">
        <v>20.0</v>
      </c>
      <c r="C61" s="14" t="s">
        <v>59</v>
      </c>
      <c r="D61" s="14" t="s">
        <v>193</v>
      </c>
      <c r="E61" s="15">
        <v>0.0</v>
      </c>
      <c r="F61" s="14" t="s">
        <v>411</v>
      </c>
      <c r="G61" s="15">
        <v>0.29166666666424135</v>
      </c>
      <c r="H61" s="14" t="s">
        <v>110</v>
      </c>
      <c r="I61" s="14" t="s">
        <v>79</v>
      </c>
      <c r="J61" s="14" t="s">
        <v>79</v>
      </c>
      <c r="K61" s="14" t="s">
        <v>125</v>
      </c>
      <c r="L61" s="14" t="s">
        <v>79</v>
      </c>
      <c r="M61" s="14" t="s">
        <v>79</v>
      </c>
      <c r="N61" s="14" t="s">
        <v>79</v>
      </c>
      <c r="O61" s="14" t="s">
        <v>79</v>
      </c>
      <c r="P61" s="14" t="s">
        <v>77</v>
      </c>
      <c r="Q61" s="14" t="s">
        <v>79</v>
      </c>
      <c r="R61" s="154" t="s">
        <v>1933</v>
      </c>
      <c r="S61" s="14" t="s">
        <v>125</v>
      </c>
      <c r="T61" s="14" t="s">
        <v>101</v>
      </c>
      <c r="U61" s="14" t="s">
        <v>79</v>
      </c>
      <c r="V61" s="14" t="s">
        <v>125</v>
      </c>
      <c r="W61" s="14" t="s">
        <v>102</v>
      </c>
      <c r="X61" s="152" t="s">
        <v>87</v>
      </c>
    </row>
    <row r="62">
      <c r="A62" s="147" t="s">
        <v>1235</v>
      </c>
      <c r="B62" s="11">
        <v>23.0</v>
      </c>
      <c r="C62" s="11" t="s">
        <v>59</v>
      </c>
      <c r="D62" s="11" t="s">
        <v>193</v>
      </c>
      <c r="E62" s="12">
        <v>0.9583333333357587</v>
      </c>
      <c r="F62" s="11" t="s">
        <v>179</v>
      </c>
      <c r="G62" s="12">
        <v>0.27083333333575865</v>
      </c>
      <c r="H62" s="18" t="s">
        <v>1921</v>
      </c>
      <c r="I62" s="11" t="s">
        <v>77</v>
      </c>
      <c r="J62" s="11" t="s">
        <v>79</v>
      </c>
      <c r="K62" s="11" t="s">
        <v>79</v>
      </c>
      <c r="L62" s="11" t="s">
        <v>77</v>
      </c>
      <c r="M62" s="11" t="s">
        <v>79</v>
      </c>
      <c r="N62" s="11" t="s">
        <v>79</v>
      </c>
      <c r="O62" s="11" t="s">
        <v>79</v>
      </c>
      <c r="P62" s="11" t="s">
        <v>79</v>
      </c>
      <c r="Q62" s="11" t="s">
        <v>79</v>
      </c>
      <c r="R62" s="151" t="s">
        <v>1918</v>
      </c>
      <c r="S62" s="11" t="s">
        <v>125</v>
      </c>
      <c r="T62" s="11" t="s">
        <v>101</v>
      </c>
      <c r="U62" s="11" t="s">
        <v>125</v>
      </c>
      <c r="V62" s="11" t="s">
        <v>125</v>
      </c>
      <c r="W62" s="11" t="s">
        <v>216</v>
      </c>
      <c r="X62" s="149" t="s">
        <v>87</v>
      </c>
    </row>
    <row r="63">
      <c r="A63" s="150" t="s">
        <v>1236</v>
      </c>
      <c r="B63" s="14">
        <v>23.0</v>
      </c>
      <c r="C63" s="14" t="s">
        <v>88</v>
      </c>
      <c r="D63" s="14" t="s">
        <v>89</v>
      </c>
      <c r="E63" s="15">
        <v>0.9375</v>
      </c>
      <c r="F63" s="14" t="s">
        <v>281</v>
      </c>
      <c r="G63" s="15">
        <v>0.29166666666424135</v>
      </c>
      <c r="H63" s="14" t="s">
        <v>209</v>
      </c>
      <c r="I63" s="14" t="s">
        <v>77</v>
      </c>
      <c r="J63" s="14" t="s">
        <v>79</v>
      </c>
      <c r="K63" s="14" t="s">
        <v>79</v>
      </c>
      <c r="L63" s="14" t="s">
        <v>79</v>
      </c>
      <c r="M63" s="14" t="s">
        <v>79</v>
      </c>
      <c r="N63" s="14" t="s">
        <v>79</v>
      </c>
      <c r="O63" s="14" t="s">
        <v>79</v>
      </c>
      <c r="P63" s="14" t="s">
        <v>79</v>
      </c>
      <c r="Q63" s="14" t="s">
        <v>79</v>
      </c>
      <c r="R63" s="148" t="s">
        <v>1868</v>
      </c>
      <c r="S63" s="14" t="s">
        <v>111</v>
      </c>
      <c r="T63" s="14" t="s">
        <v>157</v>
      </c>
      <c r="U63" s="14" t="s">
        <v>79</v>
      </c>
      <c r="V63" s="14" t="s">
        <v>77</v>
      </c>
      <c r="W63" s="14" t="s">
        <v>138</v>
      </c>
      <c r="X63" s="152" t="s">
        <v>87</v>
      </c>
    </row>
    <row r="64">
      <c r="A64" s="147" t="s">
        <v>1237</v>
      </c>
      <c r="B64" s="11">
        <v>18.0</v>
      </c>
      <c r="C64" s="11" t="s">
        <v>59</v>
      </c>
      <c r="D64" s="11" t="s">
        <v>193</v>
      </c>
      <c r="E64" s="12">
        <v>0.9166666666642413</v>
      </c>
      <c r="F64" s="11" t="s">
        <v>311</v>
      </c>
      <c r="G64" s="12">
        <v>0.20833333333575865</v>
      </c>
      <c r="H64" s="11" t="s">
        <v>1934</v>
      </c>
      <c r="I64" s="11" t="s">
        <v>125</v>
      </c>
      <c r="J64" s="11" t="s">
        <v>78</v>
      </c>
      <c r="K64" s="11" t="s">
        <v>79</v>
      </c>
      <c r="L64" s="11" t="s">
        <v>77</v>
      </c>
      <c r="M64" s="11" t="s">
        <v>79</v>
      </c>
      <c r="N64" s="11" t="s">
        <v>79</v>
      </c>
      <c r="O64" s="11" t="s">
        <v>77</v>
      </c>
      <c r="P64" s="11" t="s">
        <v>79</v>
      </c>
      <c r="Q64" s="11" t="s">
        <v>79</v>
      </c>
      <c r="R64" s="148" t="s">
        <v>1868</v>
      </c>
      <c r="S64" s="11" t="s">
        <v>111</v>
      </c>
      <c r="T64" s="11" t="s">
        <v>80</v>
      </c>
      <c r="U64" s="11" t="s">
        <v>125</v>
      </c>
      <c r="V64" s="11" t="s">
        <v>78</v>
      </c>
      <c r="W64" s="11" t="s">
        <v>216</v>
      </c>
      <c r="X64" s="149" t="s">
        <v>87</v>
      </c>
    </row>
    <row r="65">
      <c r="A65" s="150" t="s">
        <v>1238</v>
      </c>
      <c r="B65" s="14">
        <v>19.0</v>
      </c>
      <c r="C65" s="14" t="s">
        <v>59</v>
      </c>
      <c r="D65" s="14" t="s">
        <v>193</v>
      </c>
      <c r="E65" s="15">
        <v>0.8958333333333334</v>
      </c>
      <c r="F65" s="14" t="s">
        <v>180</v>
      </c>
      <c r="G65" s="15">
        <v>0.27083333333575865</v>
      </c>
      <c r="H65" s="14" t="s">
        <v>124</v>
      </c>
      <c r="I65" s="14" t="s">
        <v>78</v>
      </c>
      <c r="J65" s="14" t="s">
        <v>79</v>
      </c>
      <c r="K65" s="14" t="s">
        <v>79</v>
      </c>
      <c r="L65" s="14" t="s">
        <v>79</v>
      </c>
      <c r="M65" s="14" t="s">
        <v>79</v>
      </c>
      <c r="N65" s="14" t="s">
        <v>79</v>
      </c>
      <c r="O65" s="14" t="s">
        <v>79</v>
      </c>
      <c r="P65" s="14" t="s">
        <v>77</v>
      </c>
      <c r="Q65" s="14" t="s">
        <v>79</v>
      </c>
      <c r="R65" s="151" t="s">
        <v>1918</v>
      </c>
      <c r="S65" s="14" t="s">
        <v>78</v>
      </c>
      <c r="T65" s="14" t="s">
        <v>101</v>
      </c>
      <c r="U65" s="14" t="s">
        <v>77</v>
      </c>
      <c r="V65" s="14" t="s">
        <v>77</v>
      </c>
      <c r="W65" s="14" t="s">
        <v>102</v>
      </c>
      <c r="X65" s="152" t="s">
        <v>87</v>
      </c>
    </row>
    <row r="66">
      <c r="A66" s="147" t="s">
        <v>1239</v>
      </c>
      <c r="B66" s="11">
        <v>20.0</v>
      </c>
      <c r="C66" s="11" t="s">
        <v>59</v>
      </c>
      <c r="D66" s="11" t="s">
        <v>193</v>
      </c>
      <c r="E66" s="12">
        <v>0.0</v>
      </c>
      <c r="F66" s="11" t="s">
        <v>190</v>
      </c>
      <c r="G66" s="12">
        <v>0.29166666666424135</v>
      </c>
      <c r="H66" s="11" t="s">
        <v>1911</v>
      </c>
      <c r="I66" s="11" t="s">
        <v>77</v>
      </c>
      <c r="J66" s="11" t="s">
        <v>79</v>
      </c>
      <c r="K66" s="11" t="s">
        <v>79</v>
      </c>
      <c r="L66" s="11" t="s">
        <v>79</v>
      </c>
      <c r="M66" s="11" t="s">
        <v>79</v>
      </c>
      <c r="N66" s="11" t="s">
        <v>79</v>
      </c>
      <c r="O66" s="11" t="s">
        <v>79</v>
      </c>
      <c r="P66" s="11" t="s">
        <v>79</v>
      </c>
      <c r="Q66" s="11" t="s">
        <v>77</v>
      </c>
      <c r="R66" s="148" t="s">
        <v>1868</v>
      </c>
      <c r="S66" s="11" t="s">
        <v>111</v>
      </c>
      <c r="T66" s="11" t="s">
        <v>101</v>
      </c>
      <c r="U66" s="11" t="s">
        <v>79</v>
      </c>
      <c r="V66" s="11" t="s">
        <v>79</v>
      </c>
      <c r="W66" s="11" t="s">
        <v>102</v>
      </c>
      <c r="X66" s="149" t="s">
        <v>87</v>
      </c>
    </row>
    <row r="67">
      <c r="A67" s="150" t="s">
        <v>1240</v>
      </c>
      <c r="B67" s="14">
        <v>21.0</v>
      </c>
      <c r="C67" s="14" t="s">
        <v>59</v>
      </c>
      <c r="D67" s="14" t="s">
        <v>252</v>
      </c>
      <c r="E67" s="15">
        <v>0.9375</v>
      </c>
      <c r="F67" s="14" t="s">
        <v>180</v>
      </c>
      <c r="G67" s="15">
        <v>0.22916666666424135</v>
      </c>
      <c r="H67" s="14" t="s">
        <v>124</v>
      </c>
      <c r="I67" s="14" t="s">
        <v>78</v>
      </c>
      <c r="J67" s="14" t="s">
        <v>125</v>
      </c>
      <c r="K67" s="14" t="s">
        <v>77</v>
      </c>
      <c r="L67" s="14" t="s">
        <v>78</v>
      </c>
      <c r="M67" s="14" t="s">
        <v>79</v>
      </c>
      <c r="N67" s="14" t="s">
        <v>78</v>
      </c>
      <c r="O67" s="14" t="s">
        <v>77</v>
      </c>
      <c r="P67" s="14" t="s">
        <v>125</v>
      </c>
      <c r="Q67" s="14" t="s">
        <v>78</v>
      </c>
      <c r="R67" s="148" t="s">
        <v>1868</v>
      </c>
      <c r="S67" s="14" t="s">
        <v>111</v>
      </c>
      <c r="T67" s="14" t="s">
        <v>80</v>
      </c>
      <c r="U67" s="14" t="s">
        <v>125</v>
      </c>
      <c r="V67" s="14" t="s">
        <v>125</v>
      </c>
      <c r="W67" s="14" t="s">
        <v>81</v>
      </c>
      <c r="X67" s="152" t="s">
        <v>87</v>
      </c>
    </row>
    <row r="68">
      <c r="A68" s="147" t="s">
        <v>1241</v>
      </c>
      <c r="B68" s="11">
        <v>23.0</v>
      </c>
      <c r="C68" s="11" t="s">
        <v>59</v>
      </c>
      <c r="D68" s="11" t="s">
        <v>193</v>
      </c>
      <c r="E68" s="12">
        <v>0.9583333333357587</v>
      </c>
      <c r="F68" s="11" t="s">
        <v>1935</v>
      </c>
      <c r="G68" s="12">
        <v>0.25</v>
      </c>
      <c r="H68" s="18" t="s">
        <v>1911</v>
      </c>
      <c r="I68" s="11" t="s">
        <v>79</v>
      </c>
      <c r="J68" s="11" t="s">
        <v>125</v>
      </c>
      <c r="K68" s="11" t="s">
        <v>125</v>
      </c>
      <c r="L68" s="11" t="s">
        <v>78</v>
      </c>
      <c r="M68" s="11" t="s">
        <v>79</v>
      </c>
      <c r="N68" s="11" t="s">
        <v>79</v>
      </c>
      <c r="O68" s="11" t="s">
        <v>125</v>
      </c>
      <c r="P68" s="11" t="s">
        <v>79</v>
      </c>
      <c r="Q68" s="11" t="s">
        <v>125</v>
      </c>
      <c r="R68" s="148" t="s">
        <v>1868</v>
      </c>
      <c r="S68" s="11" t="s">
        <v>79</v>
      </c>
      <c r="T68" s="11" t="s">
        <v>101</v>
      </c>
      <c r="U68" s="11" t="s">
        <v>79</v>
      </c>
      <c r="V68" s="11" t="s">
        <v>77</v>
      </c>
      <c r="W68" s="11" t="s">
        <v>102</v>
      </c>
      <c r="X68" s="149" t="s">
        <v>87</v>
      </c>
    </row>
    <row r="69">
      <c r="A69" s="150" t="s">
        <v>1242</v>
      </c>
      <c r="B69" s="14">
        <v>19.0</v>
      </c>
      <c r="C69" s="14" t="s">
        <v>59</v>
      </c>
      <c r="D69" s="14" t="s">
        <v>193</v>
      </c>
      <c r="E69" s="15">
        <v>0.9166666666642413</v>
      </c>
      <c r="F69" s="14" t="s">
        <v>179</v>
      </c>
      <c r="G69" s="15">
        <v>0.29166666666424135</v>
      </c>
      <c r="H69" s="14" t="s">
        <v>117</v>
      </c>
      <c r="I69" s="14" t="s">
        <v>78</v>
      </c>
      <c r="J69" s="14" t="s">
        <v>78</v>
      </c>
      <c r="K69" s="14" t="s">
        <v>125</v>
      </c>
      <c r="L69" s="14" t="s">
        <v>77</v>
      </c>
      <c r="M69" s="14" t="s">
        <v>79</v>
      </c>
      <c r="N69" s="14" t="s">
        <v>79</v>
      </c>
      <c r="O69" s="14" t="s">
        <v>79</v>
      </c>
      <c r="P69" s="14" t="s">
        <v>79</v>
      </c>
      <c r="Q69" s="14" t="s">
        <v>79</v>
      </c>
      <c r="R69" s="148" t="s">
        <v>1868</v>
      </c>
      <c r="S69" s="14" t="s">
        <v>79</v>
      </c>
      <c r="T69" s="14" t="s">
        <v>157</v>
      </c>
      <c r="U69" s="14" t="s">
        <v>78</v>
      </c>
      <c r="V69" s="14" t="s">
        <v>77</v>
      </c>
      <c r="W69" s="14" t="s">
        <v>138</v>
      </c>
      <c r="X69" s="152" t="s">
        <v>87</v>
      </c>
    </row>
    <row r="70">
      <c r="A70" s="147" t="s">
        <v>1243</v>
      </c>
      <c r="B70" s="11">
        <v>17.0</v>
      </c>
      <c r="C70" s="11" t="s">
        <v>59</v>
      </c>
      <c r="D70" s="11" t="s">
        <v>193</v>
      </c>
      <c r="E70" s="12">
        <v>0.9375</v>
      </c>
      <c r="F70" s="11" t="s">
        <v>190</v>
      </c>
      <c r="G70" s="12">
        <v>0.25</v>
      </c>
      <c r="H70" s="11" t="s">
        <v>209</v>
      </c>
      <c r="I70" s="11" t="s">
        <v>78</v>
      </c>
      <c r="J70" s="11" t="s">
        <v>79</v>
      </c>
      <c r="K70" s="11" t="s">
        <v>79</v>
      </c>
      <c r="L70" s="11" t="s">
        <v>79</v>
      </c>
      <c r="M70" s="11" t="s">
        <v>79</v>
      </c>
      <c r="N70" s="11" t="s">
        <v>78</v>
      </c>
      <c r="O70" s="11" t="s">
        <v>79</v>
      </c>
      <c r="P70" s="11" t="s">
        <v>79</v>
      </c>
      <c r="Q70" s="11" t="s">
        <v>79</v>
      </c>
      <c r="R70" s="148" t="s">
        <v>1868</v>
      </c>
      <c r="S70" s="11" t="s">
        <v>111</v>
      </c>
      <c r="T70" s="11" t="s">
        <v>101</v>
      </c>
      <c r="U70" s="11" t="s">
        <v>79</v>
      </c>
      <c r="V70" s="11" t="s">
        <v>78</v>
      </c>
      <c r="W70" s="11" t="s">
        <v>102</v>
      </c>
      <c r="X70" s="149" t="s">
        <v>87</v>
      </c>
    </row>
    <row r="71">
      <c r="A71" s="150" t="s">
        <v>1244</v>
      </c>
      <c r="B71" s="14">
        <v>18.0</v>
      </c>
      <c r="C71" s="14" t="s">
        <v>59</v>
      </c>
      <c r="D71" s="14" t="s">
        <v>193</v>
      </c>
      <c r="E71" s="15">
        <v>0.9375</v>
      </c>
      <c r="F71" s="14" t="s">
        <v>181</v>
      </c>
      <c r="G71" s="15">
        <v>0.28472222221898846</v>
      </c>
      <c r="H71" s="14" t="s">
        <v>76</v>
      </c>
      <c r="I71" s="14" t="s">
        <v>78</v>
      </c>
      <c r="J71" s="14" t="s">
        <v>125</v>
      </c>
      <c r="K71" s="14" t="s">
        <v>79</v>
      </c>
      <c r="L71" s="14" t="s">
        <v>125</v>
      </c>
      <c r="M71" s="14" t="s">
        <v>79</v>
      </c>
      <c r="N71" s="14" t="s">
        <v>77</v>
      </c>
      <c r="O71" s="14" t="s">
        <v>79</v>
      </c>
      <c r="P71" s="14" t="s">
        <v>78</v>
      </c>
      <c r="Q71" s="14" t="s">
        <v>79</v>
      </c>
      <c r="R71" s="148" t="s">
        <v>1868</v>
      </c>
      <c r="S71" s="14" t="s">
        <v>111</v>
      </c>
      <c r="T71" s="14" t="s">
        <v>101</v>
      </c>
      <c r="U71" s="14" t="s">
        <v>78</v>
      </c>
      <c r="V71" s="14" t="s">
        <v>79</v>
      </c>
      <c r="W71" s="14" t="s">
        <v>216</v>
      </c>
      <c r="X71" s="152" t="s">
        <v>87</v>
      </c>
    </row>
    <row r="72">
      <c r="A72" s="147" t="s">
        <v>1245</v>
      </c>
      <c r="B72" s="11">
        <v>19.0</v>
      </c>
      <c r="C72" s="11" t="s">
        <v>59</v>
      </c>
      <c r="D72" s="11" t="s">
        <v>193</v>
      </c>
      <c r="E72" s="12">
        <v>0.9583333333357587</v>
      </c>
      <c r="F72" s="11" t="s">
        <v>215</v>
      </c>
      <c r="G72" s="12">
        <v>0.29166666666424135</v>
      </c>
      <c r="H72" s="11" t="s">
        <v>124</v>
      </c>
      <c r="I72" s="11" t="s">
        <v>77</v>
      </c>
      <c r="J72" s="11" t="s">
        <v>79</v>
      </c>
      <c r="K72" s="11" t="s">
        <v>79</v>
      </c>
      <c r="L72" s="11" t="s">
        <v>79</v>
      </c>
      <c r="M72" s="11" t="s">
        <v>79</v>
      </c>
      <c r="N72" s="11" t="s">
        <v>79</v>
      </c>
      <c r="O72" s="11" t="s">
        <v>78</v>
      </c>
      <c r="P72" s="11" t="s">
        <v>79</v>
      </c>
      <c r="Q72" s="11" t="s">
        <v>79</v>
      </c>
      <c r="R72" s="148" t="s">
        <v>1907</v>
      </c>
      <c r="S72" s="11" t="s">
        <v>79</v>
      </c>
      <c r="T72" s="11" t="s">
        <v>157</v>
      </c>
      <c r="U72" s="11" t="s">
        <v>79</v>
      </c>
      <c r="V72" s="11" t="s">
        <v>79</v>
      </c>
      <c r="W72" s="11" t="s">
        <v>102</v>
      </c>
      <c r="X72" s="149" t="s">
        <v>87</v>
      </c>
    </row>
    <row r="73">
      <c r="A73" s="150" t="s">
        <v>1247</v>
      </c>
      <c r="B73" s="14">
        <v>19.0</v>
      </c>
      <c r="C73" s="14" t="s">
        <v>59</v>
      </c>
      <c r="D73" s="14" t="s">
        <v>60</v>
      </c>
      <c r="E73" s="15">
        <v>0.9583333333357587</v>
      </c>
      <c r="F73" s="14" t="s">
        <v>1920</v>
      </c>
      <c r="G73" s="15">
        <v>0.25</v>
      </c>
      <c r="H73" s="14" t="s">
        <v>146</v>
      </c>
      <c r="I73" s="14" t="s">
        <v>78</v>
      </c>
      <c r="J73" s="14" t="s">
        <v>125</v>
      </c>
      <c r="K73" s="14" t="s">
        <v>125</v>
      </c>
      <c r="L73" s="14" t="s">
        <v>77</v>
      </c>
      <c r="M73" s="14" t="s">
        <v>79</v>
      </c>
      <c r="N73" s="14" t="s">
        <v>79</v>
      </c>
      <c r="O73" s="14" t="s">
        <v>78</v>
      </c>
      <c r="P73" s="14" t="s">
        <v>78</v>
      </c>
      <c r="Q73" s="14" t="s">
        <v>78</v>
      </c>
      <c r="R73" s="148" t="s">
        <v>1868</v>
      </c>
      <c r="S73" s="14" t="s">
        <v>111</v>
      </c>
      <c r="T73" s="14" t="s">
        <v>80</v>
      </c>
      <c r="U73" s="14" t="s">
        <v>79</v>
      </c>
      <c r="V73" s="14" t="s">
        <v>125</v>
      </c>
      <c r="W73" s="14" t="s">
        <v>81</v>
      </c>
      <c r="X73" s="152" t="s">
        <v>87</v>
      </c>
    </row>
    <row r="74">
      <c r="A74" s="147" t="s">
        <v>1248</v>
      </c>
      <c r="B74" s="11">
        <v>21.0</v>
      </c>
      <c r="C74" s="11" t="s">
        <v>59</v>
      </c>
      <c r="D74" s="11" t="s">
        <v>193</v>
      </c>
      <c r="E74" s="12">
        <v>0.9583333333357587</v>
      </c>
      <c r="F74" s="11" t="s">
        <v>190</v>
      </c>
      <c r="G74" s="12">
        <v>0.26388888889050577</v>
      </c>
      <c r="H74" s="11" t="s">
        <v>124</v>
      </c>
      <c r="I74" s="11" t="s">
        <v>125</v>
      </c>
      <c r="J74" s="11" t="s">
        <v>78</v>
      </c>
      <c r="K74" s="11" t="s">
        <v>77</v>
      </c>
      <c r="L74" s="11" t="s">
        <v>77</v>
      </c>
      <c r="M74" s="11" t="s">
        <v>79</v>
      </c>
      <c r="N74" s="11" t="s">
        <v>78</v>
      </c>
      <c r="O74" s="11" t="s">
        <v>79</v>
      </c>
      <c r="P74" s="11" t="s">
        <v>79</v>
      </c>
      <c r="Q74" s="11" t="s">
        <v>79</v>
      </c>
      <c r="R74" s="154" t="s">
        <v>1936</v>
      </c>
      <c r="S74" s="11" t="s">
        <v>78</v>
      </c>
      <c r="T74" s="11" t="s">
        <v>101</v>
      </c>
      <c r="U74" s="11" t="s">
        <v>79</v>
      </c>
      <c r="V74" s="11" t="s">
        <v>79</v>
      </c>
      <c r="W74" s="11" t="s">
        <v>216</v>
      </c>
      <c r="X74" s="149" t="s">
        <v>202</v>
      </c>
    </row>
    <row r="75">
      <c r="A75" s="150" t="s">
        <v>1249</v>
      </c>
      <c r="B75" s="14">
        <v>18.0</v>
      </c>
      <c r="C75" s="14" t="s">
        <v>59</v>
      </c>
      <c r="D75" s="14" t="s">
        <v>193</v>
      </c>
      <c r="E75" s="15">
        <v>0.9583333333357587</v>
      </c>
      <c r="F75" s="14" t="s">
        <v>1922</v>
      </c>
      <c r="G75" s="15">
        <v>0.27083333333575865</v>
      </c>
      <c r="H75" s="14" t="s">
        <v>124</v>
      </c>
      <c r="I75" s="14" t="s">
        <v>78</v>
      </c>
      <c r="J75" s="14" t="s">
        <v>78</v>
      </c>
      <c r="K75" s="14" t="s">
        <v>79</v>
      </c>
      <c r="L75" s="14" t="s">
        <v>79</v>
      </c>
      <c r="M75" s="14" t="s">
        <v>79</v>
      </c>
      <c r="N75" s="14" t="s">
        <v>79</v>
      </c>
      <c r="O75" s="14" t="s">
        <v>79</v>
      </c>
      <c r="P75" s="14" t="s">
        <v>77</v>
      </c>
      <c r="Q75" s="14" t="s">
        <v>79</v>
      </c>
      <c r="R75" s="151" t="s">
        <v>1937</v>
      </c>
      <c r="S75" s="14" t="s">
        <v>125</v>
      </c>
      <c r="T75" s="14" t="s">
        <v>101</v>
      </c>
      <c r="U75" s="14" t="s">
        <v>79</v>
      </c>
      <c r="V75" s="14" t="s">
        <v>77</v>
      </c>
      <c r="W75" s="14" t="s">
        <v>102</v>
      </c>
      <c r="X75" s="152" t="s">
        <v>202</v>
      </c>
    </row>
    <row r="76">
      <c r="A76" s="147" t="s">
        <v>1250</v>
      </c>
      <c r="B76" s="11">
        <v>24.0</v>
      </c>
      <c r="C76" s="11" t="s">
        <v>59</v>
      </c>
      <c r="D76" s="11" t="s">
        <v>193</v>
      </c>
      <c r="E76" s="12">
        <v>0.9375</v>
      </c>
      <c r="F76" s="11" t="s">
        <v>180</v>
      </c>
      <c r="G76" s="12">
        <v>0.20138888889050577</v>
      </c>
      <c r="H76" s="11" t="s">
        <v>110</v>
      </c>
      <c r="I76" s="11" t="s">
        <v>125</v>
      </c>
      <c r="J76" s="11" t="s">
        <v>78</v>
      </c>
      <c r="K76" s="11" t="s">
        <v>79</v>
      </c>
      <c r="L76" s="11" t="s">
        <v>78</v>
      </c>
      <c r="M76" s="11" t="s">
        <v>79</v>
      </c>
      <c r="N76" s="11" t="s">
        <v>79</v>
      </c>
      <c r="O76" s="11" t="s">
        <v>79</v>
      </c>
      <c r="P76" s="11" t="s">
        <v>77</v>
      </c>
      <c r="Q76" s="11" t="s">
        <v>77</v>
      </c>
      <c r="R76" s="151" t="s">
        <v>1938</v>
      </c>
      <c r="S76" s="11" t="s">
        <v>78</v>
      </c>
      <c r="T76" s="11" t="s">
        <v>80</v>
      </c>
      <c r="U76" s="11" t="s">
        <v>79</v>
      </c>
      <c r="V76" s="11" t="s">
        <v>125</v>
      </c>
      <c r="W76" s="11" t="s">
        <v>81</v>
      </c>
      <c r="X76" s="149" t="s">
        <v>131</v>
      </c>
    </row>
    <row r="77">
      <c r="A77" s="150" t="s">
        <v>1251</v>
      </c>
      <c r="B77" s="14">
        <v>25.0</v>
      </c>
      <c r="C77" s="14" t="s">
        <v>59</v>
      </c>
      <c r="D77" s="14" t="s">
        <v>89</v>
      </c>
      <c r="E77" s="15">
        <v>0.9166666666642413</v>
      </c>
      <c r="F77" s="14" t="s">
        <v>179</v>
      </c>
      <c r="G77" s="15">
        <v>0.1875</v>
      </c>
      <c r="H77" s="14" t="s">
        <v>146</v>
      </c>
      <c r="I77" s="14" t="s">
        <v>78</v>
      </c>
      <c r="J77" s="14" t="s">
        <v>125</v>
      </c>
      <c r="K77" s="14" t="s">
        <v>125</v>
      </c>
      <c r="L77" s="14" t="s">
        <v>79</v>
      </c>
      <c r="M77" s="14" t="s">
        <v>79</v>
      </c>
      <c r="N77" s="14" t="s">
        <v>79</v>
      </c>
      <c r="O77" s="14" t="s">
        <v>79</v>
      </c>
      <c r="P77" s="14" t="s">
        <v>78</v>
      </c>
      <c r="Q77" s="14" t="s">
        <v>79</v>
      </c>
      <c r="R77" s="148" t="s">
        <v>1868</v>
      </c>
      <c r="S77" s="14" t="s">
        <v>79</v>
      </c>
      <c r="T77" s="14" t="s">
        <v>101</v>
      </c>
      <c r="U77" s="14" t="s">
        <v>79</v>
      </c>
      <c r="V77" s="14" t="s">
        <v>78</v>
      </c>
      <c r="W77" s="14" t="s">
        <v>102</v>
      </c>
      <c r="X77" s="152" t="s">
        <v>87</v>
      </c>
    </row>
    <row r="78">
      <c r="A78" s="147" t="s">
        <v>1252</v>
      </c>
      <c r="B78" s="11">
        <v>25.0</v>
      </c>
      <c r="C78" s="11" t="s">
        <v>88</v>
      </c>
      <c r="D78" s="11" t="s">
        <v>89</v>
      </c>
      <c r="E78" s="12">
        <v>0.9791666666642413</v>
      </c>
      <c r="F78" s="11" t="s">
        <v>281</v>
      </c>
      <c r="G78" s="12">
        <v>0.33333333333575865</v>
      </c>
      <c r="H78" s="11" t="s">
        <v>209</v>
      </c>
      <c r="I78" s="11" t="s">
        <v>77</v>
      </c>
      <c r="J78" s="11" t="s">
        <v>125</v>
      </c>
      <c r="K78" s="11" t="s">
        <v>77</v>
      </c>
      <c r="L78" s="11" t="s">
        <v>79</v>
      </c>
      <c r="M78" s="11" t="s">
        <v>79</v>
      </c>
      <c r="N78" s="11" t="s">
        <v>79</v>
      </c>
      <c r="O78" s="11" t="s">
        <v>79</v>
      </c>
      <c r="P78" s="11" t="s">
        <v>79</v>
      </c>
      <c r="Q78" s="11" t="s">
        <v>79</v>
      </c>
      <c r="R78" s="148" t="s">
        <v>1868</v>
      </c>
      <c r="S78" s="11" t="s">
        <v>79</v>
      </c>
      <c r="T78" s="11" t="s">
        <v>80</v>
      </c>
      <c r="U78" s="11" t="s">
        <v>79</v>
      </c>
      <c r="V78" s="11" t="s">
        <v>125</v>
      </c>
      <c r="W78" s="11" t="s">
        <v>102</v>
      </c>
      <c r="X78" s="149" t="s">
        <v>87</v>
      </c>
    </row>
    <row r="79">
      <c r="A79" s="150" t="s">
        <v>1253</v>
      </c>
      <c r="B79" s="14">
        <v>38.0</v>
      </c>
      <c r="C79" s="14" t="s">
        <v>59</v>
      </c>
      <c r="D79" s="14" t="s">
        <v>89</v>
      </c>
      <c r="E79" s="15">
        <v>0.9583333333357587</v>
      </c>
      <c r="F79" s="14" t="s">
        <v>180</v>
      </c>
      <c r="G79" s="15">
        <v>0.25</v>
      </c>
      <c r="H79" s="14" t="s">
        <v>110</v>
      </c>
      <c r="I79" s="14" t="s">
        <v>125</v>
      </c>
      <c r="J79" s="14" t="s">
        <v>77</v>
      </c>
      <c r="K79" s="14" t="s">
        <v>77</v>
      </c>
      <c r="L79" s="14" t="s">
        <v>79</v>
      </c>
      <c r="M79" s="14" t="s">
        <v>79</v>
      </c>
      <c r="N79" s="14" t="s">
        <v>79</v>
      </c>
      <c r="O79" s="14" t="s">
        <v>79</v>
      </c>
      <c r="P79" s="14" t="s">
        <v>79</v>
      </c>
      <c r="Q79" s="14" t="s">
        <v>79</v>
      </c>
      <c r="R79" s="154" t="s">
        <v>1939</v>
      </c>
      <c r="S79" s="14" t="s">
        <v>77</v>
      </c>
      <c r="T79" s="14" t="s">
        <v>101</v>
      </c>
      <c r="U79" s="14" t="s">
        <v>125</v>
      </c>
      <c r="V79" s="14" t="s">
        <v>77</v>
      </c>
      <c r="W79" s="14" t="s">
        <v>138</v>
      </c>
      <c r="X79" s="152" t="s">
        <v>87</v>
      </c>
    </row>
    <row r="80">
      <c r="A80" s="147" t="s">
        <v>1254</v>
      </c>
      <c r="B80" s="11">
        <v>23.0</v>
      </c>
      <c r="C80" s="11" t="s">
        <v>88</v>
      </c>
      <c r="D80" s="11" t="s">
        <v>252</v>
      </c>
      <c r="E80" s="12">
        <v>0.9305555555547471</v>
      </c>
      <c r="F80" s="11" t="s">
        <v>1914</v>
      </c>
      <c r="G80" s="12">
        <v>0.20833333333575865</v>
      </c>
      <c r="H80" s="11" t="s">
        <v>1911</v>
      </c>
      <c r="I80" s="11" t="s">
        <v>78</v>
      </c>
      <c r="J80" s="11" t="s">
        <v>125</v>
      </c>
      <c r="K80" s="11" t="s">
        <v>78</v>
      </c>
      <c r="L80" s="11" t="s">
        <v>79</v>
      </c>
      <c r="M80" s="11" t="s">
        <v>79</v>
      </c>
      <c r="N80" s="11" t="s">
        <v>79</v>
      </c>
      <c r="O80" s="11" t="s">
        <v>78</v>
      </c>
      <c r="P80" s="11" t="s">
        <v>79</v>
      </c>
      <c r="Q80" s="11" t="s">
        <v>79</v>
      </c>
      <c r="R80" s="151" t="s">
        <v>1940</v>
      </c>
      <c r="S80" s="11" t="s">
        <v>77</v>
      </c>
      <c r="T80" s="11" t="s">
        <v>101</v>
      </c>
      <c r="U80" s="11" t="s">
        <v>79</v>
      </c>
      <c r="V80" s="11" t="s">
        <v>78</v>
      </c>
      <c r="W80" s="11" t="s">
        <v>102</v>
      </c>
      <c r="X80" s="149" t="s">
        <v>87</v>
      </c>
    </row>
    <row r="81">
      <c r="A81" s="150" t="s">
        <v>1255</v>
      </c>
      <c r="B81" s="14">
        <v>21.0</v>
      </c>
      <c r="C81" s="14" t="s">
        <v>59</v>
      </c>
      <c r="D81" s="14" t="s">
        <v>89</v>
      </c>
      <c r="E81" s="15">
        <v>0.9375</v>
      </c>
      <c r="F81" s="14" t="s">
        <v>190</v>
      </c>
      <c r="G81" s="15">
        <v>0.27083333333575865</v>
      </c>
      <c r="H81" s="14" t="s">
        <v>1911</v>
      </c>
      <c r="I81" s="14" t="s">
        <v>77</v>
      </c>
      <c r="J81" s="14" t="s">
        <v>78</v>
      </c>
      <c r="K81" s="14" t="s">
        <v>79</v>
      </c>
      <c r="L81" s="14" t="s">
        <v>78</v>
      </c>
      <c r="M81" s="14" t="s">
        <v>77</v>
      </c>
      <c r="N81" s="14" t="s">
        <v>77</v>
      </c>
      <c r="O81" s="14" t="s">
        <v>77</v>
      </c>
      <c r="P81" s="14" t="s">
        <v>79</v>
      </c>
      <c r="Q81" s="14" t="s">
        <v>77</v>
      </c>
      <c r="R81" s="155" t="s">
        <v>1941</v>
      </c>
      <c r="S81" s="14" t="s">
        <v>78</v>
      </c>
      <c r="T81" s="14" t="s">
        <v>80</v>
      </c>
      <c r="U81" s="14" t="s">
        <v>79</v>
      </c>
      <c r="V81" s="14" t="s">
        <v>125</v>
      </c>
      <c r="W81" s="14" t="s">
        <v>81</v>
      </c>
      <c r="X81" s="152" t="s">
        <v>87</v>
      </c>
    </row>
    <row r="82">
      <c r="A82" s="147" t="s">
        <v>1256</v>
      </c>
      <c r="B82" s="11">
        <v>24.0</v>
      </c>
      <c r="C82" s="11" t="s">
        <v>88</v>
      </c>
      <c r="D82" s="11" t="s">
        <v>89</v>
      </c>
      <c r="E82" s="12">
        <v>0.9583333333357587</v>
      </c>
      <c r="F82" s="11" t="s">
        <v>311</v>
      </c>
      <c r="G82" s="12">
        <v>0.29166666666424135</v>
      </c>
      <c r="H82" s="11" t="s">
        <v>124</v>
      </c>
      <c r="I82" s="11" t="s">
        <v>79</v>
      </c>
      <c r="J82" s="11" t="s">
        <v>77</v>
      </c>
      <c r="K82" s="11" t="s">
        <v>78</v>
      </c>
      <c r="L82" s="11" t="s">
        <v>78</v>
      </c>
      <c r="M82" s="11" t="s">
        <v>79</v>
      </c>
      <c r="N82" s="11" t="s">
        <v>79</v>
      </c>
      <c r="O82" s="11" t="s">
        <v>79</v>
      </c>
      <c r="P82" s="11" t="s">
        <v>79</v>
      </c>
      <c r="Q82" s="11" t="s">
        <v>79</v>
      </c>
      <c r="R82" s="148" t="s">
        <v>1868</v>
      </c>
      <c r="S82" s="11" t="s">
        <v>79</v>
      </c>
      <c r="T82" s="11" t="s">
        <v>80</v>
      </c>
      <c r="U82" s="11" t="s">
        <v>79</v>
      </c>
      <c r="V82" s="11" t="s">
        <v>78</v>
      </c>
      <c r="W82" s="11" t="s">
        <v>138</v>
      </c>
      <c r="X82" s="149" t="s">
        <v>87</v>
      </c>
    </row>
    <row r="83">
      <c r="A83" s="150" t="s">
        <v>1257</v>
      </c>
      <c r="B83" s="14">
        <v>19.0</v>
      </c>
      <c r="C83" s="14" t="s">
        <v>88</v>
      </c>
      <c r="D83" s="14" t="s">
        <v>252</v>
      </c>
      <c r="E83" s="15">
        <v>0.0</v>
      </c>
      <c r="F83" s="14" t="s">
        <v>311</v>
      </c>
      <c r="G83" s="15">
        <v>0.25</v>
      </c>
      <c r="H83" s="14" t="s">
        <v>354</v>
      </c>
      <c r="I83" s="14" t="s">
        <v>78</v>
      </c>
      <c r="J83" s="14" t="s">
        <v>79</v>
      </c>
      <c r="K83" s="14" t="s">
        <v>79</v>
      </c>
      <c r="L83" s="14" t="s">
        <v>79</v>
      </c>
      <c r="M83" s="14" t="s">
        <v>79</v>
      </c>
      <c r="N83" s="14" t="s">
        <v>79</v>
      </c>
      <c r="O83" s="14" t="s">
        <v>79</v>
      </c>
      <c r="P83" s="14" t="s">
        <v>77</v>
      </c>
      <c r="Q83" s="14" t="s">
        <v>79</v>
      </c>
      <c r="R83" s="148" t="s">
        <v>282</v>
      </c>
      <c r="S83" s="14" t="s">
        <v>78</v>
      </c>
      <c r="T83" s="14" t="s">
        <v>80</v>
      </c>
      <c r="U83" s="14" t="s">
        <v>79</v>
      </c>
      <c r="V83" s="14" t="s">
        <v>125</v>
      </c>
      <c r="W83" s="14" t="s">
        <v>81</v>
      </c>
      <c r="X83" s="152" t="s">
        <v>87</v>
      </c>
    </row>
    <row r="84">
      <c r="A84" s="147" t="s">
        <v>1258</v>
      </c>
      <c r="B84" s="11">
        <v>33.0</v>
      </c>
      <c r="C84" s="11" t="s">
        <v>59</v>
      </c>
      <c r="D84" s="11" t="s">
        <v>89</v>
      </c>
      <c r="E84" s="12">
        <v>0.875</v>
      </c>
      <c r="F84" s="11" t="s">
        <v>560</v>
      </c>
      <c r="G84" s="12">
        <v>0.20833333333575865</v>
      </c>
      <c r="H84" s="11" t="s">
        <v>1921</v>
      </c>
      <c r="I84" s="11" t="s">
        <v>79</v>
      </c>
      <c r="J84" s="11" t="s">
        <v>79</v>
      </c>
      <c r="K84" s="11" t="s">
        <v>77</v>
      </c>
      <c r="L84" s="11" t="s">
        <v>79</v>
      </c>
      <c r="M84" s="11" t="s">
        <v>79</v>
      </c>
      <c r="N84" s="11" t="s">
        <v>79</v>
      </c>
      <c r="O84" s="11" t="s">
        <v>77</v>
      </c>
      <c r="P84" s="11" t="s">
        <v>79</v>
      </c>
      <c r="Q84" s="11" t="s">
        <v>79</v>
      </c>
      <c r="R84" s="148" t="s">
        <v>1868</v>
      </c>
      <c r="S84" s="11" t="s">
        <v>79</v>
      </c>
      <c r="T84" s="11" t="s">
        <v>101</v>
      </c>
      <c r="U84" s="11" t="s">
        <v>79</v>
      </c>
      <c r="V84" s="11" t="s">
        <v>78</v>
      </c>
      <c r="W84" s="11" t="s">
        <v>102</v>
      </c>
      <c r="X84" s="149" t="s">
        <v>140</v>
      </c>
    </row>
    <row r="85">
      <c r="A85" s="150" t="s">
        <v>1259</v>
      </c>
      <c r="B85" s="14">
        <v>38.0</v>
      </c>
      <c r="C85" s="14" t="s">
        <v>59</v>
      </c>
      <c r="D85" s="14" t="s">
        <v>89</v>
      </c>
      <c r="E85" s="15">
        <v>0.9166666666666666</v>
      </c>
      <c r="F85" s="14" t="s">
        <v>215</v>
      </c>
      <c r="G85" s="15">
        <v>0.29166666666424135</v>
      </c>
      <c r="H85" s="14" t="s">
        <v>434</v>
      </c>
      <c r="I85" s="14" t="s">
        <v>79</v>
      </c>
      <c r="J85" s="14" t="s">
        <v>79</v>
      </c>
      <c r="K85" s="14" t="s">
        <v>79</v>
      </c>
      <c r="L85" s="14" t="s">
        <v>79</v>
      </c>
      <c r="M85" s="14" t="s">
        <v>79</v>
      </c>
      <c r="N85" s="14" t="s">
        <v>79</v>
      </c>
      <c r="O85" s="14" t="s">
        <v>79</v>
      </c>
      <c r="P85" s="14" t="s">
        <v>79</v>
      </c>
      <c r="Q85" s="14" t="s">
        <v>79</v>
      </c>
      <c r="R85" s="148" t="s">
        <v>1868</v>
      </c>
      <c r="S85" s="14" t="s">
        <v>79</v>
      </c>
      <c r="T85" s="14" t="s">
        <v>157</v>
      </c>
      <c r="U85" s="14" t="s">
        <v>79</v>
      </c>
      <c r="V85" s="14" t="s">
        <v>79</v>
      </c>
      <c r="W85" s="14" t="s">
        <v>138</v>
      </c>
      <c r="X85" s="152" t="s">
        <v>140</v>
      </c>
    </row>
    <row r="86">
      <c r="A86" s="147" t="s">
        <v>1260</v>
      </c>
      <c r="B86" s="11">
        <v>25.0</v>
      </c>
      <c r="C86" s="11" t="s">
        <v>59</v>
      </c>
      <c r="D86" s="11" t="s">
        <v>89</v>
      </c>
      <c r="E86" s="12">
        <v>0.9375</v>
      </c>
      <c r="F86" s="11" t="s">
        <v>296</v>
      </c>
      <c r="G86" s="12">
        <v>0.28472222221898846</v>
      </c>
      <c r="H86" s="11" t="s">
        <v>209</v>
      </c>
      <c r="I86" s="11" t="s">
        <v>78</v>
      </c>
      <c r="J86" s="11" t="s">
        <v>79</v>
      </c>
      <c r="K86" s="11" t="s">
        <v>79</v>
      </c>
      <c r="L86" s="11" t="s">
        <v>79</v>
      </c>
      <c r="M86" s="11" t="s">
        <v>79</v>
      </c>
      <c r="N86" s="11" t="s">
        <v>79</v>
      </c>
      <c r="O86" s="11" t="s">
        <v>77</v>
      </c>
      <c r="P86" s="11" t="s">
        <v>79</v>
      </c>
      <c r="Q86" s="11" t="s">
        <v>79</v>
      </c>
      <c r="R86" s="148" t="s">
        <v>1868</v>
      </c>
      <c r="S86" s="11" t="s">
        <v>111</v>
      </c>
      <c r="T86" s="11" t="s">
        <v>157</v>
      </c>
      <c r="U86" s="11" t="s">
        <v>79</v>
      </c>
      <c r="V86" s="11" t="s">
        <v>79</v>
      </c>
      <c r="W86" s="11" t="s">
        <v>81</v>
      </c>
      <c r="X86" s="149" t="s">
        <v>87</v>
      </c>
    </row>
    <row r="87">
      <c r="A87" s="150" t="s">
        <v>1261</v>
      </c>
      <c r="B87" s="14">
        <v>50.0</v>
      </c>
      <c r="C87" s="14" t="s">
        <v>88</v>
      </c>
      <c r="D87" s="14" t="s">
        <v>89</v>
      </c>
      <c r="E87" s="15">
        <v>0.10416666666424135</v>
      </c>
      <c r="F87" s="14" t="s">
        <v>872</v>
      </c>
      <c r="G87" s="15">
        <v>0.28125</v>
      </c>
      <c r="H87" s="14" t="s">
        <v>163</v>
      </c>
      <c r="I87" s="14" t="s">
        <v>125</v>
      </c>
      <c r="J87" s="14" t="s">
        <v>79</v>
      </c>
      <c r="K87" s="14" t="s">
        <v>79</v>
      </c>
      <c r="L87" s="14" t="s">
        <v>78</v>
      </c>
      <c r="M87" s="14" t="s">
        <v>79</v>
      </c>
      <c r="N87" s="14" t="s">
        <v>77</v>
      </c>
      <c r="O87" s="14" t="s">
        <v>79</v>
      </c>
      <c r="P87" s="14" t="s">
        <v>77</v>
      </c>
      <c r="Q87" s="14" t="s">
        <v>79</v>
      </c>
      <c r="R87" s="151" t="s">
        <v>1942</v>
      </c>
      <c r="S87" s="14" t="s">
        <v>78</v>
      </c>
      <c r="T87" s="14" t="s">
        <v>157</v>
      </c>
      <c r="U87" s="14" t="s">
        <v>79</v>
      </c>
      <c r="V87" s="14" t="s">
        <v>78</v>
      </c>
      <c r="W87" s="14" t="s">
        <v>138</v>
      </c>
      <c r="X87" s="152" t="s">
        <v>140</v>
      </c>
    </row>
    <row r="88">
      <c r="A88" s="147" t="s">
        <v>1262</v>
      </c>
      <c r="B88" s="11">
        <v>19.0</v>
      </c>
      <c r="C88" s="11" t="s">
        <v>59</v>
      </c>
      <c r="D88" s="11" t="s">
        <v>193</v>
      </c>
      <c r="E88" s="12">
        <v>0.9375</v>
      </c>
      <c r="F88" s="11" t="s">
        <v>180</v>
      </c>
      <c r="G88" s="12">
        <v>0.24305555555474712</v>
      </c>
      <c r="H88" s="11" t="s">
        <v>146</v>
      </c>
      <c r="I88" s="11" t="s">
        <v>125</v>
      </c>
      <c r="J88" s="11" t="s">
        <v>79</v>
      </c>
      <c r="K88" s="11" t="s">
        <v>79</v>
      </c>
      <c r="L88" s="11" t="s">
        <v>77</v>
      </c>
      <c r="M88" s="11" t="s">
        <v>79</v>
      </c>
      <c r="N88" s="11" t="s">
        <v>79</v>
      </c>
      <c r="O88" s="11" t="s">
        <v>79</v>
      </c>
      <c r="P88" s="11" t="s">
        <v>77</v>
      </c>
      <c r="Q88" s="11" t="s">
        <v>79</v>
      </c>
      <c r="R88" s="151" t="s">
        <v>1943</v>
      </c>
      <c r="S88" s="11" t="s">
        <v>125</v>
      </c>
      <c r="T88" s="11" t="s">
        <v>80</v>
      </c>
      <c r="U88" s="11" t="s">
        <v>79</v>
      </c>
      <c r="V88" s="11" t="s">
        <v>78</v>
      </c>
      <c r="W88" s="11" t="s">
        <v>216</v>
      </c>
      <c r="X88" s="149" t="s">
        <v>87</v>
      </c>
    </row>
    <row r="89">
      <c r="A89" s="150" t="s">
        <v>1263</v>
      </c>
      <c r="B89" s="14">
        <v>23.0</v>
      </c>
      <c r="C89" s="14" t="s">
        <v>59</v>
      </c>
      <c r="D89" s="14" t="s">
        <v>193</v>
      </c>
      <c r="E89" s="15">
        <v>0.9166666666642413</v>
      </c>
      <c r="F89" s="14" t="s">
        <v>311</v>
      </c>
      <c r="G89" s="15">
        <v>0.21875</v>
      </c>
      <c r="H89" s="14" t="s">
        <v>124</v>
      </c>
      <c r="I89" s="14" t="s">
        <v>77</v>
      </c>
      <c r="J89" s="14" t="s">
        <v>125</v>
      </c>
      <c r="K89" s="14" t="s">
        <v>125</v>
      </c>
      <c r="L89" s="14" t="s">
        <v>79</v>
      </c>
      <c r="M89" s="14" t="s">
        <v>79</v>
      </c>
      <c r="N89" s="14" t="s">
        <v>77</v>
      </c>
      <c r="O89" s="14" t="s">
        <v>79</v>
      </c>
      <c r="P89" s="14" t="s">
        <v>77</v>
      </c>
      <c r="Q89" s="14" t="s">
        <v>77</v>
      </c>
      <c r="R89" s="151" t="s">
        <v>1944</v>
      </c>
      <c r="S89" s="14" t="s">
        <v>78</v>
      </c>
      <c r="T89" s="14" t="s">
        <v>80</v>
      </c>
      <c r="U89" s="14" t="s">
        <v>79</v>
      </c>
      <c r="V89" s="14" t="s">
        <v>125</v>
      </c>
      <c r="W89" s="14" t="s">
        <v>102</v>
      </c>
      <c r="X89" s="152" t="s">
        <v>140</v>
      </c>
    </row>
    <row r="90">
      <c r="A90" s="147" t="s">
        <v>1264</v>
      </c>
      <c r="B90" s="11">
        <v>32.0</v>
      </c>
      <c r="C90" s="11" t="s">
        <v>59</v>
      </c>
      <c r="D90" s="11" t="s">
        <v>89</v>
      </c>
      <c r="E90" s="12">
        <v>0.9583333333333334</v>
      </c>
      <c r="F90" s="11" t="s">
        <v>311</v>
      </c>
      <c r="G90" s="12">
        <v>0.29166666666424135</v>
      </c>
      <c r="H90" s="11" t="s">
        <v>354</v>
      </c>
      <c r="I90" s="11" t="s">
        <v>77</v>
      </c>
      <c r="J90" s="11" t="s">
        <v>78</v>
      </c>
      <c r="K90" s="11" t="s">
        <v>79</v>
      </c>
      <c r="L90" s="11" t="s">
        <v>79</v>
      </c>
      <c r="M90" s="11" t="s">
        <v>79</v>
      </c>
      <c r="N90" s="11" t="s">
        <v>77</v>
      </c>
      <c r="O90" s="11" t="s">
        <v>78</v>
      </c>
      <c r="P90" s="11" t="s">
        <v>77</v>
      </c>
      <c r="Q90" s="11" t="s">
        <v>79</v>
      </c>
      <c r="R90" s="148" t="s">
        <v>1907</v>
      </c>
      <c r="S90" s="11" t="s">
        <v>79</v>
      </c>
      <c r="T90" s="11" t="s">
        <v>101</v>
      </c>
      <c r="U90" s="11" t="s">
        <v>79</v>
      </c>
      <c r="V90" s="11" t="s">
        <v>77</v>
      </c>
      <c r="W90" s="11" t="s">
        <v>102</v>
      </c>
      <c r="X90" s="149" t="s">
        <v>87</v>
      </c>
    </row>
    <row r="91">
      <c r="A91" s="150" t="s">
        <v>1265</v>
      </c>
      <c r="B91" s="14">
        <v>20.0</v>
      </c>
      <c r="C91" s="14" t="s">
        <v>59</v>
      </c>
      <c r="D91" s="14" t="s">
        <v>60</v>
      </c>
      <c r="E91" s="15">
        <v>0.9166666666642413</v>
      </c>
      <c r="F91" s="14" t="s">
        <v>180</v>
      </c>
      <c r="G91" s="15">
        <v>0.29166666666424135</v>
      </c>
      <c r="H91" s="14" t="s">
        <v>124</v>
      </c>
      <c r="I91" s="14" t="s">
        <v>125</v>
      </c>
      <c r="J91" s="14" t="s">
        <v>78</v>
      </c>
      <c r="K91" s="14" t="s">
        <v>77</v>
      </c>
      <c r="L91" s="14" t="s">
        <v>77</v>
      </c>
      <c r="M91" s="14" t="s">
        <v>78</v>
      </c>
      <c r="N91" s="14" t="s">
        <v>78</v>
      </c>
      <c r="O91" s="14" t="s">
        <v>79</v>
      </c>
      <c r="P91" s="14" t="s">
        <v>125</v>
      </c>
      <c r="Q91" s="14" t="s">
        <v>79</v>
      </c>
      <c r="R91" s="148" t="s">
        <v>1868</v>
      </c>
      <c r="S91" s="14" t="s">
        <v>111</v>
      </c>
      <c r="T91" s="14" t="s">
        <v>80</v>
      </c>
      <c r="U91" s="14" t="s">
        <v>79</v>
      </c>
      <c r="V91" s="14" t="s">
        <v>78</v>
      </c>
      <c r="W91" s="14" t="s">
        <v>81</v>
      </c>
      <c r="X91" s="152" t="s">
        <v>87</v>
      </c>
    </row>
    <row r="92">
      <c r="A92" s="147" t="s">
        <v>1266</v>
      </c>
      <c r="B92" s="11">
        <v>21.0</v>
      </c>
      <c r="C92" s="11" t="s">
        <v>59</v>
      </c>
      <c r="D92" s="11" t="s">
        <v>60</v>
      </c>
      <c r="E92" s="12">
        <v>0.9375</v>
      </c>
      <c r="F92" s="11" t="s">
        <v>190</v>
      </c>
      <c r="G92" s="12">
        <v>0.29861111110949423</v>
      </c>
      <c r="H92" s="11" t="s">
        <v>146</v>
      </c>
      <c r="I92" s="11" t="s">
        <v>78</v>
      </c>
      <c r="J92" s="11" t="s">
        <v>77</v>
      </c>
      <c r="K92" s="11" t="s">
        <v>79</v>
      </c>
      <c r="L92" s="11" t="s">
        <v>79</v>
      </c>
      <c r="M92" s="11" t="s">
        <v>79</v>
      </c>
      <c r="N92" s="11" t="s">
        <v>79</v>
      </c>
      <c r="O92" s="11" t="s">
        <v>79</v>
      </c>
      <c r="P92" s="11" t="s">
        <v>79</v>
      </c>
      <c r="Q92" s="11" t="s">
        <v>79</v>
      </c>
      <c r="R92" s="151" t="s">
        <v>1918</v>
      </c>
      <c r="S92" s="11" t="s">
        <v>125</v>
      </c>
      <c r="T92" s="11" t="s">
        <v>101</v>
      </c>
      <c r="U92" s="11" t="s">
        <v>77</v>
      </c>
      <c r="V92" s="11" t="s">
        <v>77</v>
      </c>
      <c r="W92" s="11" t="s">
        <v>216</v>
      </c>
      <c r="X92" s="149" t="s">
        <v>87</v>
      </c>
    </row>
    <row r="93">
      <c r="A93" s="150" t="s">
        <v>1267</v>
      </c>
      <c r="B93" s="14">
        <v>23.0</v>
      </c>
      <c r="C93" s="14" t="s">
        <v>59</v>
      </c>
      <c r="D93" s="14" t="s">
        <v>60</v>
      </c>
      <c r="E93" s="15">
        <v>0.0</v>
      </c>
      <c r="F93" s="14" t="s">
        <v>1945</v>
      </c>
      <c r="G93" s="15">
        <v>0.22916666666424135</v>
      </c>
      <c r="H93" s="17" t="s">
        <v>1917</v>
      </c>
      <c r="I93" s="14" t="s">
        <v>79</v>
      </c>
      <c r="J93" s="14" t="s">
        <v>79</v>
      </c>
      <c r="K93" s="14" t="s">
        <v>79</v>
      </c>
      <c r="L93" s="14" t="s">
        <v>77</v>
      </c>
      <c r="M93" s="14" t="s">
        <v>79</v>
      </c>
      <c r="N93" s="14" t="s">
        <v>79</v>
      </c>
      <c r="O93" s="14" t="s">
        <v>79</v>
      </c>
      <c r="P93" s="14" t="s">
        <v>77</v>
      </c>
      <c r="Q93" s="14" t="s">
        <v>79</v>
      </c>
      <c r="R93" s="148" t="s">
        <v>1868</v>
      </c>
      <c r="S93" s="14" t="s">
        <v>79</v>
      </c>
      <c r="T93" s="14" t="s">
        <v>147</v>
      </c>
      <c r="U93" s="14" t="s">
        <v>79</v>
      </c>
      <c r="V93" s="14" t="s">
        <v>78</v>
      </c>
      <c r="W93" s="14" t="s">
        <v>81</v>
      </c>
      <c r="X93" s="152" t="s">
        <v>87</v>
      </c>
    </row>
    <row r="94">
      <c r="A94" s="147" t="s">
        <v>1268</v>
      </c>
      <c r="B94" s="11">
        <v>26.0</v>
      </c>
      <c r="C94" s="11" t="s">
        <v>59</v>
      </c>
      <c r="D94" s="11" t="s">
        <v>60</v>
      </c>
      <c r="E94" s="12">
        <v>0.9375</v>
      </c>
      <c r="F94" s="11" t="s">
        <v>1946</v>
      </c>
      <c r="G94" s="12">
        <v>0.27083333333575865</v>
      </c>
      <c r="H94" s="11" t="s">
        <v>146</v>
      </c>
      <c r="I94" s="11" t="s">
        <v>78</v>
      </c>
      <c r="J94" s="11" t="s">
        <v>78</v>
      </c>
      <c r="K94" s="11" t="s">
        <v>125</v>
      </c>
      <c r="L94" s="11" t="s">
        <v>77</v>
      </c>
      <c r="M94" s="11" t="s">
        <v>77</v>
      </c>
      <c r="N94" s="11" t="s">
        <v>77</v>
      </c>
      <c r="O94" s="11" t="s">
        <v>77</v>
      </c>
      <c r="P94" s="11" t="s">
        <v>77</v>
      </c>
      <c r="Q94" s="11" t="s">
        <v>77</v>
      </c>
      <c r="R94" s="151" t="s">
        <v>1947</v>
      </c>
      <c r="S94" s="11" t="s">
        <v>78</v>
      </c>
      <c r="T94" s="11" t="s">
        <v>80</v>
      </c>
      <c r="U94" s="11" t="s">
        <v>79</v>
      </c>
      <c r="V94" s="11" t="s">
        <v>78</v>
      </c>
      <c r="W94" s="11" t="s">
        <v>216</v>
      </c>
      <c r="X94" s="149" t="s">
        <v>87</v>
      </c>
    </row>
    <row r="95">
      <c r="A95" s="150" t="s">
        <v>1269</v>
      </c>
      <c r="B95" s="14">
        <v>20.0</v>
      </c>
      <c r="C95" s="14" t="s">
        <v>59</v>
      </c>
      <c r="D95" s="14" t="s">
        <v>60</v>
      </c>
      <c r="E95" s="15">
        <v>0.9583333333357587</v>
      </c>
      <c r="F95" s="14" t="s">
        <v>179</v>
      </c>
      <c r="G95" s="15">
        <v>0.25</v>
      </c>
      <c r="H95" s="14" t="s">
        <v>1917</v>
      </c>
      <c r="I95" s="14" t="s">
        <v>79</v>
      </c>
      <c r="J95" s="14" t="s">
        <v>79</v>
      </c>
      <c r="K95" s="14" t="s">
        <v>79</v>
      </c>
      <c r="L95" s="14" t="s">
        <v>79</v>
      </c>
      <c r="M95" s="14" t="s">
        <v>79</v>
      </c>
      <c r="N95" s="14" t="s">
        <v>79</v>
      </c>
      <c r="O95" s="14" t="s">
        <v>79</v>
      </c>
      <c r="P95" s="14" t="s">
        <v>79</v>
      </c>
      <c r="Q95" s="14" t="s">
        <v>79</v>
      </c>
      <c r="R95" s="148" t="s">
        <v>1868</v>
      </c>
      <c r="S95" s="14" t="s">
        <v>79</v>
      </c>
      <c r="T95" s="14" t="s">
        <v>101</v>
      </c>
      <c r="U95" s="14" t="s">
        <v>79</v>
      </c>
      <c r="V95" s="14" t="s">
        <v>79</v>
      </c>
      <c r="W95" s="14" t="s">
        <v>102</v>
      </c>
      <c r="X95" s="152" t="s">
        <v>202</v>
      </c>
    </row>
    <row r="96">
      <c r="A96" s="147" t="s">
        <v>1270</v>
      </c>
      <c r="B96" s="11">
        <v>22.0</v>
      </c>
      <c r="C96" s="11" t="s">
        <v>59</v>
      </c>
      <c r="D96" s="11" t="s">
        <v>60</v>
      </c>
      <c r="E96" s="12">
        <v>0.9583333333357587</v>
      </c>
      <c r="F96" s="11" t="s">
        <v>595</v>
      </c>
      <c r="G96" s="12">
        <v>0.27083333333575865</v>
      </c>
      <c r="H96" s="11" t="s">
        <v>124</v>
      </c>
      <c r="I96" s="11" t="s">
        <v>78</v>
      </c>
      <c r="J96" s="11" t="s">
        <v>79</v>
      </c>
      <c r="K96" s="11" t="s">
        <v>78</v>
      </c>
      <c r="L96" s="11" t="s">
        <v>79</v>
      </c>
      <c r="M96" s="11" t="s">
        <v>79</v>
      </c>
      <c r="N96" s="11" t="s">
        <v>79</v>
      </c>
      <c r="O96" s="11" t="s">
        <v>78</v>
      </c>
      <c r="P96" s="11" t="s">
        <v>77</v>
      </c>
      <c r="Q96" s="11" t="s">
        <v>79</v>
      </c>
      <c r="R96" s="148" t="s">
        <v>1868</v>
      </c>
      <c r="S96" s="11" t="s">
        <v>79</v>
      </c>
      <c r="T96" s="11" t="s">
        <v>80</v>
      </c>
      <c r="U96" s="11" t="s">
        <v>78</v>
      </c>
      <c r="V96" s="11" t="s">
        <v>78</v>
      </c>
      <c r="W96" s="11" t="s">
        <v>81</v>
      </c>
      <c r="X96" s="149" t="s">
        <v>87</v>
      </c>
    </row>
    <row r="97">
      <c r="A97" s="150" t="s">
        <v>1271</v>
      </c>
      <c r="B97" s="14">
        <v>33.0</v>
      </c>
      <c r="C97" s="14" t="s">
        <v>59</v>
      </c>
      <c r="D97" s="14" t="s">
        <v>60</v>
      </c>
      <c r="E97" s="15">
        <v>0.9375</v>
      </c>
      <c r="F97" s="14" t="s">
        <v>215</v>
      </c>
      <c r="G97" s="15">
        <v>0.25</v>
      </c>
      <c r="H97" s="14" t="s">
        <v>124</v>
      </c>
      <c r="I97" s="14" t="s">
        <v>77</v>
      </c>
      <c r="J97" s="14" t="s">
        <v>77</v>
      </c>
      <c r="K97" s="14" t="s">
        <v>79</v>
      </c>
      <c r="L97" s="14" t="s">
        <v>79</v>
      </c>
      <c r="M97" s="14" t="s">
        <v>79</v>
      </c>
      <c r="N97" s="14" t="s">
        <v>79</v>
      </c>
      <c r="O97" s="14" t="s">
        <v>79</v>
      </c>
      <c r="P97" s="14" t="s">
        <v>77</v>
      </c>
      <c r="Q97" s="14" t="s">
        <v>79</v>
      </c>
      <c r="R97" s="148" t="s">
        <v>1868</v>
      </c>
      <c r="S97" s="14" t="s">
        <v>79</v>
      </c>
      <c r="T97" s="14" t="s">
        <v>157</v>
      </c>
      <c r="U97" s="14" t="s">
        <v>79</v>
      </c>
      <c r="V97" s="14" t="s">
        <v>77</v>
      </c>
      <c r="W97" s="14" t="s">
        <v>102</v>
      </c>
      <c r="X97" s="152" t="s">
        <v>140</v>
      </c>
    </row>
    <row r="98">
      <c r="A98" s="147" t="s">
        <v>1272</v>
      </c>
      <c r="B98" s="11">
        <v>22.0</v>
      </c>
      <c r="C98" s="11" t="s">
        <v>88</v>
      </c>
      <c r="D98" s="11" t="s">
        <v>60</v>
      </c>
      <c r="E98" s="12">
        <v>0.9375</v>
      </c>
      <c r="F98" s="11" t="s">
        <v>180</v>
      </c>
      <c r="G98" s="12">
        <v>0.29166666666424135</v>
      </c>
      <c r="H98" s="11" t="s">
        <v>209</v>
      </c>
      <c r="I98" s="11" t="s">
        <v>78</v>
      </c>
      <c r="J98" s="11" t="s">
        <v>78</v>
      </c>
      <c r="K98" s="11" t="s">
        <v>79</v>
      </c>
      <c r="L98" s="11" t="s">
        <v>77</v>
      </c>
      <c r="M98" s="11" t="s">
        <v>79</v>
      </c>
      <c r="N98" s="11" t="s">
        <v>79</v>
      </c>
      <c r="O98" s="11" t="s">
        <v>78</v>
      </c>
      <c r="P98" s="11" t="s">
        <v>79</v>
      </c>
      <c r="Q98" s="11" t="s">
        <v>77</v>
      </c>
      <c r="R98" s="148" t="s">
        <v>1868</v>
      </c>
      <c r="S98" s="11" t="s">
        <v>111</v>
      </c>
      <c r="T98" s="11" t="s">
        <v>101</v>
      </c>
      <c r="U98" s="11" t="s">
        <v>79</v>
      </c>
      <c r="V98" s="11" t="s">
        <v>78</v>
      </c>
      <c r="W98" s="11" t="s">
        <v>81</v>
      </c>
      <c r="X98" s="149" t="s">
        <v>202</v>
      </c>
    </row>
    <row r="99">
      <c r="A99" s="150" t="s">
        <v>1274</v>
      </c>
      <c r="B99" s="14">
        <v>20.0</v>
      </c>
      <c r="C99" s="14" t="s">
        <v>59</v>
      </c>
      <c r="D99" s="14" t="s">
        <v>60</v>
      </c>
      <c r="E99" s="15">
        <v>0.0</v>
      </c>
      <c r="F99" s="14" t="s">
        <v>398</v>
      </c>
      <c r="G99" s="15">
        <v>0.26388888889050577</v>
      </c>
      <c r="H99" s="14" t="s">
        <v>146</v>
      </c>
      <c r="I99" s="14" t="s">
        <v>125</v>
      </c>
      <c r="J99" s="14" t="s">
        <v>78</v>
      </c>
      <c r="K99" s="14" t="s">
        <v>125</v>
      </c>
      <c r="L99" s="14" t="s">
        <v>79</v>
      </c>
      <c r="M99" s="14" t="s">
        <v>79</v>
      </c>
      <c r="N99" s="14" t="s">
        <v>78</v>
      </c>
      <c r="O99" s="14" t="s">
        <v>79</v>
      </c>
      <c r="P99" s="14" t="s">
        <v>77</v>
      </c>
      <c r="Q99" s="14" t="s">
        <v>77</v>
      </c>
      <c r="R99" s="148" t="s">
        <v>1868</v>
      </c>
      <c r="S99" s="14" t="s">
        <v>111</v>
      </c>
      <c r="T99" s="14" t="s">
        <v>101</v>
      </c>
      <c r="U99" s="14" t="s">
        <v>79</v>
      </c>
      <c r="V99" s="14" t="s">
        <v>79</v>
      </c>
      <c r="W99" s="14" t="s">
        <v>81</v>
      </c>
      <c r="X99" s="152" t="s">
        <v>202</v>
      </c>
    </row>
    <row r="100">
      <c r="A100" s="147" t="s">
        <v>1275</v>
      </c>
      <c r="B100" s="11">
        <v>29.0</v>
      </c>
      <c r="C100" s="11" t="s">
        <v>59</v>
      </c>
      <c r="D100" s="11" t="s">
        <v>60</v>
      </c>
      <c r="E100" s="12">
        <v>0.9166666666642413</v>
      </c>
      <c r="F100" s="11" t="s">
        <v>215</v>
      </c>
      <c r="G100" s="12">
        <v>0.29166666666424135</v>
      </c>
      <c r="H100" s="11" t="s">
        <v>209</v>
      </c>
      <c r="I100" s="11" t="s">
        <v>78</v>
      </c>
      <c r="J100" s="11" t="s">
        <v>78</v>
      </c>
      <c r="K100" s="11" t="s">
        <v>79</v>
      </c>
      <c r="L100" s="11" t="s">
        <v>79</v>
      </c>
      <c r="M100" s="11" t="s">
        <v>79</v>
      </c>
      <c r="N100" s="11" t="s">
        <v>79</v>
      </c>
      <c r="O100" s="11" t="s">
        <v>79</v>
      </c>
      <c r="P100" s="11" t="s">
        <v>77</v>
      </c>
      <c r="Q100" s="11" t="s">
        <v>79</v>
      </c>
      <c r="R100" s="148" t="s">
        <v>1868</v>
      </c>
      <c r="S100" s="11" t="s">
        <v>79</v>
      </c>
      <c r="T100" s="11" t="s">
        <v>101</v>
      </c>
      <c r="U100" s="11" t="s">
        <v>79</v>
      </c>
      <c r="V100" s="11" t="s">
        <v>79</v>
      </c>
      <c r="W100" s="11" t="s">
        <v>102</v>
      </c>
      <c r="X100" s="149" t="s">
        <v>87</v>
      </c>
    </row>
    <row r="101">
      <c r="A101" s="150" t="s">
        <v>1276</v>
      </c>
      <c r="B101" s="14">
        <v>22.0</v>
      </c>
      <c r="C101" s="14" t="s">
        <v>59</v>
      </c>
      <c r="D101" s="14" t="s">
        <v>60</v>
      </c>
      <c r="E101" s="15">
        <v>0.9166666666642413</v>
      </c>
      <c r="F101" s="14" t="s">
        <v>215</v>
      </c>
      <c r="G101" s="15">
        <v>0.26388888889050577</v>
      </c>
      <c r="H101" s="14" t="s">
        <v>209</v>
      </c>
      <c r="I101" s="14" t="s">
        <v>77</v>
      </c>
      <c r="J101" s="14" t="s">
        <v>77</v>
      </c>
      <c r="K101" s="14" t="s">
        <v>77</v>
      </c>
      <c r="L101" s="14" t="s">
        <v>78</v>
      </c>
      <c r="M101" s="14" t="s">
        <v>79</v>
      </c>
      <c r="N101" s="14" t="s">
        <v>77</v>
      </c>
      <c r="O101" s="14" t="s">
        <v>79</v>
      </c>
      <c r="P101" s="14" t="s">
        <v>78</v>
      </c>
      <c r="Q101" s="14" t="s">
        <v>79</v>
      </c>
      <c r="R101" s="148" t="s">
        <v>1868</v>
      </c>
      <c r="S101" s="14" t="s">
        <v>79</v>
      </c>
      <c r="T101" s="14" t="s">
        <v>157</v>
      </c>
      <c r="U101" s="14" t="s">
        <v>79</v>
      </c>
      <c r="V101" s="14" t="s">
        <v>77</v>
      </c>
      <c r="W101" s="14" t="s">
        <v>102</v>
      </c>
      <c r="X101" s="152" t="s">
        <v>87</v>
      </c>
    </row>
    <row r="102">
      <c r="A102" s="147" t="s">
        <v>1277</v>
      </c>
      <c r="B102" s="11">
        <v>20.0</v>
      </c>
      <c r="C102" s="11" t="s">
        <v>88</v>
      </c>
      <c r="D102" s="11" t="s">
        <v>60</v>
      </c>
      <c r="E102" s="12">
        <v>0.9791666666642413</v>
      </c>
      <c r="F102" s="11" t="s">
        <v>190</v>
      </c>
      <c r="G102" s="12">
        <v>0.29166666666424135</v>
      </c>
      <c r="H102" s="11" t="s">
        <v>146</v>
      </c>
      <c r="I102" s="11" t="s">
        <v>77</v>
      </c>
      <c r="J102" s="11" t="s">
        <v>79</v>
      </c>
      <c r="K102" s="11" t="s">
        <v>79</v>
      </c>
      <c r="L102" s="11" t="s">
        <v>79</v>
      </c>
      <c r="M102" s="11" t="s">
        <v>79</v>
      </c>
      <c r="N102" s="11" t="s">
        <v>79</v>
      </c>
      <c r="O102" s="11" t="s">
        <v>79</v>
      </c>
      <c r="P102" s="11" t="s">
        <v>79</v>
      </c>
      <c r="Q102" s="11" t="s">
        <v>79</v>
      </c>
      <c r="R102" s="148" t="s">
        <v>1868</v>
      </c>
      <c r="S102" s="11" t="s">
        <v>79</v>
      </c>
      <c r="T102" s="11" t="s">
        <v>80</v>
      </c>
      <c r="U102" s="11" t="s">
        <v>79</v>
      </c>
      <c r="V102" s="11" t="s">
        <v>77</v>
      </c>
      <c r="W102" s="11" t="s">
        <v>102</v>
      </c>
      <c r="X102" s="149" t="s">
        <v>87</v>
      </c>
    </row>
    <row r="103">
      <c r="A103" s="150" t="s">
        <v>1278</v>
      </c>
      <c r="B103" s="14">
        <v>25.0</v>
      </c>
      <c r="C103" s="14" t="s">
        <v>59</v>
      </c>
      <c r="D103" s="14" t="s">
        <v>60</v>
      </c>
      <c r="E103" s="15">
        <v>0.9583333333357587</v>
      </c>
      <c r="F103" s="14" t="s">
        <v>190</v>
      </c>
      <c r="G103" s="15">
        <v>0.29166666666424135</v>
      </c>
      <c r="H103" s="14" t="s">
        <v>209</v>
      </c>
      <c r="I103" s="14" t="s">
        <v>78</v>
      </c>
      <c r="J103" s="14" t="s">
        <v>77</v>
      </c>
      <c r="K103" s="14" t="s">
        <v>77</v>
      </c>
      <c r="L103" s="14" t="s">
        <v>79</v>
      </c>
      <c r="M103" s="14" t="s">
        <v>79</v>
      </c>
      <c r="N103" s="14" t="s">
        <v>77</v>
      </c>
      <c r="O103" s="14" t="s">
        <v>79</v>
      </c>
      <c r="P103" s="14" t="s">
        <v>78</v>
      </c>
      <c r="Q103" s="14" t="s">
        <v>77</v>
      </c>
      <c r="R103" s="155" t="s">
        <v>609</v>
      </c>
      <c r="S103" s="14" t="s">
        <v>78</v>
      </c>
      <c r="T103" s="14" t="s">
        <v>101</v>
      </c>
      <c r="U103" s="14" t="s">
        <v>125</v>
      </c>
      <c r="V103" s="14" t="s">
        <v>79</v>
      </c>
      <c r="W103" s="14" t="s">
        <v>102</v>
      </c>
      <c r="X103" s="152" t="s">
        <v>87</v>
      </c>
    </row>
    <row r="104">
      <c r="A104" s="147" t="s">
        <v>1281</v>
      </c>
      <c r="B104" s="11">
        <v>22.0</v>
      </c>
      <c r="C104" s="11" t="s">
        <v>59</v>
      </c>
      <c r="D104" s="11" t="s">
        <v>60</v>
      </c>
      <c r="E104" s="12">
        <v>0.9166666666642413</v>
      </c>
      <c r="F104" s="11" t="s">
        <v>179</v>
      </c>
      <c r="G104" s="12">
        <v>0.29166666666424135</v>
      </c>
      <c r="H104" s="11" t="s">
        <v>209</v>
      </c>
      <c r="I104" s="11" t="s">
        <v>78</v>
      </c>
      <c r="J104" s="11" t="s">
        <v>77</v>
      </c>
      <c r="K104" s="11" t="s">
        <v>77</v>
      </c>
      <c r="L104" s="11" t="s">
        <v>78</v>
      </c>
      <c r="M104" s="11" t="s">
        <v>79</v>
      </c>
      <c r="N104" s="11" t="s">
        <v>79</v>
      </c>
      <c r="O104" s="11" t="s">
        <v>79</v>
      </c>
      <c r="P104" s="11" t="s">
        <v>79</v>
      </c>
      <c r="Q104" s="11" t="s">
        <v>79</v>
      </c>
      <c r="R104" s="148" t="s">
        <v>1868</v>
      </c>
      <c r="S104" s="11" t="s">
        <v>111</v>
      </c>
      <c r="T104" s="11" t="s">
        <v>101</v>
      </c>
      <c r="U104" s="11" t="s">
        <v>79</v>
      </c>
      <c r="V104" s="11" t="s">
        <v>79</v>
      </c>
      <c r="W104" s="11" t="s">
        <v>102</v>
      </c>
      <c r="X104" s="149" t="s">
        <v>202</v>
      </c>
    </row>
    <row r="105">
      <c r="A105" s="150" t="s">
        <v>1282</v>
      </c>
      <c r="B105" s="14">
        <v>20.0</v>
      </c>
      <c r="C105" s="14" t="s">
        <v>59</v>
      </c>
      <c r="D105" s="14" t="s">
        <v>60</v>
      </c>
      <c r="E105" s="15">
        <v>0.9375</v>
      </c>
      <c r="F105" s="14" t="s">
        <v>215</v>
      </c>
      <c r="G105" s="15">
        <v>0.27083333333575865</v>
      </c>
      <c r="H105" s="14" t="s">
        <v>124</v>
      </c>
      <c r="I105" s="14" t="s">
        <v>78</v>
      </c>
      <c r="J105" s="14" t="s">
        <v>125</v>
      </c>
      <c r="K105" s="14" t="s">
        <v>79</v>
      </c>
      <c r="L105" s="14" t="s">
        <v>79</v>
      </c>
      <c r="M105" s="14" t="s">
        <v>79</v>
      </c>
      <c r="N105" s="14" t="s">
        <v>77</v>
      </c>
      <c r="O105" s="14" t="s">
        <v>77</v>
      </c>
      <c r="P105" s="14" t="s">
        <v>78</v>
      </c>
      <c r="Q105" s="14" t="s">
        <v>79</v>
      </c>
      <c r="R105" s="151" t="s">
        <v>1948</v>
      </c>
      <c r="S105" s="14" t="s">
        <v>125</v>
      </c>
      <c r="T105" s="14" t="s">
        <v>101</v>
      </c>
      <c r="U105" s="14" t="s">
        <v>79</v>
      </c>
      <c r="V105" s="14" t="s">
        <v>79</v>
      </c>
      <c r="W105" s="14" t="s">
        <v>81</v>
      </c>
      <c r="X105" s="152" t="s">
        <v>202</v>
      </c>
    </row>
    <row r="106">
      <c r="A106" s="147" t="s">
        <v>1283</v>
      </c>
      <c r="B106" s="11">
        <v>23.0</v>
      </c>
      <c r="C106" s="11" t="s">
        <v>59</v>
      </c>
      <c r="D106" s="11" t="s">
        <v>60</v>
      </c>
      <c r="E106" s="12">
        <v>0.9583333333357587</v>
      </c>
      <c r="F106" s="11" t="s">
        <v>281</v>
      </c>
      <c r="G106" s="12">
        <v>0.25</v>
      </c>
      <c r="H106" s="11" t="s">
        <v>146</v>
      </c>
      <c r="I106" s="11" t="s">
        <v>79</v>
      </c>
      <c r="J106" s="11" t="s">
        <v>78</v>
      </c>
      <c r="K106" s="11" t="s">
        <v>77</v>
      </c>
      <c r="L106" s="11" t="s">
        <v>79</v>
      </c>
      <c r="M106" s="11" t="s">
        <v>79</v>
      </c>
      <c r="N106" s="11" t="s">
        <v>79</v>
      </c>
      <c r="O106" s="11" t="s">
        <v>79</v>
      </c>
      <c r="P106" s="11" t="s">
        <v>77</v>
      </c>
      <c r="Q106" s="11" t="s">
        <v>79</v>
      </c>
      <c r="R106" s="148" t="s">
        <v>1868</v>
      </c>
      <c r="S106" s="11" t="s">
        <v>79</v>
      </c>
      <c r="T106" s="11" t="s">
        <v>101</v>
      </c>
      <c r="U106" s="11" t="s">
        <v>79</v>
      </c>
      <c r="V106" s="11" t="s">
        <v>77</v>
      </c>
      <c r="W106" s="11" t="s">
        <v>102</v>
      </c>
      <c r="X106" s="149" t="s">
        <v>87</v>
      </c>
    </row>
    <row r="107">
      <c r="A107" s="150" t="s">
        <v>1284</v>
      </c>
      <c r="B107" s="14">
        <v>30.0</v>
      </c>
      <c r="C107" s="14" t="s">
        <v>88</v>
      </c>
      <c r="D107" s="14" t="s">
        <v>60</v>
      </c>
      <c r="E107" s="15">
        <v>0.9583333333357587</v>
      </c>
      <c r="F107" s="14" t="s">
        <v>398</v>
      </c>
      <c r="G107" s="15">
        <v>0.29166666666424135</v>
      </c>
      <c r="H107" s="14" t="s">
        <v>209</v>
      </c>
      <c r="I107" s="14" t="s">
        <v>78</v>
      </c>
      <c r="J107" s="14" t="s">
        <v>77</v>
      </c>
      <c r="K107" s="14" t="s">
        <v>77</v>
      </c>
      <c r="L107" s="14" t="s">
        <v>79</v>
      </c>
      <c r="M107" s="14" t="s">
        <v>79</v>
      </c>
      <c r="N107" s="14" t="s">
        <v>79</v>
      </c>
      <c r="O107" s="14" t="s">
        <v>77</v>
      </c>
      <c r="P107" s="14" t="s">
        <v>77</v>
      </c>
      <c r="Q107" s="14" t="s">
        <v>77</v>
      </c>
      <c r="R107" s="154" t="s">
        <v>1949</v>
      </c>
      <c r="S107" s="14" t="s">
        <v>78</v>
      </c>
      <c r="T107" s="14" t="s">
        <v>101</v>
      </c>
      <c r="U107" s="14" t="s">
        <v>77</v>
      </c>
      <c r="V107" s="14" t="s">
        <v>77</v>
      </c>
      <c r="W107" s="14" t="s">
        <v>216</v>
      </c>
      <c r="X107" s="152" t="s">
        <v>202</v>
      </c>
    </row>
    <row r="108">
      <c r="A108" s="147" t="s">
        <v>1285</v>
      </c>
      <c r="B108" s="11">
        <v>24.0</v>
      </c>
      <c r="C108" s="11" t="s">
        <v>59</v>
      </c>
      <c r="D108" s="11" t="s">
        <v>60</v>
      </c>
      <c r="E108" s="12">
        <v>0.9375</v>
      </c>
      <c r="F108" s="11" t="s">
        <v>190</v>
      </c>
      <c r="G108" s="12">
        <v>0.29166666666424135</v>
      </c>
      <c r="H108" s="11" t="s">
        <v>1921</v>
      </c>
      <c r="I108" s="11" t="s">
        <v>125</v>
      </c>
      <c r="J108" s="11" t="s">
        <v>125</v>
      </c>
      <c r="K108" s="11" t="s">
        <v>77</v>
      </c>
      <c r="L108" s="11" t="s">
        <v>77</v>
      </c>
      <c r="M108" s="11" t="s">
        <v>77</v>
      </c>
      <c r="N108" s="11" t="s">
        <v>79</v>
      </c>
      <c r="O108" s="11" t="s">
        <v>77</v>
      </c>
      <c r="P108" s="11" t="s">
        <v>79</v>
      </c>
      <c r="Q108" s="11" t="s">
        <v>79</v>
      </c>
      <c r="R108" s="148" t="s">
        <v>1868</v>
      </c>
      <c r="S108" s="11" t="s">
        <v>111</v>
      </c>
      <c r="T108" s="11" t="s">
        <v>80</v>
      </c>
      <c r="U108" s="11" t="s">
        <v>79</v>
      </c>
      <c r="V108" s="11" t="s">
        <v>78</v>
      </c>
      <c r="W108" s="11" t="s">
        <v>81</v>
      </c>
      <c r="X108" s="149" t="s">
        <v>202</v>
      </c>
    </row>
    <row r="109">
      <c r="A109" s="150" t="s">
        <v>1286</v>
      </c>
      <c r="B109" s="14">
        <v>24.0</v>
      </c>
      <c r="C109" s="14" t="s">
        <v>59</v>
      </c>
      <c r="D109" s="14" t="s">
        <v>60</v>
      </c>
      <c r="E109" s="15">
        <v>0.9375</v>
      </c>
      <c r="F109" s="14" t="s">
        <v>181</v>
      </c>
      <c r="G109" s="15">
        <v>0.20833333333575865</v>
      </c>
      <c r="H109" s="14" t="s">
        <v>354</v>
      </c>
      <c r="I109" s="14" t="s">
        <v>125</v>
      </c>
      <c r="J109" s="14" t="s">
        <v>125</v>
      </c>
      <c r="K109" s="14" t="s">
        <v>79</v>
      </c>
      <c r="L109" s="14" t="s">
        <v>79</v>
      </c>
      <c r="M109" s="14" t="s">
        <v>79</v>
      </c>
      <c r="N109" s="14" t="s">
        <v>79</v>
      </c>
      <c r="O109" s="14" t="s">
        <v>79</v>
      </c>
      <c r="P109" s="14" t="s">
        <v>79</v>
      </c>
      <c r="Q109" s="14" t="s">
        <v>79</v>
      </c>
      <c r="R109" s="151" t="s">
        <v>1950</v>
      </c>
      <c r="S109" s="14" t="s">
        <v>125</v>
      </c>
      <c r="T109" s="14" t="s">
        <v>80</v>
      </c>
      <c r="U109" s="14" t="s">
        <v>79</v>
      </c>
      <c r="V109" s="14" t="s">
        <v>125</v>
      </c>
      <c r="W109" s="14" t="s">
        <v>216</v>
      </c>
      <c r="X109" s="152" t="s">
        <v>87</v>
      </c>
    </row>
    <row r="110">
      <c r="A110" s="147" t="s">
        <v>1287</v>
      </c>
      <c r="B110" s="11">
        <v>21.0</v>
      </c>
      <c r="C110" s="11" t="s">
        <v>59</v>
      </c>
      <c r="D110" s="11" t="s">
        <v>60</v>
      </c>
      <c r="E110" s="12">
        <v>0.9375</v>
      </c>
      <c r="F110" s="11" t="s">
        <v>190</v>
      </c>
      <c r="G110" s="12">
        <v>0.25</v>
      </c>
      <c r="H110" s="11" t="s">
        <v>124</v>
      </c>
      <c r="I110" s="11" t="s">
        <v>77</v>
      </c>
      <c r="J110" s="11" t="s">
        <v>79</v>
      </c>
      <c r="K110" s="11" t="s">
        <v>79</v>
      </c>
      <c r="L110" s="11" t="s">
        <v>79</v>
      </c>
      <c r="M110" s="11" t="s">
        <v>79</v>
      </c>
      <c r="N110" s="11" t="s">
        <v>79</v>
      </c>
      <c r="O110" s="11" t="s">
        <v>79</v>
      </c>
      <c r="P110" s="11" t="s">
        <v>79</v>
      </c>
      <c r="Q110" s="11" t="s">
        <v>79</v>
      </c>
      <c r="R110" s="148" t="s">
        <v>1868</v>
      </c>
      <c r="S110" s="11" t="s">
        <v>111</v>
      </c>
      <c r="T110" s="11" t="s">
        <v>101</v>
      </c>
      <c r="U110" s="11" t="s">
        <v>79</v>
      </c>
      <c r="V110" s="11" t="s">
        <v>79</v>
      </c>
      <c r="W110" s="11" t="s">
        <v>102</v>
      </c>
      <c r="X110" s="149" t="s">
        <v>87</v>
      </c>
    </row>
    <row r="111">
      <c r="A111" s="150" t="s">
        <v>1288</v>
      </c>
      <c r="B111" s="14">
        <v>43.0</v>
      </c>
      <c r="C111" s="14" t="s">
        <v>88</v>
      </c>
      <c r="D111" s="14" t="s">
        <v>252</v>
      </c>
      <c r="E111" s="15">
        <v>0.8958333333357587</v>
      </c>
      <c r="F111" s="14" t="s">
        <v>190</v>
      </c>
      <c r="G111" s="15">
        <v>0.22916666666424135</v>
      </c>
      <c r="H111" s="14" t="s">
        <v>1921</v>
      </c>
      <c r="I111" s="14" t="s">
        <v>78</v>
      </c>
      <c r="J111" s="14" t="s">
        <v>125</v>
      </c>
      <c r="K111" s="14" t="s">
        <v>125</v>
      </c>
      <c r="L111" s="14" t="s">
        <v>79</v>
      </c>
      <c r="M111" s="14" t="s">
        <v>79</v>
      </c>
      <c r="N111" s="14" t="s">
        <v>79</v>
      </c>
      <c r="O111" s="14" t="s">
        <v>79</v>
      </c>
      <c r="P111" s="14" t="s">
        <v>77</v>
      </c>
      <c r="Q111" s="14" t="s">
        <v>79</v>
      </c>
      <c r="R111" s="151" t="s">
        <v>1951</v>
      </c>
      <c r="S111" s="14" t="s">
        <v>125</v>
      </c>
      <c r="T111" s="14" t="s">
        <v>101</v>
      </c>
      <c r="U111" s="14" t="s">
        <v>125</v>
      </c>
      <c r="V111" s="14" t="s">
        <v>125</v>
      </c>
      <c r="W111" s="14" t="s">
        <v>102</v>
      </c>
      <c r="X111" s="152" t="s">
        <v>87</v>
      </c>
    </row>
    <row r="112">
      <c r="A112" s="147" t="s">
        <v>1289</v>
      </c>
      <c r="B112" s="11">
        <v>21.0</v>
      </c>
      <c r="C112" s="11" t="s">
        <v>88</v>
      </c>
      <c r="D112" s="11" t="s">
        <v>60</v>
      </c>
      <c r="E112" s="12">
        <v>0.020833333335758653</v>
      </c>
      <c r="F112" s="11" t="s">
        <v>220</v>
      </c>
      <c r="G112" s="12">
        <v>0.22916666666424135</v>
      </c>
      <c r="H112" s="11" t="s">
        <v>1917</v>
      </c>
      <c r="I112" s="11" t="s">
        <v>125</v>
      </c>
      <c r="J112" s="11" t="s">
        <v>79</v>
      </c>
      <c r="K112" s="11" t="s">
        <v>79</v>
      </c>
      <c r="L112" s="11" t="s">
        <v>79</v>
      </c>
      <c r="M112" s="11" t="s">
        <v>79</v>
      </c>
      <c r="N112" s="11" t="s">
        <v>78</v>
      </c>
      <c r="O112" s="11" t="s">
        <v>78</v>
      </c>
      <c r="P112" s="11" t="s">
        <v>79</v>
      </c>
      <c r="Q112" s="11" t="s">
        <v>77</v>
      </c>
      <c r="R112" s="148" t="s">
        <v>1868</v>
      </c>
      <c r="S112" s="11" t="s">
        <v>111</v>
      </c>
      <c r="T112" s="11" t="s">
        <v>101</v>
      </c>
      <c r="U112" s="11" t="s">
        <v>78</v>
      </c>
      <c r="V112" s="11" t="s">
        <v>125</v>
      </c>
      <c r="W112" s="11" t="s">
        <v>138</v>
      </c>
      <c r="X112" s="149" t="s">
        <v>87</v>
      </c>
    </row>
    <row r="113">
      <c r="A113" s="150" t="s">
        <v>1290</v>
      </c>
      <c r="B113" s="14">
        <v>20.0</v>
      </c>
      <c r="C113" s="14" t="s">
        <v>59</v>
      </c>
      <c r="D113" s="14" t="s">
        <v>60</v>
      </c>
      <c r="E113" s="15">
        <v>0.9166666666642413</v>
      </c>
      <c r="F113" s="14" t="s">
        <v>181</v>
      </c>
      <c r="G113" s="15">
        <v>0.25</v>
      </c>
      <c r="H113" s="14" t="s">
        <v>76</v>
      </c>
      <c r="I113" s="14" t="s">
        <v>125</v>
      </c>
      <c r="J113" s="14" t="s">
        <v>125</v>
      </c>
      <c r="K113" s="14" t="s">
        <v>79</v>
      </c>
      <c r="L113" s="14" t="s">
        <v>79</v>
      </c>
      <c r="M113" s="14" t="s">
        <v>79</v>
      </c>
      <c r="N113" s="14" t="s">
        <v>77</v>
      </c>
      <c r="O113" s="14" t="s">
        <v>79</v>
      </c>
      <c r="P113" s="14" t="s">
        <v>77</v>
      </c>
      <c r="Q113" s="14" t="s">
        <v>79</v>
      </c>
      <c r="R113" s="151" t="s">
        <v>1918</v>
      </c>
      <c r="S113" s="14" t="s">
        <v>78</v>
      </c>
      <c r="T113" s="14" t="s">
        <v>101</v>
      </c>
      <c r="U113" s="14" t="s">
        <v>79</v>
      </c>
      <c r="V113" s="14" t="s">
        <v>78</v>
      </c>
      <c r="W113" s="14" t="s">
        <v>102</v>
      </c>
      <c r="X113" s="152" t="s">
        <v>87</v>
      </c>
    </row>
    <row r="114">
      <c r="A114" s="147" t="s">
        <v>1291</v>
      </c>
      <c r="B114" s="11">
        <v>20.0</v>
      </c>
      <c r="C114" s="11" t="s">
        <v>88</v>
      </c>
      <c r="D114" s="11" t="s">
        <v>60</v>
      </c>
      <c r="E114" s="12">
        <v>0.9583333333357587</v>
      </c>
      <c r="F114" s="11" t="s">
        <v>190</v>
      </c>
      <c r="G114" s="12">
        <v>0.29166666666424135</v>
      </c>
      <c r="H114" s="11" t="s">
        <v>146</v>
      </c>
      <c r="I114" s="11" t="s">
        <v>79</v>
      </c>
      <c r="J114" s="11" t="s">
        <v>77</v>
      </c>
      <c r="K114" s="11" t="s">
        <v>79</v>
      </c>
      <c r="L114" s="11" t="s">
        <v>78</v>
      </c>
      <c r="M114" s="11" t="s">
        <v>79</v>
      </c>
      <c r="N114" s="11" t="s">
        <v>79</v>
      </c>
      <c r="O114" s="11" t="s">
        <v>79</v>
      </c>
      <c r="P114" s="11" t="s">
        <v>77</v>
      </c>
      <c r="Q114" s="11" t="s">
        <v>79</v>
      </c>
      <c r="R114" s="148" t="s">
        <v>1868</v>
      </c>
      <c r="S114" s="11" t="s">
        <v>79</v>
      </c>
      <c r="T114" s="11" t="s">
        <v>101</v>
      </c>
      <c r="U114" s="11" t="s">
        <v>79</v>
      </c>
      <c r="V114" s="11" t="s">
        <v>77</v>
      </c>
      <c r="W114" s="11" t="s">
        <v>81</v>
      </c>
      <c r="X114" s="149" t="s">
        <v>87</v>
      </c>
    </row>
    <row r="115">
      <c r="A115" s="150" t="s">
        <v>1292</v>
      </c>
      <c r="B115" s="14">
        <v>20.0</v>
      </c>
      <c r="C115" s="14" t="s">
        <v>59</v>
      </c>
      <c r="D115" s="14" t="s">
        <v>60</v>
      </c>
      <c r="E115" s="15">
        <v>0.020833333335758653</v>
      </c>
      <c r="F115" s="14" t="s">
        <v>179</v>
      </c>
      <c r="G115" s="15">
        <v>0.25</v>
      </c>
      <c r="H115" s="14" t="s">
        <v>354</v>
      </c>
      <c r="I115" s="14" t="s">
        <v>125</v>
      </c>
      <c r="J115" s="14" t="s">
        <v>78</v>
      </c>
      <c r="K115" s="14" t="s">
        <v>79</v>
      </c>
      <c r="L115" s="14" t="s">
        <v>77</v>
      </c>
      <c r="M115" s="14" t="s">
        <v>77</v>
      </c>
      <c r="N115" s="14" t="s">
        <v>79</v>
      </c>
      <c r="O115" s="14" t="s">
        <v>78</v>
      </c>
      <c r="P115" s="14" t="s">
        <v>78</v>
      </c>
      <c r="Q115" s="14" t="s">
        <v>77</v>
      </c>
      <c r="R115" s="151" t="s">
        <v>1918</v>
      </c>
      <c r="S115" s="14" t="s">
        <v>125</v>
      </c>
      <c r="T115" s="14" t="s">
        <v>147</v>
      </c>
      <c r="U115" s="14" t="s">
        <v>125</v>
      </c>
      <c r="V115" s="14" t="s">
        <v>77</v>
      </c>
      <c r="W115" s="14" t="s">
        <v>81</v>
      </c>
      <c r="X115" s="152" t="s">
        <v>202</v>
      </c>
    </row>
    <row r="116">
      <c r="A116" s="147" t="s">
        <v>1293</v>
      </c>
      <c r="B116" s="11">
        <v>20.0</v>
      </c>
      <c r="C116" s="11" t="s">
        <v>88</v>
      </c>
      <c r="D116" s="11" t="s">
        <v>60</v>
      </c>
      <c r="E116" s="12">
        <v>0.0</v>
      </c>
      <c r="F116" s="11" t="s">
        <v>220</v>
      </c>
      <c r="G116" s="12">
        <v>0.29166666666424135</v>
      </c>
      <c r="H116" s="11" t="s">
        <v>354</v>
      </c>
      <c r="I116" s="11" t="s">
        <v>125</v>
      </c>
      <c r="J116" s="11" t="s">
        <v>79</v>
      </c>
      <c r="K116" s="11" t="s">
        <v>79</v>
      </c>
      <c r="L116" s="11" t="s">
        <v>79</v>
      </c>
      <c r="M116" s="11" t="s">
        <v>79</v>
      </c>
      <c r="N116" s="11" t="s">
        <v>78</v>
      </c>
      <c r="O116" s="11" t="s">
        <v>125</v>
      </c>
      <c r="P116" s="11" t="s">
        <v>79</v>
      </c>
      <c r="Q116" s="11" t="s">
        <v>79</v>
      </c>
      <c r="R116" s="148" t="s">
        <v>1868</v>
      </c>
      <c r="S116" s="11" t="s">
        <v>79</v>
      </c>
      <c r="T116" s="11" t="s">
        <v>80</v>
      </c>
      <c r="U116" s="11" t="s">
        <v>78</v>
      </c>
      <c r="V116" s="11" t="s">
        <v>77</v>
      </c>
      <c r="W116" s="11" t="s">
        <v>81</v>
      </c>
      <c r="X116" s="149" t="s">
        <v>87</v>
      </c>
    </row>
    <row r="117">
      <c r="A117" s="150" t="s">
        <v>1294</v>
      </c>
      <c r="B117" s="14">
        <v>24.0</v>
      </c>
      <c r="C117" s="14" t="s">
        <v>59</v>
      </c>
      <c r="D117" s="14" t="s">
        <v>60</v>
      </c>
      <c r="E117" s="15">
        <v>0.9583333333357587</v>
      </c>
      <c r="F117" s="14" t="s">
        <v>190</v>
      </c>
      <c r="G117" s="15">
        <v>0.25</v>
      </c>
      <c r="H117" s="14" t="s">
        <v>1911</v>
      </c>
      <c r="I117" s="14" t="s">
        <v>77</v>
      </c>
      <c r="J117" s="14" t="s">
        <v>79</v>
      </c>
      <c r="K117" s="14" t="s">
        <v>79</v>
      </c>
      <c r="L117" s="14" t="s">
        <v>79</v>
      </c>
      <c r="M117" s="14" t="s">
        <v>79</v>
      </c>
      <c r="N117" s="14" t="s">
        <v>79</v>
      </c>
      <c r="O117" s="14" t="s">
        <v>79</v>
      </c>
      <c r="P117" s="14" t="s">
        <v>79</v>
      </c>
      <c r="Q117" s="14" t="s">
        <v>79</v>
      </c>
      <c r="R117" s="148" t="s">
        <v>1868</v>
      </c>
      <c r="S117" s="14" t="s">
        <v>111</v>
      </c>
      <c r="T117" s="14" t="s">
        <v>101</v>
      </c>
      <c r="U117" s="14" t="s">
        <v>79</v>
      </c>
      <c r="V117" s="14" t="s">
        <v>77</v>
      </c>
      <c r="W117" s="14" t="s">
        <v>102</v>
      </c>
      <c r="X117" s="152" t="s">
        <v>87</v>
      </c>
    </row>
    <row r="118">
      <c r="A118" s="147" t="s">
        <v>1295</v>
      </c>
      <c r="B118" s="11">
        <v>20.0</v>
      </c>
      <c r="C118" s="11" t="s">
        <v>59</v>
      </c>
      <c r="D118" s="11" t="s">
        <v>60</v>
      </c>
      <c r="E118" s="12">
        <v>0.9583333333357587</v>
      </c>
      <c r="F118" s="11" t="s">
        <v>215</v>
      </c>
      <c r="G118" s="12">
        <v>0.29166666666424135</v>
      </c>
      <c r="H118" s="11" t="s">
        <v>1921</v>
      </c>
      <c r="I118" s="11" t="s">
        <v>77</v>
      </c>
      <c r="J118" s="11" t="s">
        <v>77</v>
      </c>
      <c r="K118" s="11" t="s">
        <v>78</v>
      </c>
      <c r="L118" s="11" t="s">
        <v>79</v>
      </c>
      <c r="M118" s="11" t="s">
        <v>79</v>
      </c>
      <c r="N118" s="11" t="s">
        <v>79</v>
      </c>
      <c r="O118" s="11" t="s">
        <v>77</v>
      </c>
      <c r="P118" s="11" t="s">
        <v>77</v>
      </c>
      <c r="Q118" s="11" t="s">
        <v>79</v>
      </c>
      <c r="R118" s="151" t="s">
        <v>1952</v>
      </c>
      <c r="S118" s="11" t="s">
        <v>78</v>
      </c>
      <c r="T118" s="11" t="s">
        <v>101</v>
      </c>
      <c r="U118" s="11" t="s">
        <v>79</v>
      </c>
      <c r="V118" s="11" t="s">
        <v>77</v>
      </c>
      <c r="W118" s="11" t="s">
        <v>216</v>
      </c>
      <c r="X118" s="149" t="s">
        <v>87</v>
      </c>
    </row>
    <row r="119">
      <c r="A119" s="150" t="s">
        <v>1296</v>
      </c>
      <c r="B119" s="14">
        <v>22.0</v>
      </c>
      <c r="C119" s="14" t="s">
        <v>59</v>
      </c>
      <c r="D119" s="14" t="s">
        <v>60</v>
      </c>
      <c r="E119" s="15">
        <v>0.9166666666642413</v>
      </c>
      <c r="F119" s="14" t="s">
        <v>180</v>
      </c>
      <c r="G119" s="15">
        <v>0.25</v>
      </c>
      <c r="H119" s="14" t="s">
        <v>124</v>
      </c>
      <c r="I119" s="14" t="s">
        <v>78</v>
      </c>
      <c r="J119" s="14" t="s">
        <v>79</v>
      </c>
      <c r="K119" s="14" t="s">
        <v>78</v>
      </c>
      <c r="L119" s="14" t="s">
        <v>79</v>
      </c>
      <c r="M119" s="14" t="s">
        <v>79</v>
      </c>
      <c r="N119" s="14" t="s">
        <v>79</v>
      </c>
      <c r="O119" s="14" t="s">
        <v>79</v>
      </c>
      <c r="P119" s="14" t="s">
        <v>77</v>
      </c>
      <c r="Q119" s="14" t="s">
        <v>79</v>
      </c>
      <c r="R119" s="151" t="s">
        <v>1918</v>
      </c>
      <c r="S119" s="14" t="s">
        <v>78</v>
      </c>
      <c r="T119" s="14" t="s">
        <v>80</v>
      </c>
      <c r="U119" s="14" t="s">
        <v>77</v>
      </c>
      <c r="V119" s="14" t="s">
        <v>77</v>
      </c>
      <c r="W119" s="14" t="s">
        <v>216</v>
      </c>
      <c r="X119" s="152" t="s">
        <v>87</v>
      </c>
    </row>
    <row r="120">
      <c r="A120" s="147" t="s">
        <v>1298</v>
      </c>
      <c r="B120" s="11">
        <v>20.0</v>
      </c>
      <c r="C120" s="11" t="s">
        <v>59</v>
      </c>
      <c r="D120" s="11" t="s">
        <v>60</v>
      </c>
      <c r="E120" s="12">
        <v>0.9791666666642413</v>
      </c>
      <c r="F120" s="11" t="s">
        <v>179</v>
      </c>
      <c r="G120" s="12">
        <v>0.28472222221898846</v>
      </c>
      <c r="H120" s="11" t="s">
        <v>124</v>
      </c>
      <c r="I120" s="11" t="s">
        <v>125</v>
      </c>
      <c r="J120" s="11" t="s">
        <v>78</v>
      </c>
      <c r="K120" s="11" t="s">
        <v>79</v>
      </c>
      <c r="L120" s="11" t="s">
        <v>79</v>
      </c>
      <c r="M120" s="11" t="s">
        <v>79</v>
      </c>
      <c r="N120" s="11" t="s">
        <v>79</v>
      </c>
      <c r="O120" s="11" t="s">
        <v>79</v>
      </c>
      <c r="P120" s="11" t="s">
        <v>77</v>
      </c>
      <c r="Q120" s="11" t="s">
        <v>79</v>
      </c>
      <c r="R120" s="151" t="s">
        <v>1918</v>
      </c>
      <c r="S120" s="11" t="s">
        <v>125</v>
      </c>
      <c r="T120" s="11" t="s">
        <v>80</v>
      </c>
      <c r="U120" s="11" t="s">
        <v>79</v>
      </c>
      <c r="V120" s="11" t="s">
        <v>79</v>
      </c>
      <c r="W120" s="11" t="s">
        <v>216</v>
      </c>
      <c r="X120" s="149" t="s">
        <v>87</v>
      </c>
    </row>
    <row r="121">
      <c r="A121" s="150" t="s">
        <v>1300</v>
      </c>
      <c r="B121" s="14">
        <v>20.0</v>
      </c>
      <c r="C121" s="14" t="s">
        <v>59</v>
      </c>
      <c r="D121" s="14" t="s">
        <v>60</v>
      </c>
      <c r="E121" s="15">
        <v>0.9166666666642413</v>
      </c>
      <c r="F121" s="14" t="s">
        <v>215</v>
      </c>
      <c r="G121" s="15">
        <v>0.25</v>
      </c>
      <c r="H121" s="14" t="s">
        <v>117</v>
      </c>
      <c r="I121" s="14" t="s">
        <v>79</v>
      </c>
      <c r="J121" s="14" t="s">
        <v>77</v>
      </c>
      <c r="K121" s="14" t="s">
        <v>78</v>
      </c>
      <c r="L121" s="14" t="s">
        <v>77</v>
      </c>
      <c r="M121" s="14" t="s">
        <v>79</v>
      </c>
      <c r="N121" s="14" t="s">
        <v>77</v>
      </c>
      <c r="O121" s="14" t="s">
        <v>79</v>
      </c>
      <c r="P121" s="14" t="s">
        <v>79</v>
      </c>
      <c r="Q121" s="14" t="s">
        <v>79</v>
      </c>
      <c r="R121" s="148" t="s">
        <v>1868</v>
      </c>
      <c r="S121" s="14" t="s">
        <v>111</v>
      </c>
      <c r="T121" s="14" t="s">
        <v>101</v>
      </c>
      <c r="U121" s="14" t="s">
        <v>79</v>
      </c>
      <c r="V121" s="14" t="s">
        <v>77</v>
      </c>
      <c r="W121" s="14" t="s">
        <v>81</v>
      </c>
      <c r="X121" s="152" t="s">
        <v>202</v>
      </c>
    </row>
    <row r="122">
      <c r="A122" s="147" t="s">
        <v>1301</v>
      </c>
      <c r="B122" s="11">
        <v>25.0</v>
      </c>
      <c r="C122" s="11" t="s">
        <v>88</v>
      </c>
      <c r="D122" s="11" t="s">
        <v>60</v>
      </c>
      <c r="E122" s="12">
        <v>0.0</v>
      </c>
      <c r="F122" s="11" t="s">
        <v>181</v>
      </c>
      <c r="G122" s="12">
        <v>0.22916666666424135</v>
      </c>
      <c r="H122" s="11" t="s">
        <v>163</v>
      </c>
      <c r="I122" s="11" t="s">
        <v>125</v>
      </c>
      <c r="J122" s="11" t="s">
        <v>125</v>
      </c>
      <c r="K122" s="11" t="s">
        <v>79</v>
      </c>
      <c r="L122" s="11" t="s">
        <v>79</v>
      </c>
      <c r="M122" s="11" t="s">
        <v>79</v>
      </c>
      <c r="N122" s="11" t="s">
        <v>79</v>
      </c>
      <c r="O122" s="11" t="s">
        <v>79</v>
      </c>
      <c r="P122" s="11" t="s">
        <v>125</v>
      </c>
      <c r="Q122" s="11" t="s">
        <v>77</v>
      </c>
      <c r="R122" s="151" t="s">
        <v>1953</v>
      </c>
      <c r="S122" s="11" t="s">
        <v>125</v>
      </c>
      <c r="T122" s="11" t="s">
        <v>80</v>
      </c>
      <c r="U122" s="11" t="s">
        <v>79</v>
      </c>
      <c r="V122" s="11" t="s">
        <v>125</v>
      </c>
      <c r="W122" s="11" t="s">
        <v>216</v>
      </c>
      <c r="X122" s="149" t="s">
        <v>87</v>
      </c>
    </row>
    <row r="123">
      <c r="A123" s="150" t="s">
        <v>1302</v>
      </c>
      <c r="B123" s="14">
        <v>20.0</v>
      </c>
      <c r="C123" s="14" t="s">
        <v>59</v>
      </c>
      <c r="D123" s="14" t="s">
        <v>252</v>
      </c>
      <c r="E123" s="15">
        <v>0.9166666666642413</v>
      </c>
      <c r="F123" s="14" t="s">
        <v>181</v>
      </c>
      <c r="G123" s="15">
        <v>0.25</v>
      </c>
      <c r="H123" s="14" t="s">
        <v>124</v>
      </c>
      <c r="I123" s="14" t="s">
        <v>125</v>
      </c>
      <c r="J123" s="14" t="s">
        <v>125</v>
      </c>
      <c r="K123" s="14" t="s">
        <v>78</v>
      </c>
      <c r="L123" s="14" t="s">
        <v>79</v>
      </c>
      <c r="M123" s="14" t="s">
        <v>79</v>
      </c>
      <c r="N123" s="14" t="s">
        <v>79</v>
      </c>
      <c r="O123" s="14" t="s">
        <v>79</v>
      </c>
      <c r="P123" s="14" t="s">
        <v>125</v>
      </c>
      <c r="Q123" s="14" t="s">
        <v>79</v>
      </c>
      <c r="R123" s="148" t="s">
        <v>1868</v>
      </c>
      <c r="S123" s="14" t="s">
        <v>111</v>
      </c>
      <c r="T123" s="14" t="s">
        <v>80</v>
      </c>
      <c r="U123" s="14" t="s">
        <v>79</v>
      </c>
      <c r="V123" s="14" t="s">
        <v>77</v>
      </c>
      <c r="W123" s="14" t="s">
        <v>102</v>
      </c>
      <c r="X123" s="152" t="s">
        <v>87</v>
      </c>
    </row>
    <row r="124">
      <c r="A124" s="147" t="s">
        <v>1303</v>
      </c>
      <c r="B124" s="11">
        <v>23.0</v>
      </c>
      <c r="C124" s="11" t="s">
        <v>59</v>
      </c>
      <c r="D124" s="11" t="s">
        <v>89</v>
      </c>
      <c r="E124" s="12">
        <v>0.0</v>
      </c>
      <c r="F124" s="11" t="s">
        <v>1954</v>
      </c>
      <c r="G124" s="12">
        <v>0.35416666666424135</v>
      </c>
      <c r="H124" s="11" t="s">
        <v>124</v>
      </c>
      <c r="I124" s="11" t="s">
        <v>79</v>
      </c>
      <c r="J124" s="11" t="s">
        <v>78</v>
      </c>
      <c r="K124" s="11" t="s">
        <v>79</v>
      </c>
      <c r="L124" s="11" t="s">
        <v>79</v>
      </c>
      <c r="M124" s="11" t="s">
        <v>79</v>
      </c>
      <c r="N124" s="11" t="s">
        <v>77</v>
      </c>
      <c r="O124" s="11" t="s">
        <v>79</v>
      </c>
      <c r="P124" s="11" t="s">
        <v>79</v>
      </c>
      <c r="Q124" s="11" t="s">
        <v>79</v>
      </c>
      <c r="R124" s="154" t="s">
        <v>1955</v>
      </c>
      <c r="S124" s="11" t="s">
        <v>78</v>
      </c>
      <c r="T124" s="11" t="s">
        <v>101</v>
      </c>
      <c r="U124" s="11" t="s">
        <v>79</v>
      </c>
      <c r="V124" s="11" t="s">
        <v>77</v>
      </c>
      <c r="W124" s="11" t="s">
        <v>102</v>
      </c>
      <c r="X124" s="149" t="s">
        <v>87</v>
      </c>
    </row>
    <row r="125">
      <c r="A125" s="150" t="s">
        <v>1304</v>
      </c>
      <c r="B125" s="14">
        <v>25.0</v>
      </c>
      <c r="C125" s="14" t="s">
        <v>59</v>
      </c>
      <c r="D125" s="14" t="s">
        <v>89</v>
      </c>
      <c r="E125" s="15">
        <v>0.9583333333357587</v>
      </c>
      <c r="F125" s="14" t="s">
        <v>215</v>
      </c>
      <c r="G125" s="15">
        <v>0.25</v>
      </c>
      <c r="H125" s="14" t="s">
        <v>146</v>
      </c>
      <c r="I125" s="14" t="s">
        <v>78</v>
      </c>
      <c r="J125" s="14" t="s">
        <v>125</v>
      </c>
      <c r="K125" s="14" t="s">
        <v>79</v>
      </c>
      <c r="L125" s="14" t="s">
        <v>79</v>
      </c>
      <c r="M125" s="14" t="s">
        <v>79</v>
      </c>
      <c r="N125" s="14" t="s">
        <v>79</v>
      </c>
      <c r="O125" s="14" t="s">
        <v>79</v>
      </c>
      <c r="P125" s="14" t="s">
        <v>79</v>
      </c>
      <c r="Q125" s="14" t="s">
        <v>79</v>
      </c>
      <c r="R125" s="148" t="s">
        <v>1868</v>
      </c>
      <c r="S125" s="14" t="s">
        <v>79</v>
      </c>
      <c r="T125" s="14" t="s">
        <v>101</v>
      </c>
      <c r="U125" s="14" t="s">
        <v>79</v>
      </c>
      <c r="V125" s="14" t="s">
        <v>79</v>
      </c>
      <c r="W125" s="14" t="s">
        <v>102</v>
      </c>
      <c r="X125" s="152" t="s">
        <v>87</v>
      </c>
    </row>
    <row r="126">
      <c r="A126" s="147" t="s">
        <v>1305</v>
      </c>
      <c r="B126" s="11">
        <v>26.0</v>
      </c>
      <c r="C126" s="11" t="s">
        <v>59</v>
      </c>
      <c r="D126" s="11" t="s">
        <v>89</v>
      </c>
      <c r="E126" s="12">
        <v>0.9583333333357587</v>
      </c>
      <c r="F126" s="11" t="s">
        <v>215</v>
      </c>
      <c r="G126" s="12">
        <v>0.25</v>
      </c>
      <c r="H126" s="11" t="s">
        <v>1911</v>
      </c>
      <c r="I126" s="11" t="s">
        <v>77</v>
      </c>
      <c r="J126" s="11" t="s">
        <v>77</v>
      </c>
      <c r="K126" s="11" t="s">
        <v>77</v>
      </c>
      <c r="L126" s="11" t="s">
        <v>77</v>
      </c>
      <c r="M126" s="11" t="s">
        <v>79</v>
      </c>
      <c r="N126" s="11" t="s">
        <v>77</v>
      </c>
      <c r="O126" s="11" t="s">
        <v>79</v>
      </c>
      <c r="P126" s="11" t="s">
        <v>79</v>
      </c>
      <c r="Q126" s="11" t="s">
        <v>79</v>
      </c>
      <c r="R126" s="151" t="s">
        <v>1956</v>
      </c>
      <c r="S126" s="11" t="s">
        <v>78</v>
      </c>
      <c r="T126" s="11" t="s">
        <v>101</v>
      </c>
      <c r="U126" s="11" t="s">
        <v>79</v>
      </c>
      <c r="V126" s="11" t="s">
        <v>79</v>
      </c>
      <c r="W126" s="11" t="s">
        <v>138</v>
      </c>
      <c r="X126" s="149" t="s">
        <v>87</v>
      </c>
    </row>
    <row r="127">
      <c r="A127" s="150" t="s">
        <v>1306</v>
      </c>
      <c r="B127" s="14">
        <v>21.0</v>
      </c>
      <c r="C127" s="14" t="s">
        <v>59</v>
      </c>
      <c r="D127" s="14" t="s">
        <v>228</v>
      </c>
      <c r="E127" s="15">
        <v>0.020833333335758653</v>
      </c>
      <c r="F127" s="14" t="s">
        <v>215</v>
      </c>
      <c r="G127" s="15">
        <v>0.34722222221898846</v>
      </c>
      <c r="H127" s="14" t="s">
        <v>124</v>
      </c>
      <c r="I127" s="14" t="s">
        <v>79</v>
      </c>
      <c r="J127" s="14" t="s">
        <v>79</v>
      </c>
      <c r="K127" s="14" t="s">
        <v>79</v>
      </c>
      <c r="L127" s="14" t="s">
        <v>125</v>
      </c>
      <c r="M127" s="14" t="s">
        <v>79</v>
      </c>
      <c r="N127" s="14" t="s">
        <v>79</v>
      </c>
      <c r="O127" s="14" t="s">
        <v>79</v>
      </c>
      <c r="P127" s="14" t="s">
        <v>77</v>
      </c>
      <c r="Q127" s="14" t="s">
        <v>79</v>
      </c>
      <c r="R127" s="148" t="s">
        <v>1868</v>
      </c>
      <c r="S127" s="14" t="s">
        <v>79</v>
      </c>
      <c r="T127" s="14" t="s">
        <v>101</v>
      </c>
      <c r="U127" s="14" t="s">
        <v>79</v>
      </c>
      <c r="V127" s="14" t="s">
        <v>79</v>
      </c>
      <c r="W127" s="14" t="s">
        <v>138</v>
      </c>
      <c r="X127" s="152" t="s">
        <v>87</v>
      </c>
    </row>
    <row r="128">
      <c r="A128" s="147" t="s">
        <v>1307</v>
      </c>
      <c r="B128" s="11">
        <v>34.0</v>
      </c>
      <c r="C128" s="11" t="s">
        <v>88</v>
      </c>
      <c r="D128" s="11" t="s">
        <v>228</v>
      </c>
      <c r="E128" s="12">
        <v>0.9166666666642413</v>
      </c>
      <c r="F128" s="11" t="s">
        <v>215</v>
      </c>
      <c r="G128" s="12">
        <v>0.25</v>
      </c>
      <c r="H128" s="11" t="s">
        <v>209</v>
      </c>
      <c r="I128" s="11" t="s">
        <v>77</v>
      </c>
      <c r="J128" s="11" t="s">
        <v>77</v>
      </c>
      <c r="K128" s="11" t="s">
        <v>77</v>
      </c>
      <c r="L128" s="11" t="s">
        <v>78</v>
      </c>
      <c r="M128" s="11" t="s">
        <v>78</v>
      </c>
      <c r="N128" s="11" t="s">
        <v>77</v>
      </c>
      <c r="O128" s="11" t="s">
        <v>79</v>
      </c>
      <c r="P128" s="11" t="s">
        <v>79</v>
      </c>
      <c r="Q128" s="11" t="s">
        <v>79</v>
      </c>
      <c r="R128" s="151" t="s">
        <v>1918</v>
      </c>
      <c r="S128" s="11" t="s">
        <v>78</v>
      </c>
      <c r="T128" s="11" t="s">
        <v>101</v>
      </c>
      <c r="U128" s="11" t="s">
        <v>79</v>
      </c>
      <c r="V128" s="11" t="s">
        <v>78</v>
      </c>
      <c r="W128" s="11" t="s">
        <v>81</v>
      </c>
      <c r="X128" s="149" t="s">
        <v>140</v>
      </c>
    </row>
    <row r="129">
      <c r="A129" s="150" t="s">
        <v>1309</v>
      </c>
      <c r="B129" s="14">
        <v>30.0</v>
      </c>
      <c r="C129" s="14" t="s">
        <v>59</v>
      </c>
      <c r="D129" s="14" t="s">
        <v>228</v>
      </c>
      <c r="E129" s="15">
        <v>0.9166666666642413</v>
      </c>
      <c r="F129" s="14" t="s">
        <v>311</v>
      </c>
      <c r="G129" s="15">
        <v>0.22222222221898846</v>
      </c>
      <c r="H129" s="14" t="s">
        <v>124</v>
      </c>
      <c r="I129" s="14" t="s">
        <v>79</v>
      </c>
      <c r="J129" s="14" t="s">
        <v>79</v>
      </c>
      <c r="K129" s="14" t="s">
        <v>77</v>
      </c>
      <c r="L129" s="14" t="s">
        <v>79</v>
      </c>
      <c r="M129" s="14" t="s">
        <v>79</v>
      </c>
      <c r="N129" s="14" t="s">
        <v>79</v>
      </c>
      <c r="O129" s="14" t="s">
        <v>79</v>
      </c>
      <c r="P129" s="14" t="s">
        <v>77</v>
      </c>
      <c r="Q129" s="14" t="s">
        <v>79</v>
      </c>
      <c r="R129" s="148" t="s">
        <v>1868</v>
      </c>
      <c r="S129" s="14" t="s">
        <v>111</v>
      </c>
      <c r="T129" s="14" t="s">
        <v>101</v>
      </c>
      <c r="U129" s="14" t="s">
        <v>79</v>
      </c>
      <c r="V129" s="14" t="s">
        <v>77</v>
      </c>
      <c r="W129" s="14" t="s">
        <v>102</v>
      </c>
      <c r="X129" s="152" t="s">
        <v>87</v>
      </c>
    </row>
    <row r="130">
      <c r="A130" s="147" t="s">
        <v>1310</v>
      </c>
      <c r="B130" s="11">
        <v>30.0</v>
      </c>
      <c r="C130" s="11" t="s">
        <v>59</v>
      </c>
      <c r="D130" s="11" t="s">
        <v>228</v>
      </c>
      <c r="E130" s="12">
        <v>0.9166666666642413</v>
      </c>
      <c r="F130" s="11" t="s">
        <v>311</v>
      </c>
      <c r="G130" s="12">
        <v>0.22222222221898846</v>
      </c>
      <c r="H130" s="11" t="s">
        <v>124</v>
      </c>
      <c r="I130" s="11" t="s">
        <v>79</v>
      </c>
      <c r="J130" s="11" t="s">
        <v>79</v>
      </c>
      <c r="K130" s="11" t="s">
        <v>77</v>
      </c>
      <c r="L130" s="11" t="s">
        <v>79</v>
      </c>
      <c r="M130" s="11" t="s">
        <v>79</v>
      </c>
      <c r="N130" s="11" t="s">
        <v>79</v>
      </c>
      <c r="O130" s="11" t="s">
        <v>79</v>
      </c>
      <c r="P130" s="11" t="s">
        <v>77</v>
      </c>
      <c r="Q130" s="11" t="s">
        <v>79</v>
      </c>
      <c r="R130" s="148" t="s">
        <v>1868</v>
      </c>
      <c r="S130" s="11" t="s">
        <v>111</v>
      </c>
      <c r="T130" s="11" t="s">
        <v>101</v>
      </c>
      <c r="U130" s="11" t="s">
        <v>79</v>
      </c>
      <c r="V130" s="11" t="s">
        <v>77</v>
      </c>
      <c r="W130" s="11" t="s">
        <v>102</v>
      </c>
      <c r="X130" s="149" t="s">
        <v>87</v>
      </c>
    </row>
    <row r="131">
      <c r="A131" s="150" t="s">
        <v>1311</v>
      </c>
      <c r="B131" s="14">
        <v>45.0</v>
      </c>
      <c r="C131" s="14" t="s">
        <v>88</v>
      </c>
      <c r="D131" s="14" t="s">
        <v>228</v>
      </c>
      <c r="E131" s="15">
        <v>0.04166666666424135</v>
      </c>
      <c r="F131" s="14" t="s">
        <v>180</v>
      </c>
      <c r="G131" s="15">
        <v>0.16666666666424135</v>
      </c>
      <c r="H131" s="14" t="s">
        <v>564</v>
      </c>
      <c r="I131" s="14" t="s">
        <v>78</v>
      </c>
      <c r="J131" s="14" t="s">
        <v>125</v>
      </c>
      <c r="K131" s="14" t="s">
        <v>78</v>
      </c>
      <c r="L131" s="14" t="s">
        <v>79</v>
      </c>
      <c r="M131" s="14" t="s">
        <v>79</v>
      </c>
      <c r="N131" s="14" t="s">
        <v>78</v>
      </c>
      <c r="O131" s="14" t="s">
        <v>125</v>
      </c>
      <c r="P131" s="14" t="s">
        <v>78</v>
      </c>
      <c r="Q131" s="14" t="s">
        <v>79</v>
      </c>
      <c r="R131" s="151" t="s">
        <v>1957</v>
      </c>
      <c r="S131" s="14" t="s">
        <v>125</v>
      </c>
      <c r="T131" s="14" t="s">
        <v>80</v>
      </c>
      <c r="U131" s="14" t="s">
        <v>79</v>
      </c>
      <c r="V131" s="14" t="s">
        <v>79</v>
      </c>
      <c r="W131" s="14" t="s">
        <v>216</v>
      </c>
      <c r="X131" s="152" t="s">
        <v>140</v>
      </c>
    </row>
    <row r="132">
      <c r="A132" s="147" t="s">
        <v>1312</v>
      </c>
      <c r="B132" s="11">
        <v>30.0</v>
      </c>
      <c r="C132" s="11" t="s">
        <v>59</v>
      </c>
      <c r="D132" s="11" t="s">
        <v>228</v>
      </c>
      <c r="E132" s="12">
        <v>0.9583333333357587</v>
      </c>
      <c r="F132" s="11" t="s">
        <v>215</v>
      </c>
      <c r="G132" s="12">
        <v>0.25</v>
      </c>
      <c r="H132" s="11" t="s">
        <v>124</v>
      </c>
      <c r="I132" s="11" t="s">
        <v>78</v>
      </c>
      <c r="J132" s="11" t="s">
        <v>78</v>
      </c>
      <c r="K132" s="11" t="s">
        <v>77</v>
      </c>
      <c r="L132" s="11" t="s">
        <v>77</v>
      </c>
      <c r="M132" s="11" t="s">
        <v>77</v>
      </c>
      <c r="N132" s="11" t="s">
        <v>77</v>
      </c>
      <c r="O132" s="11" t="s">
        <v>77</v>
      </c>
      <c r="P132" s="11" t="s">
        <v>77</v>
      </c>
      <c r="Q132" s="11" t="s">
        <v>79</v>
      </c>
      <c r="R132" s="148" t="s">
        <v>1868</v>
      </c>
      <c r="S132" s="11" t="s">
        <v>79</v>
      </c>
      <c r="T132" s="11" t="s">
        <v>101</v>
      </c>
      <c r="U132" s="11" t="s">
        <v>79</v>
      </c>
      <c r="V132" s="11" t="s">
        <v>79</v>
      </c>
      <c r="W132" s="11" t="s">
        <v>138</v>
      </c>
      <c r="X132" s="149" t="s">
        <v>87</v>
      </c>
    </row>
    <row r="133">
      <c r="A133" s="150" t="s">
        <v>1313</v>
      </c>
      <c r="B133" s="14">
        <v>23.0</v>
      </c>
      <c r="C133" s="14" t="s">
        <v>59</v>
      </c>
      <c r="D133" s="14" t="s">
        <v>228</v>
      </c>
      <c r="E133" s="15">
        <v>0.9583333333357587</v>
      </c>
      <c r="F133" s="14" t="s">
        <v>1945</v>
      </c>
      <c r="G133" s="15">
        <v>0.25</v>
      </c>
      <c r="H133" s="14" t="s">
        <v>146</v>
      </c>
      <c r="I133" s="14" t="s">
        <v>79</v>
      </c>
      <c r="J133" s="14" t="s">
        <v>79</v>
      </c>
      <c r="K133" s="14" t="s">
        <v>79</v>
      </c>
      <c r="L133" s="14" t="s">
        <v>79</v>
      </c>
      <c r="M133" s="14" t="s">
        <v>79</v>
      </c>
      <c r="N133" s="14" t="s">
        <v>79</v>
      </c>
      <c r="O133" s="14" t="s">
        <v>79</v>
      </c>
      <c r="P133" s="14" t="s">
        <v>79</v>
      </c>
      <c r="Q133" s="14" t="s">
        <v>79</v>
      </c>
      <c r="R133" s="148" t="s">
        <v>1868</v>
      </c>
      <c r="S133" s="14" t="s">
        <v>79</v>
      </c>
      <c r="T133" s="14" t="s">
        <v>101</v>
      </c>
      <c r="U133" s="14" t="s">
        <v>79</v>
      </c>
      <c r="V133" s="14" t="s">
        <v>79</v>
      </c>
      <c r="W133" s="14" t="s">
        <v>102</v>
      </c>
      <c r="X133" s="152" t="s">
        <v>87</v>
      </c>
    </row>
    <row r="134">
      <c r="A134" s="147" t="s">
        <v>1314</v>
      </c>
      <c r="B134" s="11">
        <v>25.0</v>
      </c>
      <c r="C134" s="11" t="s">
        <v>59</v>
      </c>
      <c r="D134" s="11" t="s">
        <v>228</v>
      </c>
      <c r="E134" s="12">
        <v>0.9583333333357587</v>
      </c>
      <c r="F134" s="11" t="s">
        <v>281</v>
      </c>
      <c r="G134" s="12">
        <v>0.20833333333575865</v>
      </c>
      <c r="H134" s="11" t="s">
        <v>146</v>
      </c>
      <c r="I134" s="11" t="s">
        <v>79</v>
      </c>
      <c r="J134" s="11" t="s">
        <v>79</v>
      </c>
      <c r="K134" s="11" t="s">
        <v>79</v>
      </c>
      <c r="L134" s="11" t="s">
        <v>79</v>
      </c>
      <c r="M134" s="11" t="s">
        <v>79</v>
      </c>
      <c r="N134" s="11" t="s">
        <v>79</v>
      </c>
      <c r="O134" s="11" t="s">
        <v>77</v>
      </c>
      <c r="P134" s="11" t="s">
        <v>79</v>
      </c>
      <c r="Q134" s="11" t="s">
        <v>79</v>
      </c>
      <c r="R134" s="148" t="s">
        <v>1868</v>
      </c>
      <c r="S134" s="11" t="s">
        <v>79</v>
      </c>
      <c r="T134" s="11" t="s">
        <v>157</v>
      </c>
      <c r="U134" s="11" t="s">
        <v>79</v>
      </c>
      <c r="V134" s="11" t="s">
        <v>78</v>
      </c>
      <c r="W134" s="11" t="s">
        <v>102</v>
      </c>
      <c r="X134" s="149" t="s">
        <v>87</v>
      </c>
    </row>
    <row r="135">
      <c r="A135" s="150" t="s">
        <v>1316</v>
      </c>
      <c r="B135" s="14">
        <v>31.0</v>
      </c>
      <c r="C135" s="14" t="s">
        <v>59</v>
      </c>
      <c r="D135" s="14" t="s">
        <v>252</v>
      </c>
      <c r="E135" s="15">
        <v>0.9583333333333334</v>
      </c>
      <c r="F135" s="14" t="s">
        <v>179</v>
      </c>
      <c r="G135" s="15">
        <v>0.29166666666424135</v>
      </c>
      <c r="H135" s="14" t="s">
        <v>354</v>
      </c>
      <c r="I135" s="14" t="s">
        <v>77</v>
      </c>
      <c r="J135" s="14" t="s">
        <v>77</v>
      </c>
      <c r="K135" s="14" t="s">
        <v>125</v>
      </c>
      <c r="L135" s="14" t="s">
        <v>79</v>
      </c>
      <c r="M135" s="14" t="s">
        <v>77</v>
      </c>
      <c r="N135" s="14" t="s">
        <v>77</v>
      </c>
      <c r="O135" s="14" t="s">
        <v>78</v>
      </c>
      <c r="P135" s="14" t="s">
        <v>78</v>
      </c>
      <c r="Q135" s="14" t="s">
        <v>79</v>
      </c>
      <c r="R135" s="154" t="s">
        <v>1958</v>
      </c>
      <c r="S135" s="14" t="s">
        <v>78</v>
      </c>
      <c r="T135" s="14" t="s">
        <v>80</v>
      </c>
      <c r="U135" s="14" t="s">
        <v>79</v>
      </c>
      <c r="V135" s="14" t="s">
        <v>77</v>
      </c>
      <c r="W135" s="14" t="s">
        <v>216</v>
      </c>
      <c r="X135" s="152" t="s">
        <v>140</v>
      </c>
    </row>
    <row r="136">
      <c r="A136" s="147" t="s">
        <v>1317</v>
      </c>
      <c r="B136" s="11">
        <v>20.0</v>
      </c>
      <c r="C136" s="11" t="s">
        <v>88</v>
      </c>
      <c r="D136" s="11" t="s">
        <v>252</v>
      </c>
      <c r="E136" s="12">
        <v>0.9791666666642413</v>
      </c>
      <c r="F136" s="11" t="s">
        <v>311</v>
      </c>
      <c r="G136" s="12">
        <v>0.28472222221898846</v>
      </c>
      <c r="H136" s="11" t="s">
        <v>76</v>
      </c>
      <c r="I136" s="11" t="s">
        <v>79</v>
      </c>
      <c r="J136" s="11" t="s">
        <v>79</v>
      </c>
      <c r="K136" s="11" t="s">
        <v>79</v>
      </c>
      <c r="L136" s="11" t="s">
        <v>79</v>
      </c>
      <c r="M136" s="11" t="s">
        <v>79</v>
      </c>
      <c r="N136" s="11" t="s">
        <v>79</v>
      </c>
      <c r="O136" s="11" t="s">
        <v>79</v>
      </c>
      <c r="P136" s="11" t="s">
        <v>79</v>
      </c>
      <c r="Q136" s="11" t="s">
        <v>79</v>
      </c>
      <c r="R136" s="148" t="s">
        <v>1868</v>
      </c>
      <c r="S136" s="11" t="s">
        <v>111</v>
      </c>
      <c r="T136" s="11" t="s">
        <v>101</v>
      </c>
      <c r="U136" s="11" t="s">
        <v>79</v>
      </c>
      <c r="V136" s="11" t="s">
        <v>77</v>
      </c>
      <c r="W136" s="11" t="s">
        <v>102</v>
      </c>
      <c r="X136" s="149" t="s">
        <v>87</v>
      </c>
    </row>
    <row r="137">
      <c r="A137" s="150" t="s">
        <v>1318</v>
      </c>
      <c r="B137" s="14">
        <v>25.0</v>
      </c>
      <c r="C137" s="14" t="s">
        <v>59</v>
      </c>
      <c r="D137" s="14" t="s">
        <v>164</v>
      </c>
      <c r="E137" s="15">
        <v>0.9583333333357587</v>
      </c>
      <c r="F137" s="14" t="s">
        <v>190</v>
      </c>
      <c r="G137" s="15">
        <v>0.27083333333575865</v>
      </c>
      <c r="H137" s="14" t="s">
        <v>1959</v>
      </c>
      <c r="I137" s="14" t="s">
        <v>79</v>
      </c>
      <c r="J137" s="14" t="s">
        <v>79</v>
      </c>
      <c r="K137" s="14" t="s">
        <v>79</v>
      </c>
      <c r="L137" s="14" t="s">
        <v>77</v>
      </c>
      <c r="M137" s="14" t="s">
        <v>79</v>
      </c>
      <c r="N137" s="14" t="s">
        <v>77</v>
      </c>
      <c r="O137" s="14" t="s">
        <v>79</v>
      </c>
      <c r="P137" s="14" t="s">
        <v>79</v>
      </c>
      <c r="Q137" s="14" t="s">
        <v>79</v>
      </c>
      <c r="R137" s="153" t="s">
        <v>1960</v>
      </c>
      <c r="S137" s="14" t="s">
        <v>77</v>
      </c>
      <c r="T137" s="14" t="s">
        <v>101</v>
      </c>
      <c r="U137" s="14" t="s">
        <v>79</v>
      </c>
      <c r="V137" s="14" t="s">
        <v>77</v>
      </c>
      <c r="W137" s="14" t="s">
        <v>102</v>
      </c>
      <c r="X137" s="152" t="s">
        <v>87</v>
      </c>
    </row>
    <row r="138">
      <c r="A138" s="147" t="s">
        <v>1319</v>
      </c>
      <c r="B138" s="11">
        <v>23.0</v>
      </c>
      <c r="C138" s="11" t="s">
        <v>59</v>
      </c>
      <c r="D138" s="11" t="s">
        <v>164</v>
      </c>
      <c r="E138" s="12">
        <v>0.04166666666424135</v>
      </c>
      <c r="F138" s="11" t="s">
        <v>179</v>
      </c>
      <c r="G138" s="12">
        <v>0.20833333333575865</v>
      </c>
      <c r="H138" s="11" t="s">
        <v>163</v>
      </c>
      <c r="I138" s="11" t="s">
        <v>78</v>
      </c>
      <c r="J138" s="11" t="s">
        <v>77</v>
      </c>
      <c r="K138" s="11" t="s">
        <v>77</v>
      </c>
      <c r="L138" s="11" t="s">
        <v>77</v>
      </c>
      <c r="M138" s="11" t="s">
        <v>79</v>
      </c>
      <c r="N138" s="11" t="s">
        <v>77</v>
      </c>
      <c r="O138" s="11" t="s">
        <v>77</v>
      </c>
      <c r="P138" s="11" t="s">
        <v>79</v>
      </c>
      <c r="Q138" s="11" t="s">
        <v>79</v>
      </c>
      <c r="R138" s="148" t="s">
        <v>1868</v>
      </c>
      <c r="S138" s="11" t="s">
        <v>79</v>
      </c>
      <c r="T138" s="11" t="s">
        <v>147</v>
      </c>
      <c r="U138" s="11" t="s">
        <v>79</v>
      </c>
      <c r="V138" s="11" t="s">
        <v>77</v>
      </c>
      <c r="W138" s="11" t="s">
        <v>81</v>
      </c>
      <c r="X138" s="149" t="s">
        <v>140</v>
      </c>
    </row>
    <row r="139">
      <c r="A139" s="150" t="s">
        <v>1320</v>
      </c>
      <c r="B139" s="14">
        <v>20.0</v>
      </c>
      <c r="C139" s="14" t="s">
        <v>59</v>
      </c>
      <c r="D139" s="14" t="s">
        <v>252</v>
      </c>
      <c r="E139" s="15">
        <v>0.0</v>
      </c>
      <c r="F139" s="14" t="s">
        <v>411</v>
      </c>
      <c r="G139" s="15">
        <v>0.29166666666424135</v>
      </c>
      <c r="H139" s="14" t="s">
        <v>1911</v>
      </c>
      <c r="I139" s="14" t="s">
        <v>78</v>
      </c>
      <c r="J139" s="14" t="s">
        <v>79</v>
      </c>
      <c r="K139" s="14" t="s">
        <v>79</v>
      </c>
      <c r="L139" s="14" t="s">
        <v>79</v>
      </c>
      <c r="M139" s="14" t="s">
        <v>79</v>
      </c>
      <c r="N139" s="14" t="s">
        <v>78</v>
      </c>
      <c r="O139" s="14" t="s">
        <v>79</v>
      </c>
      <c r="P139" s="14" t="s">
        <v>78</v>
      </c>
      <c r="Q139" s="14" t="s">
        <v>79</v>
      </c>
      <c r="R139" s="151" t="s">
        <v>1961</v>
      </c>
      <c r="S139" s="14" t="s">
        <v>78</v>
      </c>
      <c r="T139" s="14" t="s">
        <v>101</v>
      </c>
      <c r="U139" s="14" t="s">
        <v>77</v>
      </c>
      <c r="V139" s="14" t="s">
        <v>78</v>
      </c>
      <c r="W139" s="14" t="s">
        <v>216</v>
      </c>
      <c r="X139" s="152" t="s">
        <v>87</v>
      </c>
    </row>
    <row r="140">
      <c r="A140" s="147" t="s">
        <v>1321</v>
      </c>
      <c r="B140" s="11">
        <v>24.0</v>
      </c>
      <c r="C140" s="11" t="s">
        <v>59</v>
      </c>
      <c r="D140" s="11" t="s">
        <v>89</v>
      </c>
      <c r="E140" s="12">
        <v>0.9583333333357587</v>
      </c>
      <c r="F140" s="11" t="s">
        <v>1962</v>
      </c>
      <c r="G140" s="12">
        <v>0.25</v>
      </c>
      <c r="H140" s="11" t="s">
        <v>146</v>
      </c>
      <c r="I140" s="11" t="s">
        <v>78</v>
      </c>
      <c r="J140" s="11" t="s">
        <v>125</v>
      </c>
      <c r="K140" s="11" t="s">
        <v>125</v>
      </c>
      <c r="L140" s="11" t="s">
        <v>77</v>
      </c>
      <c r="M140" s="11" t="s">
        <v>77</v>
      </c>
      <c r="N140" s="11" t="s">
        <v>79</v>
      </c>
      <c r="O140" s="11" t="s">
        <v>79</v>
      </c>
      <c r="P140" s="11" t="s">
        <v>78</v>
      </c>
      <c r="Q140" s="11" t="s">
        <v>77</v>
      </c>
      <c r="R140" s="148" t="s">
        <v>1868</v>
      </c>
      <c r="S140" s="11" t="s">
        <v>111</v>
      </c>
      <c r="T140" s="11" t="s">
        <v>80</v>
      </c>
      <c r="U140" s="11" t="s">
        <v>77</v>
      </c>
      <c r="V140" s="11" t="s">
        <v>78</v>
      </c>
      <c r="W140" s="11" t="s">
        <v>81</v>
      </c>
      <c r="X140" s="149" t="s">
        <v>87</v>
      </c>
    </row>
    <row r="141">
      <c r="A141" s="150" t="s">
        <v>1322</v>
      </c>
      <c r="B141" s="14">
        <v>26.0</v>
      </c>
      <c r="C141" s="14" t="s">
        <v>88</v>
      </c>
      <c r="D141" s="14" t="s">
        <v>89</v>
      </c>
      <c r="E141" s="15">
        <v>0.9583333333357587</v>
      </c>
      <c r="F141" s="14" t="s">
        <v>181</v>
      </c>
      <c r="G141" s="15">
        <v>0.25</v>
      </c>
      <c r="H141" s="14" t="s">
        <v>1911</v>
      </c>
      <c r="I141" s="14" t="s">
        <v>125</v>
      </c>
      <c r="J141" s="14" t="s">
        <v>77</v>
      </c>
      <c r="K141" s="14" t="s">
        <v>78</v>
      </c>
      <c r="L141" s="14" t="s">
        <v>77</v>
      </c>
      <c r="M141" s="14" t="s">
        <v>77</v>
      </c>
      <c r="N141" s="14" t="s">
        <v>79</v>
      </c>
      <c r="O141" s="14" t="s">
        <v>78</v>
      </c>
      <c r="P141" s="14" t="s">
        <v>77</v>
      </c>
      <c r="Q141" s="14" t="s">
        <v>77</v>
      </c>
      <c r="R141" s="151" t="s">
        <v>1963</v>
      </c>
      <c r="S141" s="14" t="s">
        <v>125</v>
      </c>
      <c r="T141" s="14" t="s">
        <v>147</v>
      </c>
      <c r="U141" s="14" t="s">
        <v>79</v>
      </c>
      <c r="V141" s="14" t="s">
        <v>77</v>
      </c>
      <c r="W141" s="14" t="s">
        <v>81</v>
      </c>
      <c r="X141" s="152" t="s">
        <v>87</v>
      </c>
    </row>
    <row r="142">
      <c r="A142" s="147" t="s">
        <v>1323</v>
      </c>
      <c r="B142" s="11">
        <v>31.0</v>
      </c>
      <c r="C142" s="11" t="s">
        <v>59</v>
      </c>
      <c r="D142" s="11" t="s">
        <v>89</v>
      </c>
      <c r="E142" s="12">
        <v>0.9583333333357587</v>
      </c>
      <c r="F142" s="11" t="s">
        <v>180</v>
      </c>
      <c r="G142" s="12">
        <v>0.29166666666424135</v>
      </c>
      <c r="H142" s="11" t="s">
        <v>146</v>
      </c>
      <c r="I142" s="11" t="s">
        <v>125</v>
      </c>
      <c r="J142" s="11" t="s">
        <v>77</v>
      </c>
      <c r="K142" s="11" t="s">
        <v>78</v>
      </c>
      <c r="L142" s="11" t="s">
        <v>79</v>
      </c>
      <c r="M142" s="11" t="s">
        <v>77</v>
      </c>
      <c r="N142" s="11" t="s">
        <v>79</v>
      </c>
      <c r="O142" s="11" t="s">
        <v>79</v>
      </c>
      <c r="P142" s="11" t="s">
        <v>77</v>
      </c>
      <c r="Q142" s="11" t="s">
        <v>77</v>
      </c>
      <c r="R142" s="148" t="s">
        <v>1868</v>
      </c>
      <c r="S142" s="11" t="s">
        <v>111</v>
      </c>
      <c r="T142" s="11" t="s">
        <v>101</v>
      </c>
      <c r="U142" s="11" t="s">
        <v>79</v>
      </c>
      <c r="V142" s="11" t="s">
        <v>78</v>
      </c>
      <c r="W142" s="11" t="s">
        <v>81</v>
      </c>
      <c r="X142" s="149" t="s">
        <v>87</v>
      </c>
    </row>
    <row r="143">
      <c r="A143" s="150" t="s">
        <v>1324</v>
      </c>
      <c r="B143" s="14">
        <v>24.0</v>
      </c>
      <c r="C143" s="14" t="s">
        <v>59</v>
      </c>
      <c r="D143" s="14" t="s">
        <v>89</v>
      </c>
      <c r="E143" s="15">
        <v>0.9166666666642413</v>
      </c>
      <c r="F143" s="14" t="s">
        <v>181</v>
      </c>
      <c r="G143" s="15">
        <v>0.33333333333575865</v>
      </c>
      <c r="H143" s="14" t="s">
        <v>434</v>
      </c>
      <c r="I143" s="14" t="s">
        <v>78</v>
      </c>
      <c r="J143" s="14" t="s">
        <v>125</v>
      </c>
      <c r="K143" s="14" t="s">
        <v>125</v>
      </c>
      <c r="L143" s="14" t="s">
        <v>79</v>
      </c>
      <c r="M143" s="14" t="s">
        <v>79</v>
      </c>
      <c r="N143" s="14" t="s">
        <v>79</v>
      </c>
      <c r="O143" s="14" t="s">
        <v>79</v>
      </c>
      <c r="P143" s="14" t="s">
        <v>77</v>
      </c>
      <c r="Q143" s="14" t="s">
        <v>78</v>
      </c>
      <c r="R143" s="151" t="s">
        <v>1964</v>
      </c>
      <c r="S143" s="14" t="s">
        <v>125</v>
      </c>
      <c r="T143" s="14" t="s">
        <v>101</v>
      </c>
      <c r="U143" s="14" t="s">
        <v>125</v>
      </c>
      <c r="V143" s="14" t="s">
        <v>78</v>
      </c>
      <c r="W143" s="14" t="s">
        <v>216</v>
      </c>
      <c r="X143" s="152" t="s">
        <v>87</v>
      </c>
    </row>
    <row r="144">
      <c r="A144" s="147" t="s">
        <v>1326</v>
      </c>
      <c r="B144" s="11">
        <v>22.0</v>
      </c>
      <c r="C144" s="11" t="s">
        <v>88</v>
      </c>
      <c r="D144" s="11" t="s">
        <v>89</v>
      </c>
      <c r="E144" s="12">
        <v>0.9583333333357587</v>
      </c>
      <c r="F144" s="11" t="s">
        <v>1954</v>
      </c>
      <c r="G144" s="12">
        <v>0.25</v>
      </c>
      <c r="H144" s="11" t="s">
        <v>124</v>
      </c>
      <c r="I144" s="11" t="s">
        <v>79</v>
      </c>
      <c r="J144" s="11" t="s">
        <v>79</v>
      </c>
      <c r="K144" s="11" t="s">
        <v>79</v>
      </c>
      <c r="L144" s="11" t="s">
        <v>79</v>
      </c>
      <c r="M144" s="11" t="s">
        <v>79</v>
      </c>
      <c r="N144" s="11" t="s">
        <v>79</v>
      </c>
      <c r="O144" s="11" t="s">
        <v>79</v>
      </c>
      <c r="P144" s="11" t="s">
        <v>79</v>
      </c>
      <c r="Q144" s="11" t="s">
        <v>79</v>
      </c>
      <c r="R144" s="154" t="s">
        <v>1965</v>
      </c>
      <c r="S144" s="11" t="s">
        <v>77</v>
      </c>
      <c r="T144" s="11" t="s">
        <v>157</v>
      </c>
      <c r="U144" s="11" t="s">
        <v>79</v>
      </c>
      <c r="V144" s="11" t="s">
        <v>77</v>
      </c>
      <c r="W144" s="11" t="s">
        <v>102</v>
      </c>
      <c r="X144" s="149" t="s">
        <v>202</v>
      </c>
    </row>
    <row r="145">
      <c r="A145" s="150" t="s">
        <v>1327</v>
      </c>
      <c r="B145" s="14">
        <v>34.0</v>
      </c>
      <c r="C145" s="14" t="s">
        <v>59</v>
      </c>
      <c r="D145" s="14" t="s">
        <v>60</v>
      </c>
      <c r="E145" s="15">
        <v>0.9583333333357587</v>
      </c>
      <c r="F145" s="14" t="s">
        <v>179</v>
      </c>
      <c r="G145" s="15">
        <v>0.27083333333575865</v>
      </c>
      <c r="H145" s="14" t="s">
        <v>146</v>
      </c>
      <c r="I145" s="14" t="s">
        <v>125</v>
      </c>
      <c r="J145" s="14" t="s">
        <v>125</v>
      </c>
      <c r="K145" s="14" t="s">
        <v>78</v>
      </c>
      <c r="L145" s="14" t="s">
        <v>79</v>
      </c>
      <c r="M145" s="14" t="s">
        <v>79</v>
      </c>
      <c r="N145" s="14" t="s">
        <v>79</v>
      </c>
      <c r="O145" s="14" t="s">
        <v>79</v>
      </c>
      <c r="P145" s="14" t="s">
        <v>77</v>
      </c>
      <c r="Q145" s="14" t="s">
        <v>79</v>
      </c>
      <c r="R145" s="154" t="s">
        <v>1966</v>
      </c>
      <c r="S145" s="14" t="s">
        <v>125</v>
      </c>
      <c r="T145" s="14" t="s">
        <v>80</v>
      </c>
      <c r="U145" s="14" t="s">
        <v>79</v>
      </c>
      <c r="V145" s="14" t="s">
        <v>78</v>
      </c>
      <c r="W145" s="14" t="s">
        <v>81</v>
      </c>
      <c r="X145" s="152" t="s">
        <v>87</v>
      </c>
    </row>
    <row r="146">
      <c r="A146" s="147" t="s">
        <v>1328</v>
      </c>
      <c r="B146" s="11">
        <v>26.0</v>
      </c>
      <c r="C146" s="11" t="s">
        <v>59</v>
      </c>
      <c r="D146" s="11" t="s">
        <v>193</v>
      </c>
      <c r="E146" s="12">
        <v>0.9166666666642413</v>
      </c>
      <c r="F146" s="11" t="s">
        <v>215</v>
      </c>
      <c r="G146" s="12">
        <v>0.20833333333575865</v>
      </c>
      <c r="H146" s="11" t="s">
        <v>1911</v>
      </c>
      <c r="I146" s="11" t="s">
        <v>79</v>
      </c>
      <c r="J146" s="11" t="s">
        <v>79</v>
      </c>
      <c r="K146" s="11" t="s">
        <v>79</v>
      </c>
      <c r="L146" s="11" t="s">
        <v>79</v>
      </c>
      <c r="M146" s="11" t="s">
        <v>79</v>
      </c>
      <c r="N146" s="11" t="s">
        <v>79</v>
      </c>
      <c r="O146" s="11" t="s">
        <v>79</v>
      </c>
      <c r="P146" s="11" t="s">
        <v>79</v>
      </c>
      <c r="Q146" s="11" t="s">
        <v>79</v>
      </c>
      <c r="R146" s="148" t="s">
        <v>1868</v>
      </c>
      <c r="S146" s="11" t="s">
        <v>111</v>
      </c>
      <c r="T146" s="11" t="s">
        <v>157</v>
      </c>
      <c r="U146" s="11" t="s">
        <v>79</v>
      </c>
      <c r="V146" s="11" t="s">
        <v>79</v>
      </c>
      <c r="W146" s="11" t="s">
        <v>102</v>
      </c>
      <c r="X146" s="149" t="s">
        <v>87</v>
      </c>
    </row>
    <row r="147">
      <c r="A147" s="150" t="s">
        <v>1329</v>
      </c>
      <c r="B147" s="14">
        <v>27.0</v>
      </c>
      <c r="C147" s="14" t="s">
        <v>59</v>
      </c>
      <c r="D147" s="14" t="s">
        <v>89</v>
      </c>
      <c r="E147" s="15">
        <v>0.9583333333357587</v>
      </c>
      <c r="F147" s="14" t="s">
        <v>595</v>
      </c>
      <c r="G147" s="15">
        <v>0.20833333333575865</v>
      </c>
      <c r="H147" s="14" t="s">
        <v>396</v>
      </c>
      <c r="I147" s="14" t="s">
        <v>125</v>
      </c>
      <c r="J147" s="14" t="s">
        <v>125</v>
      </c>
      <c r="K147" s="14" t="s">
        <v>78</v>
      </c>
      <c r="L147" s="14" t="s">
        <v>77</v>
      </c>
      <c r="M147" s="14" t="s">
        <v>78</v>
      </c>
      <c r="N147" s="14" t="s">
        <v>77</v>
      </c>
      <c r="O147" s="14" t="s">
        <v>77</v>
      </c>
      <c r="P147" s="14" t="s">
        <v>78</v>
      </c>
      <c r="Q147" s="14" t="s">
        <v>77</v>
      </c>
      <c r="R147" s="155" t="s">
        <v>1967</v>
      </c>
      <c r="S147" s="14" t="s">
        <v>125</v>
      </c>
      <c r="T147" s="14" t="s">
        <v>80</v>
      </c>
      <c r="U147" s="14" t="s">
        <v>125</v>
      </c>
      <c r="V147" s="14" t="s">
        <v>77</v>
      </c>
      <c r="W147" s="14" t="s">
        <v>81</v>
      </c>
      <c r="X147" s="152" t="s">
        <v>87</v>
      </c>
    </row>
    <row r="148">
      <c r="A148" s="147" t="s">
        <v>1330</v>
      </c>
      <c r="B148" s="11">
        <v>23.0</v>
      </c>
      <c r="C148" s="11" t="s">
        <v>59</v>
      </c>
      <c r="D148" s="11" t="s">
        <v>228</v>
      </c>
      <c r="E148" s="12">
        <v>0.0</v>
      </c>
      <c r="F148" s="11" t="s">
        <v>190</v>
      </c>
      <c r="G148" s="12">
        <v>0.28472222221898846</v>
      </c>
      <c r="H148" s="11" t="s">
        <v>1911</v>
      </c>
      <c r="I148" s="11" t="s">
        <v>78</v>
      </c>
      <c r="J148" s="11" t="s">
        <v>77</v>
      </c>
      <c r="K148" s="11" t="s">
        <v>79</v>
      </c>
      <c r="L148" s="11" t="s">
        <v>79</v>
      </c>
      <c r="M148" s="11" t="s">
        <v>79</v>
      </c>
      <c r="N148" s="11" t="s">
        <v>77</v>
      </c>
      <c r="O148" s="11" t="s">
        <v>79</v>
      </c>
      <c r="P148" s="11" t="s">
        <v>79</v>
      </c>
      <c r="Q148" s="11" t="s">
        <v>79</v>
      </c>
      <c r="R148" s="148" t="s">
        <v>1868</v>
      </c>
      <c r="S148" s="11" t="s">
        <v>79</v>
      </c>
      <c r="T148" s="11" t="s">
        <v>101</v>
      </c>
      <c r="U148" s="11" t="s">
        <v>79</v>
      </c>
      <c r="V148" s="11" t="s">
        <v>79</v>
      </c>
      <c r="W148" s="11" t="s">
        <v>102</v>
      </c>
      <c r="X148" s="149" t="s">
        <v>87</v>
      </c>
    </row>
    <row r="149">
      <c r="A149" s="150" t="s">
        <v>1331</v>
      </c>
      <c r="B149" s="14">
        <v>24.0</v>
      </c>
      <c r="C149" s="14" t="s">
        <v>59</v>
      </c>
      <c r="D149" s="14" t="s">
        <v>89</v>
      </c>
      <c r="E149" s="15">
        <v>0.0625</v>
      </c>
      <c r="F149" s="14" t="s">
        <v>215</v>
      </c>
      <c r="G149" s="15">
        <v>0.33333333333575865</v>
      </c>
      <c r="H149" s="14" t="s">
        <v>146</v>
      </c>
      <c r="I149" s="14" t="s">
        <v>79</v>
      </c>
      <c r="J149" s="14" t="s">
        <v>79</v>
      </c>
      <c r="K149" s="14" t="s">
        <v>79</v>
      </c>
      <c r="L149" s="14" t="s">
        <v>79</v>
      </c>
      <c r="M149" s="14" t="s">
        <v>79</v>
      </c>
      <c r="N149" s="14" t="s">
        <v>79</v>
      </c>
      <c r="O149" s="14" t="s">
        <v>79</v>
      </c>
      <c r="P149" s="14" t="s">
        <v>79</v>
      </c>
      <c r="Q149" s="14" t="s">
        <v>79</v>
      </c>
      <c r="R149" s="151" t="s">
        <v>1968</v>
      </c>
      <c r="S149" s="14" t="s">
        <v>78</v>
      </c>
      <c r="T149" s="14" t="s">
        <v>80</v>
      </c>
      <c r="U149" s="14" t="s">
        <v>77</v>
      </c>
      <c r="V149" s="14" t="s">
        <v>125</v>
      </c>
      <c r="W149" s="14" t="s">
        <v>216</v>
      </c>
      <c r="X149" s="152" t="s">
        <v>202</v>
      </c>
    </row>
    <row r="150">
      <c r="A150" s="147" t="s">
        <v>1332</v>
      </c>
      <c r="B150" s="11">
        <v>25.0</v>
      </c>
      <c r="C150" s="11" t="s">
        <v>59</v>
      </c>
      <c r="D150" s="11" t="s">
        <v>164</v>
      </c>
      <c r="E150" s="12">
        <v>0.9791666666642413</v>
      </c>
      <c r="F150" s="11" t="s">
        <v>179</v>
      </c>
      <c r="G150" s="12">
        <v>0.29166666666424135</v>
      </c>
      <c r="H150" s="11" t="s">
        <v>146</v>
      </c>
      <c r="I150" s="11" t="s">
        <v>125</v>
      </c>
      <c r="J150" s="11" t="s">
        <v>125</v>
      </c>
      <c r="K150" s="11" t="s">
        <v>77</v>
      </c>
      <c r="L150" s="11" t="s">
        <v>79</v>
      </c>
      <c r="M150" s="11" t="s">
        <v>79</v>
      </c>
      <c r="N150" s="11" t="s">
        <v>79</v>
      </c>
      <c r="O150" s="11" t="s">
        <v>79</v>
      </c>
      <c r="P150" s="11" t="s">
        <v>77</v>
      </c>
      <c r="Q150" s="11" t="s">
        <v>79</v>
      </c>
      <c r="R150" s="151" t="s">
        <v>1969</v>
      </c>
      <c r="S150" s="11" t="s">
        <v>78</v>
      </c>
      <c r="T150" s="11" t="s">
        <v>101</v>
      </c>
      <c r="U150" s="11" t="s">
        <v>78</v>
      </c>
      <c r="V150" s="11" t="s">
        <v>79</v>
      </c>
      <c r="W150" s="11" t="s">
        <v>81</v>
      </c>
      <c r="X150" s="149" t="s">
        <v>87</v>
      </c>
    </row>
    <row r="151">
      <c r="A151" s="150" t="s">
        <v>1334</v>
      </c>
      <c r="B151" s="14">
        <v>39.0</v>
      </c>
      <c r="C151" s="14" t="s">
        <v>59</v>
      </c>
      <c r="D151" s="14" t="s">
        <v>228</v>
      </c>
      <c r="E151" s="15">
        <v>0.9375</v>
      </c>
      <c r="F151" s="14" t="s">
        <v>190</v>
      </c>
      <c r="G151" s="15">
        <v>0.25</v>
      </c>
      <c r="H151" s="14" t="s">
        <v>124</v>
      </c>
      <c r="I151" s="14" t="s">
        <v>77</v>
      </c>
      <c r="J151" s="14" t="s">
        <v>77</v>
      </c>
      <c r="K151" s="14" t="s">
        <v>125</v>
      </c>
      <c r="L151" s="14" t="s">
        <v>79</v>
      </c>
      <c r="M151" s="14" t="s">
        <v>78</v>
      </c>
      <c r="N151" s="14" t="s">
        <v>79</v>
      </c>
      <c r="O151" s="14" t="s">
        <v>77</v>
      </c>
      <c r="P151" s="14" t="s">
        <v>77</v>
      </c>
      <c r="Q151" s="14" t="s">
        <v>77</v>
      </c>
      <c r="R151" s="148" t="s">
        <v>1868</v>
      </c>
      <c r="S151" s="14" t="s">
        <v>111</v>
      </c>
      <c r="T151" s="14" t="s">
        <v>101</v>
      </c>
      <c r="U151" s="14" t="s">
        <v>125</v>
      </c>
      <c r="V151" s="14" t="s">
        <v>77</v>
      </c>
      <c r="W151" s="14" t="s">
        <v>81</v>
      </c>
      <c r="X151" s="152" t="s">
        <v>140</v>
      </c>
    </row>
    <row r="152">
      <c r="A152" s="147" t="s">
        <v>1335</v>
      </c>
      <c r="B152" s="11">
        <v>23.0</v>
      </c>
      <c r="C152" s="11" t="s">
        <v>88</v>
      </c>
      <c r="D152" s="11" t="s">
        <v>228</v>
      </c>
      <c r="E152" s="12">
        <v>0.9791666666642413</v>
      </c>
      <c r="F152" s="11" t="s">
        <v>179</v>
      </c>
      <c r="G152" s="12">
        <v>0.23611111110949423</v>
      </c>
      <c r="H152" s="11" t="s">
        <v>146</v>
      </c>
      <c r="I152" s="11" t="s">
        <v>77</v>
      </c>
      <c r="J152" s="11" t="s">
        <v>79</v>
      </c>
      <c r="K152" s="11" t="s">
        <v>77</v>
      </c>
      <c r="L152" s="11" t="s">
        <v>79</v>
      </c>
      <c r="M152" s="11" t="s">
        <v>77</v>
      </c>
      <c r="N152" s="11" t="s">
        <v>77</v>
      </c>
      <c r="O152" s="11" t="s">
        <v>77</v>
      </c>
      <c r="P152" s="11" t="s">
        <v>125</v>
      </c>
      <c r="Q152" s="11" t="s">
        <v>79</v>
      </c>
      <c r="R152" s="148" t="s">
        <v>1868</v>
      </c>
      <c r="S152" s="11" t="s">
        <v>111</v>
      </c>
      <c r="T152" s="11" t="s">
        <v>80</v>
      </c>
      <c r="U152" s="11" t="s">
        <v>125</v>
      </c>
      <c r="V152" s="11" t="s">
        <v>79</v>
      </c>
      <c r="W152" s="11" t="s">
        <v>102</v>
      </c>
      <c r="X152" s="149" t="s">
        <v>140</v>
      </c>
    </row>
    <row r="153">
      <c r="A153" s="150" t="s">
        <v>1336</v>
      </c>
      <c r="B153" s="14">
        <v>33.0</v>
      </c>
      <c r="C153" s="14" t="s">
        <v>59</v>
      </c>
      <c r="D153" s="14" t="s">
        <v>252</v>
      </c>
      <c r="E153" s="15">
        <v>0.9583333333357587</v>
      </c>
      <c r="F153" s="14" t="s">
        <v>181</v>
      </c>
      <c r="G153" s="15">
        <v>0.25</v>
      </c>
      <c r="H153" s="14" t="s">
        <v>146</v>
      </c>
      <c r="I153" s="14" t="s">
        <v>125</v>
      </c>
      <c r="J153" s="14" t="s">
        <v>78</v>
      </c>
      <c r="K153" s="14" t="s">
        <v>79</v>
      </c>
      <c r="L153" s="14" t="s">
        <v>79</v>
      </c>
      <c r="M153" s="14" t="s">
        <v>79</v>
      </c>
      <c r="N153" s="14" t="s">
        <v>79</v>
      </c>
      <c r="O153" s="14" t="s">
        <v>79</v>
      </c>
      <c r="P153" s="14" t="s">
        <v>79</v>
      </c>
      <c r="Q153" s="14" t="s">
        <v>78</v>
      </c>
      <c r="R153" s="148" t="s">
        <v>1868</v>
      </c>
      <c r="S153" s="14" t="s">
        <v>79</v>
      </c>
      <c r="T153" s="14" t="s">
        <v>80</v>
      </c>
      <c r="U153" s="14" t="s">
        <v>125</v>
      </c>
      <c r="V153" s="14" t="s">
        <v>78</v>
      </c>
      <c r="W153" s="14" t="s">
        <v>216</v>
      </c>
      <c r="X153" s="152" t="s">
        <v>87</v>
      </c>
    </row>
    <row r="154">
      <c r="A154" s="147" t="s">
        <v>1338</v>
      </c>
      <c r="B154" s="11">
        <v>24.0</v>
      </c>
      <c r="C154" s="11" t="s">
        <v>88</v>
      </c>
      <c r="D154" s="11" t="s">
        <v>228</v>
      </c>
      <c r="E154" s="12">
        <v>0.9791666666642413</v>
      </c>
      <c r="F154" s="11" t="s">
        <v>215</v>
      </c>
      <c r="G154" s="12">
        <v>0.27083333333575865</v>
      </c>
      <c r="H154" s="11" t="s">
        <v>124</v>
      </c>
      <c r="I154" s="11" t="s">
        <v>77</v>
      </c>
      <c r="J154" s="11" t="s">
        <v>77</v>
      </c>
      <c r="K154" s="11" t="s">
        <v>79</v>
      </c>
      <c r="L154" s="11" t="s">
        <v>79</v>
      </c>
      <c r="M154" s="11" t="s">
        <v>79</v>
      </c>
      <c r="N154" s="11" t="s">
        <v>79</v>
      </c>
      <c r="O154" s="11" t="s">
        <v>78</v>
      </c>
      <c r="P154" s="11" t="s">
        <v>79</v>
      </c>
      <c r="Q154" s="11" t="s">
        <v>79</v>
      </c>
      <c r="R154" s="148" t="s">
        <v>1868</v>
      </c>
      <c r="S154" s="11" t="s">
        <v>111</v>
      </c>
      <c r="T154" s="11" t="s">
        <v>101</v>
      </c>
      <c r="U154" s="11" t="s">
        <v>77</v>
      </c>
      <c r="V154" s="11" t="s">
        <v>77</v>
      </c>
      <c r="W154" s="11" t="s">
        <v>216</v>
      </c>
      <c r="X154" s="149" t="s">
        <v>202</v>
      </c>
    </row>
    <row r="155">
      <c r="A155" s="150" t="s">
        <v>1340</v>
      </c>
      <c r="B155" s="14">
        <v>30.0</v>
      </c>
      <c r="C155" s="14" t="s">
        <v>59</v>
      </c>
      <c r="D155" s="14" t="s">
        <v>89</v>
      </c>
      <c r="E155" s="15">
        <v>0.9583333333357587</v>
      </c>
      <c r="F155" s="14" t="s">
        <v>179</v>
      </c>
      <c r="G155" s="15">
        <v>0.29166666666424135</v>
      </c>
      <c r="H155" s="14" t="s">
        <v>146</v>
      </c>
      <c r="I155" s="14" t="s">
        <v>77</v>
      </c>
      <c r="J155" s="14" t="s">
        <v>79</v>
      </c>
      <c r="K155" s="14" t="s">
        <v>79</v>
      </c>
      <c r="L155" s="14" t="s">
        <v>79</v>
      </c>
      <c r="M155" s="14" t="s">
        <v>79</v>
      </c>
      <c r="N155" s="14" t="s">
        <v>79</v>
      </c>
      <c r="O155" s="14" t="s">
        <v>79</v>
      </c>
      <c r="P155" s="14" t="s">
        <v>79</v>
      </c>
      <c r="Q155" s="14" t="s">
        <v>79</v>
      </c>
      <c r="R155" s="148" t="s">
        <v>1868</v>
      </c>
      <c r="S155" s="14" t="s">
        <v>79</v>
      </c>
      <c r="T155" s="14" t="s">
        <v>101</v>
      </c>
      <c r="U155" s="14" t="s">
        <v>125</v>
      </c>
      <c r="V155" s="14" t="s">
        <v>79</v>
      </c>
      <c r="W155" s="14" t="s">
        <v>102</v>
      </c>
      <c r="X155" s="152" t="s">
        <v>87</v>
      </c>
    </row>
    <row r="156">
      <c r="A156" s="147" t="s">
        <v>1341</v>
      </c>
      <c r="B156" s="11">
        <v>31.0</v>
      </c>
      <c r="C156" s="11" t="s">
        <v>59</v>
      </c>
      <c r="D156" s="11" t="s">
        <v>60</v>
      </c>
      <c r="E156" s="12">
        <v>0.9375</v>
      </c>
      <c r="F156" s="11" t="s">
        <v>797</v>
      </c>
      <c r="G156" s="12">
        <v>0.25</v>
      </c>
      <c r="H156" s="11" t="s">
        <v>124</v>
      </c>
      <c r="I156" s="11" t="s">
        <v>77</v>
      </c>
      <c r="J156" s="11" t="s">
        <v>77</v>
      </c>
      <c r="K156" s="11" t="s">
        <v>125</v>
      </c>
      <c r="L156" s="11" t="s">
        <v>79</v>
      </c>
      <c r="M156" s="11" t="s">
        <v>79</v>
      </c>
      <c r="N156" s="11" t="s">
        <v>79</v>
      </c>
      <c r="O156" s="11" t="s">
        <v>79</v>
      </c>
      <c r="P156" s="11" t="s">
        <v>79</v>
      </c>
      <c r="Q156" s="11" t="s">
        <v>79</v>
      </c>
      <c r="R156" s="148" t="s">
        <v>1868</v>
      </c>
      <c r="S156" s="11" t="s">
        <v>111</v>
      </c>
      <c r="T156" s="11" t="s">
        <v>157</v>
      </c>
      <c r="U156" s="11" t="s">
        <v>79</v>
      </c>
      <c r="V156" s="11" t="s">
        <v>79</v>
      </c>
      <c r="W156" s="11" t="s">
        <v>102</v>
      </c>
      <c r="X156" s="149" t="s">
        <v>87</v>
      </c>
    </row>
    <row r="157">
      <c r="A157" s="150" t="s">
        <v>1342</v>
      </c>
      <c r="B157" s="14">
        <v>23.0</v>
      </c>
      <c r="C157" s="14" t="s">
        <v>59</v>
      </c>
      <c r="D157" s="14" t="s">
        <v>60</v>
      </c>
      <c r="E157" s="15">
        <v>0.020833333335758653</v>
      </c>
      <c r="F157" s="14" t="s">
        <v>281</v>
      </c>
      <c r="G157" s="15">
        <v>0.29166666666424135</v>
      </c>
      <c r="H157" s="14" t="s">
        <v>354</v>
      </c>
      <c r="I157" s="14" t="s">
        <v>77</v>
      </c>
      <c r="J157" s="14" t="s">
        <v>79</v>
      </c>
      <c r="K157" s="14" t="s">
        <v>79</v>
      </c>
      <c r="L157" s="14" t="s">
        <v>79</v>
      </c>
      <c r="M157" s="14" t="s">
        <v>79</v>
      </c>
      <c r="N157" s="14" t="s">
        <v>77</v>
      </c>
      <c r="O157" s="14" t="s">
        <v>79</v>
      </c>
      <c r="P157" s="14" t="s">
        <v>79</v>
      </c>
      <c r="Q157" s="14" t="s">
        <v>79</v>
      </c>
      <c r="R157" s="148" t="s">
        <v>1868</v>
      </c>
      <c r="S157" s="14" t="s">
        <v>79</v>
      </c>
      <c r="T157" s="14" t="s">
        <v>80</v>
      </c>
      <c r="U157" s="14" t="s">
        <v>79</v>
      </c>
      <c r="V157" s="14" t="s">
        <v>78</v>
      </c>
      <c r="W157" s="14" t="s">
        <v>102</v>
      </c>
      <c r="X157" s="152" t="s">
        <v>87</v>
      </c>
    </row>
    <row r="158">
      <c r="A158" s="147" t="s">
        <v>1343</v>
      </c>
      <c r="B158" s="11">
        <v>22.0</v>
      </c>
      <c r="C158" s="11" t="s">
        <v>88</v>
      </c>
      <c r="D158" s="11" t="s">
        <v>252</v>
      </c>
      <c r="E158" s="12">
        <v>0.04166666666424135</v>
      </c>
      <c r="F158" s="11" t="s">
        <v>398</v>
      </c>
      <c r="G158" s="12">
        <v>0.27083333333575865</v>
      </c>
      <c r="H158" s="11" t="s">
        <v>1970</v>
      </c>
      <c r="I158" s="11" t="s">
        <v>78</v>
      </c>
      <c r="J158" s="11" t="s">
        <v>79</v>
      </c>
      <c r="K158" s="11" t="s">
        <v>79</v>
      </c>
      <c r="L158" s="11" t="s">
        <v>77</v>
      </c>
      <c r="M158" s="11" t="s">
        <v>79</v>
      </c>
      <c r="N158" s="11" t="s">
        <v>79</v>
      </c>
      <c r="O158" s="11" t="s">
        <v>79</v>
      </c>
      <c r="P158" s="11" t="s">
        <v>78</v>
      </c>
      <c r="Q158" s="11" t="s">
        <v>77</v>
      </c>
      <c r="R158" s="148" t="s">
        <v>1868</v>
      </c>
      <c r="S158" s="11" t="s">
        <v>111</v>
      </c>
      <c r="T158" s="11" t="s">
        <v>80</v>
      </c>
      <c r="U158" s="11" t="s">
        <v>79</v>
      </c>
      <c r="V158" s="11" t="s">
        <v>125</v>
      </c>
      <c r="W158" s="11" t="s">
        <v>81</v>
      </c>
      <c r="X158" s="149" t="s">
        <v>87</v>
      </c>
    </row>
    <row r="159">
      <c r="A159" s="150" t="s">
        <v>1344</v>
      </c>
      <c r="B159" s="14">
        <v>22.0</v>
      </c>
      <c r="C159" s="14" t="s">
        <v>88</v>
      </c>
      <c r="D159" s="14" t="s">
        <v>228</v>
      </c>
      <c r="E159" s="15">
        <v>0.04166666666424135</v>
      </c>
      <c r="F159" s="14" t="s">
        <v>190</v>
      </c>
      <c r="G159" s="15">
        <v>0.27083333333575865</v>
      </c>
      <c r="H159" s="14" t="s">
        <v>146</v>
      </c>
      <c r="I159" s="14" t="s">
        <v>78</v>
      </c>
      <c r="J159" s="14" t="s">
        <v>79</v>
      </c>
      <c r="K159" s="14" t="s">
        <v>77</v>
      </c>
      <c r="L159" s="14" t="s">
        <v>79</v>
      </c>
      <c r="M159" s="14" t="s">
        <v>79</v>
      </c>
      <c r="N159" s="14" t="s">
        <v>79</v>
      </c>
      <c r="O159" s="14" t="s">
        <v>77</v>
      </c>
      <c r="P159" s="14" t="s">
        <v>77</v>
      </c>
      <c r="Q159" s="14" t="s">
        <v>79</v>
      </c>
      <c r="R159" s="148" t="s">
        <v>1868</v>
      </c>
      <c r="S159" s="14" t="s">
        <v>111</v>
      </c>
      <c r="T159" s="14" t="s">
        <v>101</v>
      </c>
      <c r="U159" s="14" t="s">
        <v>79</v>
      </c>
      <c r="V159" s="14" t="s">
        <v>77</v>
      </c>
      <c r="W159" s="14" t="s">
        <v>138</v>
      </c>
      <c r="X159" s="152" t="s">
        <v>87</v>
      </c>
    </row>
    <row r="160">
      <c r="A160" s="147" t="s">
        <v>1345</v>
      </c>
      <c r="B160" s="11">
        <v>23.0</v>
      </c>
      <c r="C160" s="11" t="s">
        <v>59</v>
      </c>
      <c r="D160" s="11" t="s">
        <v>89</v>
      </c>
      <c r="E160" s="12">
        <v>0.9375</v>
      </c>
      <c r="F160" s="11" t="s">
        <v>179</v>
      </c>
      <c r="G160" s="12">
        <v>0.22916666666424135</v>
      </c>
      <c r="H160" s="11" t="s">
        <v>146</v>
      </c>
      <c r="I160" s="11" t="s">
        <v>78</v>
      </c>
      <c r="J160" s="11" t="s">
        <v>78</v>
      </c>
      <c r="K160" s="11" t="s">
        <v>78</v>
      </c>
      <c r="L160" s="11" t="s">
        <v>79</v>
      </c>
      <c r="M160" s="11" t="s">
        <v>79</v>
      </c>
      <c r="N160" s="11" t="s">
        <v>79</v>
      </c>
      <c r="O160" s="11" t="s">
        <v>79</v>
      </c>
      <c r="P160" s="11" t="s">
        <v>77</v>
      </c>
      <c r="Q160" s="11" t="s">
        <v>77</v>
      </c>
      <c r="R160" s="151" t="s">
        <v>1938</v>
      </c>
      <c r="S160" s="11" t="s">
        <v>78</v>
      </c>
      <c r="T160" s="11" t="s">
        <v>101</v>
      </c>
      <c r="U160" s="11" t="s">
        <v>77</v>
      </c>
      <c r="V160" s="11" t="s">
        <v>78</v>
      </c>
      <c r="W160" s="11" t="s">
        <v>81</v>
      </c>
      <c r="X160" s="149" t="s">
        <v>87</v>
      </c>
    </row>
    <row r="161">
      <c r="A161" s="150" t="s">
        <v>1346</v>
      </c>
      <c r="B161" s="14">
        <v>23.0</v>
      </c>
      <c r="C161" s="14" t="s">
        <v>59</v>
      </c>
      <c r="D161" s="14" t="s">
        <v>252</v>
      </c>
      <c r="E161" s="15">
        <v>0.9583333333357587</v>
      </c>
      <c r="F161" s="14" t="s">
        <v>179</v>
      </c>
      <c r="G161" s="15">
        <v>0.25</v>
      </c>
      <c r="H161" s="14" t="s">
        <v>146</v>
      </c>
      <c r="I161" s="14" t="s">
        <v>78</v>
      </c>
      <c r="J161" s="14" t="s">
        <v>125</v>
      </c>
      <c r="K161" s="14" t="s">
        <v>79</v>
      </c>
      <c r="L161" s="14" t="s">
        <v>79</v>
      </c>
      <c r="M161" s="14" t="s">
        <v>79</v>
      </c>
      <c r="N161" s="14" t="s">
        <v>77</v>
      </c>
      <c r="O161" s="14" t="s">
        <v>79</v>
      </c>
      <c r="P161" s="14" t="s">
        <v>125</v>
      </c>
      <c r="Q161" s="14" t="s">
        <v>79</v>
      </c>
      <c r="R161" s="154" t="s">
        <v>1971</v>
      </c>
      <c r="S161" s="14" t="s">
        <v>125</v>
      </c>
      <c r="T161" s="14" t="s">
        <v>80</v>
      </c>
      <c r="U161" s="14" t="s">
        <v>79</v>
      </c>
      <c r="V161" s="14" t="s">
        <v>78</v>
      </c>
      <c r="W161" s="14" t="s">
        <v>102</v>
      </c>
      <c r="X161" s="152" t="s">
        <v>87</v>
      </c>
    </row>
    <row r="162">
      <c r="A162" s="147" t="s">
        <v>1347</v>
      </c>
      <c r="B162" s="11">
        <v>28.0</v>
      </c>
      <c r="C162" s="11" t="s">
        <v>59</v>
      </c>
      <c r="D162" s="11" t="s">
        <v>252</v>
      </c>
      <c r="E162" s="12">
        <v>0.9791666666642413</v>
      </c>
      <c r="F162" s="11" t="s">
        <v>190</v>
      </c>
      <c r="G162" s="12">
        <v>0.25</v>
      </c>
      <c r="H162" s="11" t="s">
        <v>124</v>
      </c>
      <c r="I162" s="11" t="s">
        <v>79</v>
      </c>
      <c r="J162" s="11" t="s">
        <v>78</v>
      </c>
      <c r="K162" s="11" t="s">
        <v>78</v>
      </c>
      <c r="L162" s="11" t="s">
        <v>79</v>
      </c>
      <c r="M162" s="11" t="s">
        <v>79</v>
      </c>
      <c r="N162" s="11" t="s">
        <v>79</v>
      </c>
      <c r="O162" s="11" t="s">
        <v>79</v>
      </c>
      <c r="P162" s="11" t="s">
        <v>79</v>
      </c>
      <c r="Q162" s="11" t="s">
        <v>79</v>
      </c>
      <c r="R162" s="148" t="s">
        <v>1868</v>
      </c>
      <c r="S162" s="11" t="s">
        <v>79</v>
      </c>
      <c r="T162" s="11" t="s">
        <v>80</v>
      </c>
      <c r="U162" s="11" t="s">
        <v>79</v>
      </c>
      <c r="V162" s="11" t="s">
        <v>79</v>
      </c>
      <c r="W162" s="11" t="s">
        <v>102</v>
      </c>
      <c r="X162" s="149" t="s">
        <v>87</v>
      </c>
    </row>
    <row r="163">
      <c r="A163" s="150" t="s">
        <v>1349</v>
      </c>
      <c r="B163" s="14">
        <v>21.0</v>
      </c>
      <c r="C163" s="14" t="s">
        <v>88</v>
      </c>
      <c r="D163" s="14" t="s">
        <v>252</v>
      </c>
      <c r="E163" s="15">
        <v>0.0</v>
      </c>
      <c r="F163" s="14" t="s">
        <v>190</v>
      </c>
      <c r="G163" s="15">
        <v>0.29166666666424135</v>
      </c>
      <c r="H163" s="14" t="s">
        <v>146</v>
      </c>
      <c r="I163" s="14" t="s">
        <v>77</v>
      </c>
      <c r="J163" s="14" t="s">
        <v>78</v>
      </c>
      <c r="K163" s="14" t="s">
        <v>79</v>
      </c>
      <c r="L163" s="14" t="s">
        <v>79</v>
      </c>
      <c r="M163" s="14" t="s">
        <v>79</v>
      </c>
      <c r="N163" s="14" t="s">
        <v>79</v>
      </c>
      <c r="O163" s="14" t="s">
        <v>77</v>
      </c>
      <c r="P163" s="14" t="s">
        <v>79</v>
      </c>
      <c r="Q163" s="14" t="s">
        <v>77</v>
      </c>
      <c r="R163" s="148" t="s">
        <v>1868</v>
      </c>
      <c r="S163" s="14" t="s">
        <v>111</v>
      </c>
      <c r="T163" s="14" t="s">
        <v>101</v>
      </c>
      <c r="U163" s="14" t="s">
        <v>79</v>
      </c>
      <c r="V163" s="14" t="s">
        <v>77</v>
      </c>
      <c r="W163" s="14" t="s">
        <v>81</v>
      </c>
      <c r="X163" s="152" t="s">
        <v>202</v>
      </c>
    </row>
    <row r="164">
      <c r="A164" s="147" t="s">
        <v>1350</v>
      </c>
      <c r="B164" s="11">
        <v>27.0</v>
      </c>
      <c r="C164" s="11" t="s">
        <v>59</v>
      </c>
      <c r="D164" s="11" t="s">
        <v>228</v>
      </c>
      <c r="E164" s="12">
        <v>0.04166666666424135</v>
      </c>
      <c r="F164" s="11" t="s">
        <v>215</v>
      </c>
      <c r="G164" s="12">
        <v>0.25</v>
      </c>
      <c r="H164" s="11" t="s">
        <v>146</v>
      </c>
      <c r="I164" s="11" t="s">
        <v>79</v>
      </c>
      <c r="J164" s="11" t="s">
        <v>77</v>
      </c>
      <c r="K164" s="11" t="s">
        <v>79</v>
      </c>
      <c r="L164" s="11" t="s">
        <v>79</v>
      </c>
      <c r="M164" s="11" t="s">
        <v>79</v>
      </c>
      <c r="N164" s="11" t="s">
        <v>79</v>
      </c>
      <c r="O164" s="11" t="s">
        <v>79</v>
      </c>
      <c r="P164" s="11" t="s">
        <v>77</v>
      </c>
      <c r="Q164" s="11" t="s">
        <v>79</v>
      </c>
      <c r="R164" s="148" t="s">
        <v>1868</v>
      </c>
      <c r="S164" s="11" t="s">
        <v>111</v>
      </c>
      <c r="T164" s="11" t="s">
        <v>101</v>
      </c>
      <c r="U164" s="11" t="s">
        <v>79</v>
      </c>
      <c r="V164" s="11" t="s">
        <v>79</v>
      </c>
      <c r="W164" s="11" t="s">
        <v>102</v>
      </c>
      <c r="X164" s="149" t="s">
        <v>87</v>
      </c>
    </row>
    <row r="165">
      <c r="A165" s="150" t="s">
        <v>1351</v>
      </c>
      <c r="B165" s="14">
        <v>22.0</v>
      </c>
      <c r="C165" s="14" t="s">
        <v>59</v>
      </c>
      <c r="D165" s="14" t="s">
        <v>89</v>
      </c>
      <c r="E165" s="15">
        <v>0.9791666666642413</v>
      </c>
      <c r="F165" s="14" t="s">
        <v>181</v>
      </c>
      <c r="G165" s="15">
        <v>0.29166666666424135</v>
      </c>
      <c r="H165" s="14" t="s">
        <v>124</v>
      </c>
      <c r="I165" s="14" t="s">
        <v>77</v>
      </c>
      <c r="J165" s="14" t="s">
        <v>79</v>
      </c>
      <c r="K165" s="14" t="s">
        <v>79</v>
      </c>
      <c r="L165" s="14" t="s">
        <v>79</v>
      </c>
      <c r="M165" s="14" t="s">
        <v>79</v>
      </c>
      <c r="N165" s="14" t="s">
        <v>77</v>
      </c>
      <c r="O165" s="14" t="s">
        <v>79</v>
      </c>
      <c r="P165" s="14" t="s">
        <v>79</v>
      </c>
      <c r="Q165" s="14" t="s">
        <v>79</v>
      </c>
      <c r="R165" s="148" t="s">
        <v>1868</v>
      </c>
      <c r="S165" s="14" t="s">
        <v>111</v>
      </c>
      <c r="T165" s="14" t="s">
        <v>101</v>
      </c>
      <c r="U165" s="14" t="s">
        <v>79</v>
      </c>
      <c r="V165" s="14" t="s">
        <v>77</v>
      </c>
      <c r="W165" s="14" t="s">
        <v>216</v>
      </c>
      <c r="X165" s="152" t="s">
        <v>87</v>
      </c>
    </row>
    <row r="166">
      <c r="A166" s="147" t="s">
        <v>1352</v>
      </c>
      <c r="B166" s="11">
        <v>19.0</v>
      </c>
      <c r="C166" s="11" t="s">
        <v>88</v>
      </c>
      <c r="D166" s="11" t="s">
        <v>252</v>
      </c>
      <c r="E166" s="12">
        <v>0.9583333333357587</v>
      </c>
      <c r="F166" s="11" t="s">
        <v>215</v>
      </c>
      <c r="G166" s="12">
        <v>0.25</v>
      </c>
      <c r="H166" s="11" t="s">
        <v>1911</v>
      </c>
      <c r="I166" s="11" t="s">
        <v>79</v>
      </c>
      <c r="J166" s="11" t="s">
        <v>77</v>
      </c>
      <c r="K166" s="11" t="s">
        <v>77</v>
      </c>
      <c r="L166" s="11" t="s">
        <v>79</v>
      </c>
      <c r="M166" s="11" t="s">
        <v>79</v>
      </c>
      <c r="N166" s="11" t="s">
        <v>79</v>
      </c>
      <c r="O166" s="11" t="s">
        <v>79</v>
      </c>
      <c r="P166" s="11" t="s">
        <v>79</v>
      </c>
      <c r="Q166" s="11" t="s">
        <v>79</v>
      </c>
      <c r="R166" s="148" t="s">
        <v>1868</v>
      </c>
      <c r="S166" s="11" t="s">
        <v>79</v>
      </c>
      <c r="T166" s="11" t="s">
        <v>101</v>
      </c>
      <c r="U166" s="11" t="s">
        <v>79</v>
      </c>
      <c r="V166" s="11" t="s">
        <v>79</v>
      </c>
      <c r="W166" s="11" t="s">
        <v>81</v>
      </c>
      <c r="X166" s="149" t="s">
        <v>87</v>
      </c>
    </row>
    <row r="167">
      <c r="A167" s="150" t="s">
        <v>1353</v>
      </c>
      <c r="B167" s="14">
        <v>21.0</v>
      </c>
      <c r="C167" s="14" t="s">
        <v>59</v>
      </c>
      <c r="D167" s="14" t="s">
        <v>89</v>
      </c>
      <c r="E167" s="15">
        <v>0.9583333333357587</v>
      </c>
      <c r="F167" s="14" t="s">
        <v>190</v>
      </c>
      <c r="G167" s="15">
        <v>0.22916666666424135</v>
      </c>
      <c r="H167" s="14" t="s">
        <v>124</v>
      </c>
      <c r="I167" s="14" t="s">
        <v>125</v>
      </c>
      <c r="J167" s="14" t="s">
        <v>78</v>
      </c>
      <c r="K167" s="14" t="s">
        <v>77</v>
      </c>
      <c r="L167" s="14" t="s">
        <v>79</v>
      </c>
      <c r="M167" s="14" t="s">
        <v>79</v>
      </c>
      <c r="N167" s="14" t="s">
        <v>78</v>
      </c>
      <c r="O167" s="14" t="s">
        <v>78</v>
      </c>
      <c r="P167" s="14" t="s">
        <v>78</v>
      </c>
      <c r="Q167" s="14" t="s">
        <v>79</v>
      </c>
      <c r="R167" s="148" t="s">
        <v>1868</v>
      </c>
      <c r="S167" s="14" t="s">
        <v>111</v>
      </c>
      <c r="T167" s="14" t="s">
        <v>101</v>
      </c>
      <c r="U167" s="14" t="s">
        <v>79</v>
      </c>
      <c r="V167" s="14" t="s">
        <v>79</v>
      </c>
      <c r="W167" s="14" t="s">
        <v>81</v>
      </c>
      <c r="X167" s="152" t="s">
        <v>87</v>
      </c>
    </row>
    <row r="168">
      <c r="A168" s="147" t="s">
        <v>1354</v>
      </c>
      <c r="B168" s="11">
        <v>24.0</v>
      </c>
      <c r="C168" s="11" t="s">
        <v>59</v>
      </c>
      <c r="D168" s="11" t="s">
        <v>228</v>
      </c>
      <c r="E168" s="12">
        <v>0.9166666666642413</v>
      </c>
      <c r="F168" s="11" t="s">
        <v>179</v>
      </c>
      <c r="G168" s="12">
        <v>0.22916666666424135</v>
      </c>
      <c r="H168" s="18" t="s">
        <v>1921</v>
      </c>
      <c r="I168" s="11" t="s">
        <v>77</v>
      </c>
      <c r="J168" s="11" t="s">
        <v>77</v>
      </c>
      <c r="K168" s="11" t="s">
        <v>79</v>
      </c>
      <c r="L168" s="11" t="s">
        <v>77</v>
      </c>
      <c r="M168" s="11" t="s">
        <v>77</v>
      </c>
      <c r="N168" s="11" t="s">
        <v>77</v>
      </c>
      <c r="O168" s="11" t="s">
        <v>79</v>
      </c>
      <c r="P168" s="11" t="s">
        <v>79</v>
      </c>
      <c r="Q168" s="11" t="s">
        <v>79</v>
      </c>
      <c r="R168" s="155" t="s">
        <v>1972</v>
      </c>
      <c r="S168" s="11" t="s">
        <v>125</v>
      </c>
      <c r="T168" s="11" t="s">
        <v>101</v>
      </c>
      <c r="U168" s="11" t="s">
        <v>79</v>
      </c>
      <c r="V168" s="11" t="s">
        <v>78</v>
      </c>
      <c r="W168" s="11" t="s">
        <v>102</v>
      </c>
      <c r="X168" s="149" t="s">
        <v>140</v>
      </c>
    </row>
    <row r="169">
      <c r="A169" s="150" t="s">
        <v>1355</v>
      </c>
      <c r="B169" s="14">
        <v>35.0</v>
      </c>
      <c r="C169" s="14" t="s">
        <v>59</v>
      </c>
      <c r="D169" s="14" t="s">
        <v>89</v>
      </c>
      <c r="E169" s="15">
        <v>0.9375</v>
      </c>
      <c r="F169" s="14" t="s">
        <v>398</v>
      </c>
      <c r="G169" s="15">
        <v>0.27083333333575865</v>
      </c>
      <c r="H169" s="17" t="s">
        <v>1921</v>
      </c>
      <c r="I169" s="14" t="s">
        <v>78</v>
      </c>
      <c r="J169" s="14" t="s">
        <v>78</v>
      </c>
      <c r="K169" s="14" t="s">
        <v>77</v>
      </c>
      <c r="L169" s="14" t="s">
        <v>77</v>
      </c>
      <c r="M169" s="14" t="s">
        <v>77</v>
      </c>
      <c r="N169" s="14" t="s">
        <v>77</v>
      </c>
      <c r="O169" s="14" t="s">
        <v>79</v>
      </c>
      <c r="P169" s="14" t="s">
        <v>79</v>
      </c>
      <c r="Q169" s="14" t="s">
        <v>79</v>
      </c>
      <c r="R169" s="148" t="s">
        <v>1868</v>
      </c>
      <c r="S169" s="14" t="s">
        <v>111</v>
      </c>
      <c r="T169" s="14" t="s">
        <v>80</v>
      </c>
      <c r="U169" s="14" t="s">
        <v>125</v>
      </c>
      <c r="V169" s="14" t="s">
        <v>78</v>
      </c>
      <c r="W169" s="14" t="s">
        <v>81</v>
      </c>
      <c r="X169" s="152" t="s">
        <v>202</v>
      </c>
    </row>
    <row r="170">
      <c r="A170" s="147" t="s">
        <v>1356</v>
      </c>
      <c r="B170" s="11">
        <v>23.0</v>
      </c>
      <c r="C170" s="11" t="s">
        <v>59</v>
      </c>
      <c r="D170" s="11" t="s">
        <v>60</v>
      </c>
      <c r="E170" s="12">
        <v>0.9583333333357587</v>
      </c>
      <c r="F170" s="11" t="s">
        <v>281</v>
      </c>
      <c r="G170" s="12">
        <v>0.24652777778101154</v>
      </c>
      <c r="H170" s="11" t="s">
        <v>146</v>
      </c>
      <c r="I170" s="11" t="s">
        <v>79</v>
      </c>
      <c r="J170" s="11" t="s">
        <v>78</v>
      </c>
      <c r="K170" s="11" t="s">
        <v>79</v>
      </c>
      <c r="L170" s="11" t="s">
        <v>79</v>
      </c>
      <c r="M170" s="11" t="s">
        <v>77</v>
      </c>
      <c r="N170" s="11" t="s">
        <v>79</v>
      </c>
      <c r="O170" s="11" t="s">
        <v>77</v>
      </c>
      <c r="P170" s="11" t="s">
        <v>125</v>
      </c>
      <c r="Q170" s="11" t="s">
        <v>77</v>
      </c>
      <c r="R170" s="148" t="s">
        <v>1868</v>
      </c>
      <c r="S170" s="11" t="s">
        <v>111</v>
      </c>
      <c r="T170" s="11" t="s">
        <v>101</v>
      </c>
      <c r="U170" s="11" t="s">
        <v>79</v>
      </c>
      <c r="V170" s="11" t="s">
        <v>79</v>
      </c>
      <c r="W170" s="11" t="s">
        <v>102</v>
      </c>
      <c r="X170" s="149" t="s">
        <v>87</v>
      </c>
    </row>
    <row r="171">
      <c r="A171" s="150" t="s">
        <v>1357</v>
      </c>
      <c r="B171" s="14">
        <v>21.0</v>
      </c>
      <c r="C171" s="14" t="s">
        <v>59</v>
      </c>
      <c r="D171" s="14" t="s">
        <v>89</v>
      </c>
      <c r="E171" s="15">
        <v>0.9583333333357587</v>
      </c>
      <c r="F171" s="14" t="s">
        <v>180</v>
      </c>
      <c r="G171" s="15">
        <v>0.22916666666424135</v>
      </c>
      <c r="H171" s="14" t="s">
        <v>146</v>
      </c>
      <c r="I171" s="14" t="s">
        <v>78</v>
      </c>
      <c r="J171" s="14" t="s">
        <v>78</v>
      </c>
      <c r="K171" s="14" t="s">
        <v>79</v>
      </c>
      <c r="L171" s="14" t="s">
        <v>79</v>
      </c>
      <c r="M171" s="14" t="s">
        <v>79</v>
      </c>
      <c r="N171" s="14" t="s">
        <v>79</v>
      </c>
      <c r="O171" s="14" t="s">
        <v>79</v>
      </c>
      <c r="P171" s="14" t="s">
        <v>77</v>
      </c>
      <c r="Q171" s="14" t="s">
        <v>77</v>
      </c>
      <c r="R171" s="148" t="s">
        <v>1868</v>
      </c>
      <c r="S171" s="14" t="s">
        <v>111</v>
      </c>
      <c r="T171" s="14" t="s">
        <v>80</v>
      </c>
      <c r="U171" s="14" t="s">
        <v>79</v>
      </c>
      <c r="V171" s="14" t="s">
        <v>77</v>
      </c>
      <c r="W171" s="14" t="s">
        <v>102</v>
      </c>
      <c r="X171" s="152" t="s">
        <v>202</v>
      </c>
    </row>
    <row r="172">
      <c r="A172" s="147" t="s">
        <v>1358</v>
      </c>
      <c r="B172" s="11">
        <v>19.0</v>
      </c>
      <c r="C172" s="11" t="s">
        <v>88</v>
      </c>
      <c r="D172" s="11" t="s">
        <v>252</v>
      </c>
      <c r="E172" s="12">
        <v>0.0</v>
      </c>
      <c r="F172" s="11" t="s">
        <v>311</v>
      </c>
      <c r="G172" s="12">
        <v>0.25</v>
      </c>
      <c r="H172" s="11" t="s">
        <v>354</v>
      </c>
      <c r="I172" s="11" t="s">
        <v>79</v>
      </c>
      <c r="J172" s="11" t="s">
        <v>77</v>
      </c>
      <c r="K172" s="11" t="s">
        <v>79</v>
      </c>
      <c r="L172" s="11" t="s">
        <v>79</v>
      </c>
      <c r="M172" s="11" t="s">
        <v>79</v>
      </c>
      <c r="N172" s="11" t="s">
        <v>79</v>
      </c>
      <c r="O172" s="11" t="s">
        <v>79</v>
      </c>
      <c r="P172" s="11" t="s">
        <v>77</v>
      </c>
      <c r="Q172" s="11" t="s">
        <v>79</v>
      </c>
      <c r="R172" s="148" t="s">
        <v>1868</v>
      </c>
      <c r="S172" s="11" t="s">
        <v>111</v>
      </c>
      <c r="T172" s="11" t="s">
        <v>80</v>
      </c>
      <c r="U172" s="11" t="s">
        <v>79</v>
      </c>
      <c r="V172" s="11" t="s">
        <v>78</v>
      </c>
      <c r="W172" s="11" t="s">
        <v>81</v>
      </c>
      <c r="X172" s="149" t="s">
        <v>87</v>
      </c>
    </row>
    <row r="173">
      <c r="A173" s="150" t="s">
        <v>1359</v>
      </c>
      <c r="B173" s="14">
        <v>36.0</v>
      </c>
      <c r="C173" s="14" t="s">
        <v>59</v>
      </c>
      <c r="D173" s="14" t="s">
        <v>228</v>
      </c>
      <c r="E173" s="15">
        <v>0.0</v>
      </c>
      <c r="F173" s="14" t="s">
        <v>181</v>
      </c>
      <c r="G173" s="15">
        <v>0.25416666666569654</v>
      </c>
      <c r="H173" s="14" t="s">
        <v>1917</v>
      </c>
      <c r="I173" s="14" t="s">
        <v>125</v>
      </c>
      <c r="J173" s="14" t="s">
        <v>125</v>
      </c>
      <c r="K173" s="14" t="s">
        <v>125</v>
      </c>
      <c r="L173" s="14" t="s">
        <v>77</v>
      </c>
      <c r="M173" s="14" t="s">
        <v>78</v>
      </c>
      <c r="N173" s="14" t="s">
        <v>125</v>
      </c>
      <c r="O173" s="14" t="s">
        <v>79</v>
      </c>
      <c r="P173" s="14" t="s">
        <v>79</v>
      </c>
      <c r="Q173" s="14" t="s">
        <v>77</v>
      </c>
      <c r="R173" s="154" t="s">
        <v>1973</v>
      </c>
      <c r="S173" s="14" t="s">
        <v>125</v>
      </c>
      <c r="T173" s="14" t="s">
        <v>80</v>
      </c>
      <c r="U173" s="14" t="s">
        <v>77</v>
      </c>
      <c r="V173" s="14" t="s">
        <v>78</v>
      </c>
      <c r="W173" s="14" t="s">
        <v>81</v>
      </c>
      <c r="X173" s="152" t="s">
        <v>140</v>
      </c>
    </row>
    <row r="174">
      <c r="A174" s="147" t="s">
        <v>1360</v>
      </c>
      <c r="B174" s="11">
        <v>27.0</v>
      </c>
      <c r="C174" s="11" t="s">
        <v>88</v>
      </c>
      <c r="D174" s="11" t="s">
        <v>89</v>
      </c>
      <c r="E174" s="12">
        <v>0.04166666666424135</v>
      </c>
      <c r="F174" s="11" t="s">
        <v>181</v>
      </c>
      <c r="G174" s="12">
        <v>0.25</v>
      </c>
      <c r="H174" s="11" t="s">
        <v>163</v>
      </c>
      <c r="I174" s="11" t="s">
        <v>125</v>
      </c>
      <c r="J174" s="11" t="s">
        <v>125</v>
      </c>
      <c r="K174" s="11" t="s">
        <v>77</v>
      </c>
      <c r="L174" s="11" t="s">
        <v>78</v>
      </c>
      <c r="M174" s="11" t="s">
        <v>78</v>
      </c>
      <c r="N174" s="11" t="s">
        <v>77</v>
      </c>
      <c r="O174" s="11" t="s">
        <v>79</v>
      </c>
      <c r="P174" s="11" t="s">
        <v>125</v>
      </c>
      <c r="Q174" s="11" t="s">
        <v>125</v>
      </c>
      <c r="R174" s="148" t="s">
        <v>1868</v>
      </c>
      <c r="S174" s="11" t="s">
        <v>79</v>
      </c>
      <c r="T174" s="11" t="s">
        <v>147</v>
      </c>
      <c r="U174" s="11" t="s">
        <v>79</v>
      </c>
      <c r="V174" s="11" t="s">
        <v>77</v>
      </c>
      <c r="W174" s="11" t="s">
        <v>216</v>
      </c>
      <c r="X174" s="149" t="s">
        <v>87</v>
      </c>
    </row>
    <row r="175">
      <c r="A175" s="150" t="s">
        <v>1361</v>
      </c>
      <c r="B175" s="14">
        <v>44.0</v>
      </c>
      <c r="C175" s="14" t="s">
        <v>59</v>
      </c>
      <c r="D175" s="14" t="s">
        <v>89</v>
      </c>
      <c r="E175" s="15">
        <v>0.9166666666642413</v>
      </c>
      <c r="F175" s="14" t="s">
        <v>1914</v>
      </c>
      <c r="G175" s="15">
        <v>0.22916666666424135</v>
      </c>
      <c r="H175" s="14" t="s">
        <v>124</v>
      </c>
      <c r="I175" s="14" t="s">
        <v>79</v>
      </c>
      <c r="J175" s="14" t="s">
        <v>79</v>
      </c>
      <c r="K175" s="14" t="s">
        <v>79</v>
      </c>
      <c r="L175" s="14" t="s">
        <v>79</v>
      </c>
      <c r="M175" s="14" t="s">
        <v>77</v>
      </c>
      <c r="N175" s="14" t="s">
        <v>79</v>
      </c>
      <c r="O175" s="14" t="s">
        <v>79</v>
      </c>
      <c r="P175" s="14" t="s">
        <v>77</v>
      </c>
      <c r="Q175" s="14" t="s">
        <v>79</v>
      </c>
      <c r="R175" s="148" t="s">
        <v>1868</v>
      </c>
      <c r="S175" s="14" t="s">
        <v>111</v>
      </c>
      <c r="T175" s="14" t="s">
        <v>101</v>
      </c>
      <c r="U175" s="14" t="s">
        <v>79</v>
      </c>
      <c r="V175" s="14" t="s">
        <v>125</v>
      </c>
      <c r="W175" s="14" t="s">
        <v>81</v>
      </c>
      <c r="X175" s="152" t="s">
        <v>140</v>
      </c>
    </row>
    <row r="176">
      <c r="A176" s="147" t="s">
        <v>1362</v>
      </c>
      <c r="B176" s="11">
        <v>17.0</v>
      </c>
      <c r="C176" s="11" t="s">
        <v>59</v>
      </c>
      <c r="D176" s="11" t="s">
        <v>193</v>
      </c>
      <c r="E176" s="12">
        <v>0.8958333333357587</v>
      </c>
      <c r="F176" s="11" t="s">
        <v>190</v>
      </c>
      <c r="G176" s="12">
        <v>0.29166666666424135</v>
      </c>
      <c r="H176" s="11" t="s">
        <v>1921</v>
      </c>
      <c r="I176" s="11" t="s">
        <v>77</v>
      </c>
      <c r="J176" s="11" t="s">
        <v>77</v>
      </c>
      <c r="K176" s="11" t="s">
        <v>79</v>
      </c>
      <c r="L176" s="11" t="s">
        <v>79</v>
      </c>
      <c r="M176" s="11" t="s">
        <v>79</v>
      </c>
      <c r="N176" s="11" t="s">
        <v>79</v>
      </c>
      <c r="O176" s="11" t="s">
        <v>79</v>
      </c>
      <c r="P176" s="11" t="s">
        <v>79</v>
      </c>
      <c r="Q176" s="11" t="s">
        <v>79</v>
      </c>
      <c r="R176" s="151" t="s">
        <v>1974</v>
      </c>
      <c r="S176" s="11" t="s">
        <v>77</v>
      </c>
      <c r="T176" s="11" t="s">
        <v>101</v>
      </c>
      <c r="U176" s="11" t="s">
        <v>79</v>
      </c>
      <c r="V176" s="11" t="s">
        <v>79</v>
      </c>
      <c r="W176" s="11" t="s">
        <v>81</v>
      </c>
      <c r="X176" s="149" t="s">
        <v>87</v>
      </c>
    </row>
    <row r="177">
      <c r="A177" s="150" t="s">
        <v>1363</v>
      </c>
      <c r="B177" s="14">
        <v>19.0</v>
      </c>
      <c r="C177" s="14" t="s">
        <v>59</v>
      </c>
      <c r="D177" s="14" t="s">
        <v>252</v>
      </c>
      <c r="E177" s="15">
        <v>0.9166666666642413</v>
      </c>
      <c r="F177" s="14" t="s">
        <v>281</v>
      </c>
      <c r="G177" s="15">
        <v>0.22916666666424135</v>
      </c>
      <c r="H177" s="14" t="s">
        <v>146</v>
      </c>
      <c r="I177" s="14" t="s">
        <v>77</v>
      </c>
      <c r="J177" s="14" t="s">
        <v>125</v>
      </c>
      <c r="K177" s="14" t="s">
        <v>79</v>
      </c>
      <c r="L177" s="14" t="s">
        <v>79</v>
      </c>
      <c r="M177" s="14" t="s">
        <v>79</v>
      </c>
      <c r="N177" s="14" t="s">
        <v>79</v>
      </c>
      <c r="O177" s="14" t="s">
        <v>77</v>
      </c>
      <c r="P177" s="14" t="s">
        <v>77</v>
      </c>
      <c r="Q177" s="14" t="s">
        <v>77</v>
      </c>
      <c r="R177" s="148" t="s">
        <v>1868</v>
      </c>
      <c r="S177" s="14" t="s">
        <v>111</v>
      </c>
      <c r="T177" s="14" t="s">
        <v>80</v>
      </c>
      <c r="U177" s="14" t="s">
        <v>79</v>
      </c>
      <c r="V177" s="14" t="s">
        <v>77</v>
      </c>
      <c r="W177" s="14" t="s">
        <v>81</v>
      </c>
      <c r="X177" s="152" t="s">
        <v>87</v>
      </c>
    </row>
    <row r="178">
      <c r="A178" s="147" t="s">
        <v>1364</v>
      </c>
      <c r="B178" s="11">
        <v>19.0</v>
      </c>
      <c r="C178" s="11" t="s">
        <v>59</v>
      </c>
      <c r="D178" s="11" t="s">
        <v>252</v>
      </c>
      <c r="E178" s="12">
        <v>0.9583333333357587</v>
      </c>
      <c r="F178" s="11" t="s">
        <v>215</v>
      </c>
      <c r="G178" s="12">
        <v>0.26388888889050577</v>
      </c>
      <c r="H178" s="11" t="s">
        <v>124</v>
      </c>
      <c r="I178" s="11" t="s">
        <v>125</v>
      </c>
      <c r="J178" s="11" t="s">
        <v>125</v>
      </c>
      <c r="K178" s="11" t="s">
        <v>125</v>
      </c>
      <c r="L178" s="11" t="s">
        <v>79</v>
      </c>
      <c r="M178" s="11" t="s">
        <v>79</v>
      </c>
      <c r="N178" s="11" t="s">
        <v>77</v>
      </c>
      <c r="O178" s="11" t="s">
        <v>77</v>
      </c>
      <c r="P178" s="11" t="s">
        <v>79</v>
      </c>
      <c r="Q178" s="11" t="s">
        <v>77</v>
      </c>
      <c r="R178" s="151" t="s">
        <v>1975</v>
      </c>
      <c r="S178" s="11" t="s">
        <v>125</v>
      </c>
      <c r="T178" s="11" t="s">
        <v>147</v>
      </c>
      <c r="U178" s="11" t="s">
        <v>79</v>
      </c>
      <c r="V178" s="11" t="s">
        <v>78</v>
      </c>
      <c r="W178" s="11" t="s">
        <v>81</v>
      </c>
      <c r="X178" s="149" t="s">
        <v>87</v>
      </c>
    </row>
    <row r="179">
      <c r="A179" s="150" t="s">
        <v>1366</v>
      </c>
      <c r="B179" s="14">
        <v>20.0</v>
      </c>
      <c r="C179" s="14" t="s">
        <v>59</v>
      </c>
      <c r="D179" s="14" t="s">
        <v>252</v>
      </c>
      <c r="E179" s="15">
        <v>0.9791666666642413</v>
      </c>
      <c r="F179" s="14" t="s">
        <v>181</v>
      </c>
      <c r="G179" s="15">
        <v>0.26041666666424135</v>
      </c>
      <c r="H179" s="14" t="s">
        <v>146</v>
      </c>
      <c r="I179" s="14" t="s">
        <v>78</v>
      </c>
      <c r="J179" s="14" t="s">
        <v>77</v>
      </c>
      <c r="K179" s="14" t="s">
        <v>79</v>
      </c>
      <c r="L179" s="14" t="s">
        <v>79</v>
      </c>
      <c r="M179" s="14" t="s">
        <v>79</v>
      </c>
      <c r="N179" s="14" t="s">
        <v>77</v>
      </c>
      <c r="O179" s="14" t="s">
        <v>78</v>
      </c>
      <c r="P179" s="14" t="s">
        <v>79</v>
      </c>
      <c r="Q179" s="14" t="s">
        <v>77</v>
      </c>
      <c r="R179" s="148" t="s">
        <v>1868</v>
      </c>
      <c r="S179" s="14" t="s">
        <v>111</v>
      </c>
      <c r="T179" s="14" t="s">
        <v>101</v>
      </c>
      <c r="U179" s="14" t="s">
        <v>78</v>
      </c>
      <c r="V179" s="14" t="s">
        <v>77</v>
      </c>
      <c r="W179" s="14" t="s">
        <v>102</v>
      </c>
      <c r="X179" s="152" t="s">
        <v>87</v>
      </c>
    </row>
    <row r="180">
      <c r="A180" s="147" t="s">
        <v>1367</v>
      </c>
      <c r="B180" s="11">
        <v>19.0</v>
      </c>
      <c r="C180" s="11" t="s">
        <v>59</v>
      </c>
      <c r="D180" s="11" t="s">
        <v>252</v>
      </c>
      <c r="E180" s="12">
        <v>0.8958333333357587</v>
      </c>
      <c r="F180" s="11" t="s">
        <v>179</v>
      </c>
      <c r="G180" s="12">
        <v>0.25</v>
      </c>
      <c r="H180" s="11" t="s">
        <v>209</v>
      </c>
      <c r="I180" s="11" t="s">
        <v>79</v>
      </c>
      <c r="J180" s="11" t="s">
        <v>79</v>
      </c>
      <c r="K180" s="11" t="s">
        <v>79</v>
      </c>
      <c r="L180" s="11" t="s">
        <v>79</v>
      </c>
      <c r="M180" s="11" t="s">
        <v>79</v>
      </c>
      <c r="N180" s="11" t="s">
        <v>79</v>
      </c>
      <c r="O180" s="11" t="s">
        <v>79</v>
      </c>
      <c r="P180" s="11" t="s">
        <v>79</v>
      </c>
      <c r="Q180" s="11" t="s">
        <v>79</v>
      </c>
      <c r="R180" s="148" t="s">
        <v>1868</v>
      </c>
      <c r="S180" s="11" t="s">
        <v>79</v>
      </c>
      <c r="T180" s="11" t="s">
        <v>157</v>
      </c>
      <c r="U180" s="11" t="s">
        <v>79</v>
      </c>
      <c r="V180" s="11" t="s">
        <v>79</v>
      </c>
      <c r="W180" s="11" t="s">
        <v>138</v>
      </c>
      <c r="X180" s="149" t="s">
        <v>87</v>
      </c>
    </row>
    <row r="181">
      <c r="A181" s="150" t="s">
        <v>1368</v>
      </c>
      <c r="B181" s="14">
        <v>19.0</v>
      </c>
      <c r="C181" s="14" t="s">
        <v>59</v>
      </c>
      <c r="D181" s="14" t="s">
        <v>252</v>
      </c>
      <c r="E181" s="15">
        <v>0.9583333333357587</v>
      </c>
      <c r="F181" s="14" t="s">
        <v>179</v>
      </c>
      <c r="G181" s="15">
        <v>0.25</v>
      </c>
      <c r="H181" s="14" t="s">
        <v>124</v>
      </c>
      <c r="I181" s="14" t="s">
        <v>77</v>
      </c>
      <c r="J181" s="14" t="s">
        <v>79</v>
      </c>
      <c r="K181" s="14" t="s">
        <v>79</v>
      </c>
      <c r="L181" s="14" t="s">
        <v>77</v>
      </c>
      <c r="M181" s="14" t="s">
        <v>79</v>
      </c>
      <c r="N181" s="14" t="s">
        <v>79</v>
      </c>
      <c r="O181" s="14" t="s">
        <v>77</v>
      </c>
      <c r="P181" s="14" t="s">
        <v>79</v>
      </c>
      <c r="Q181" s="14" t="s">
        <v>77</v>
      </c>
      <c r="R181" s="151" t="s">
        <v>1943</v>
      </c>
      <c r="S181" s="14" t="s">
        <v>77</v>
      </c>
      <c r="T181" s="14" t="s">
        <v>101</v>
      </c>
      <c r="U181" s="14" t="s">
        <v>79</v>
      </c>
      <c r="V181" s="14" t="s">
        <v>79</v>
      </c>
      <c r="W181" s="14" t="s">
        <v>102</v>
      </c>
      <c r="X181" s="152" t="s">
        <v>87</v>
      </c>
    </row>
    <row r="182">
      <c r="A182" s="147" t="s">
        <v>1369</v>
      </c>
      <c r="B182" s="11">
        <v>19.0</v>
      </c>
      <c r="C182" s="11" t="s">
        <v>59</v>
      </c>
      <c r="D182" s="11" t="s">
        <v>252</v>
      </c>
      <c r="E182" s="12">
        <v>0.0</v>
      </c>
      <c r="F182" s="11" t="s">
        <v>880</v>
      </c>
      <c r="G182" s="12">
        <v>0.25</v>
      </c>
      <c r="H182" s="11" t="s">
        <v>146</v>
      </c>
      <c r="I182" s="11" t="s">
        <v>79</v>
      </c>
      <c r="J182" s="11" t="s">
        <v>79</v>
      </c>
      <c r="K182" s="11" t="s">
        <v>79</v>
      </c>
      <c r="L182" s="11" t="s">
        <v>79</v>
      </c>
      <c r="M182" s="11" t="s">
        <v>79</v>
      </c>
      <c r="N182" s="11" t="s">
        <v>79</v>
      </c>
      <c r="O182" s="11" t="s">
        <v>79</v>
      </c>
      <c r="P182" s="11" t="s">
        <v>79</v>
      </c>
      <c r="Q182" s="11" t="s">
        <v>79</v>
      </c>
      <c r="R182" s="148" t="s">
        <v>1868</v>
      </c>
      <c r="S182" s="11" t="s">
        <v>79</v>
      </c>
      <c r="T182" s="11" t="s">
        <v>101</v>
      </c>
      <c r="U182" s="11" t="s">
        <v>79</v>
      </c>
      <c r="V182" s="11" t="s">
        <v>77</v>
      </c>
      <c r="W182" s="11" t="s">
        <v>102</v>
      </c>
      <c r="X182" s="149" t="s">
        <v>87</v>
      </c>
    </row>
    <row r="183">
      <c r="A183" s="150" t="s">
        <v>1370</v>
      </c>
      <c r="B183" s="14">
        <v>28.0</v>
      </c>
      <c r="C183" s="14" t="s">
        <v>59</v>
      </c>
      <c r="D183" s="14" t="s">
        <v>164</v>
      </c>
      <c r="E183" s="15">
        <v>0.9166666666642413</v>
      </c>
      <c r="F183" s="14" t="s">
        <v>181</v>
      </c>
      <c r="G183" s="15">
        <v>0.20833333333575865</v>
      </c>
      <c r="H183" s="14" t="s">
        <v>1917</v>
      </c>
      <c r="I183" s="14" t="s">
        <v>125</v>
      </c>
      <c r="J183" s="14" t="s">
        <v>125</v>
      </c>
      <c r="K183" s="14" t="s">
        <v>78</v>
      </c>
      <c r="L183" s="14" t="s">
        <v>77</v>
      </c>
      <c r="M183" s="14" t="s">
        <v>78</v>
      </c>
      <c r="N183" s="14" t="s">
        <v>125</v>
      </c>
      <c r="O183" s="14" t="s">
        <v>125</v>
      </c>
      <c r="P183" s="14" t="s">
        <v>78</v>
      </c>
      <c r="Q183" s="14" t="s">
        <v>125</v>
      </c>
      <c r="R183" s="148" t="s">
        <v>1868</v>
      </c>
      <c r="S183" s="14" t="s">
        <v>111</v>
      </c>
      <c r="T183" s="14" t="s">
        <v>80</v>
      </c>
      <c r="U183" s="14" t="s">
        <v>79</v>
      </c>
      <c r="V183" s="14" t="s">
        <v>78</v>
      </c>
      <c r="W183" s="14" t="s">
        <v>102</v>
      </c>
      <c r="X183" s="152" t="s">
        <v>202</v>
      </c>
    </row>
    <row r="184">
      <c r="A184" s="147" t="s">
        <v>1371</v>
      </c>
      <c r="B184" s="11">
        <v>25.0</v>
      </c>
      <c r="C184" s="11" t="s">
        <v>59</v>
      </c>
      <c r="D184" s="11" t="s">
        <v>164</v>
      </c>
      <c r="E184" s="12">
        <v>0.006944444445252884</v>
      </c>
      <c r="F184" s="11" t="s">
        <v>181</v>
      </c>
      <c r="G184" s="12">
        <v>0.20833333333575865</v>
      </c>
      <c r="H184" s="11" t="s">
        <v>354</v>
      </c>
      <c r="I184" s="11" t="s">
        <v>125</v>
      </c>
      <c r="J184" s="11" t="s">
        <v>77</v>
      </c>
      <c r="K184" s="11" t="s">
        <v>79</v>
      </c>
      <c r="L184" s="11" t="s">
        <v>78</v>
      </c>
      <c r="M184" s="11" t="s">
        <v>79</v>
      </c>
      <c r="N184" s="11" t="s">
        <v>79</v>
      </c>
      <c r="O184" s="11" t="s">
        <v>125</v>
      </c>
      <c r="P184" s="11" t="s">
        <v>79</v>
      </c>
      <c r="Q184" s="11" t="s">
        <v>79</v>
      </c>
      <c r="R184" s="148" t="s">
        <v>1868</v>
      </c>
      <c r="S184" s="11" t="s">
        <v>79</v>
      </c>
      <c r="T184" s="11" t="s">
        <v>101</v>
      </c>
      <c r="U184" s="11" t="s">
        <v>79</v>
      </c>
      <c r="V184" s="11" t="s">
        <v>79</v>
      </c>
      <c r="W184" s="11" t="s">
        <v>216</v>
      </c>
      <c r="X184" s="149" t="s">
        <v>87</v>
      </c>
    </row>
    <row r="185">
      <c r="A185" s="150" t="s">
        <v>1372</v>
      </c>
      <c r="B185" s="14">
        <v>19.0</v>
      </c>
      <c r="C185" s="14" t="s">
        <v>59</v>
      </c>
      <c r="D185" s="14" t="s">
        <v>252</v>
      </c>
      <c r="E185" s="15">
        <v>0.9583333333357587</v>
      </c>
      <c r="F185" s="14" t="s">
        <v>190</v>
      </c>
      <c r="G185" s="15">
        <v>0.24305555555474712</v>
      </c>
      <c r="H185" s="14" t="s">
        <v>124</v>
      </c>
      <c r="I185" s="14" t="s">
        <v>78</v>
      </c>
      <c r="J185" s="14" t="s">
        <v>78</v>
      </c>
      <c r="K185" s="14" t="s">
        <v>77</v>
      </c>
      <c r="L185" s="14" t="s">
        <v>77</v>
      </c>
      <c r="M185" s="14" t="s">
        <v>79</v>
      </c>
      <c r="N185" s="14" t="s">
        <v>79</v>
      </c>
      <c r="O185" s="14" t="s">
        <v>79</v>
      </c>
      <c r="P185" s="14" t="s">
        <v>77</v>
      </c>
      <c r="Q185" s="14" t="s">
        <v>77</v>
      </c>
      <c r="R185" s="151" t="s">
        <v>1918</v>
      </c>
      <c r="S185" s="14" t="s">
        <v>78</v>
      </c>
      <c r="T185" s="14" t="s">
        <v>101</v>
      </c>
      <c r="U185" s="14" t="s">
        <v>79</v>
      </c>
      <c r="V185" s="14" t="s">
        <v>125</v>
      </c>
      <c r="W185" s="14" t="s">
        <v>81</v>
      </c>
      <c r="X185" s="152" t="s">
        <v>87</v>
      </c>
    </row>
    <row r="186">
      <c r="A186" s="147" t="s">
        <v>1373</v>
      </c>
      <c r="B186" s="11">
        <v>19.0</v>
      </c>
      <c r="C186" s="11" t="s">
        <v>59</v>
      </c>
      <c r="D186" s="11" t="s">
        <v>252</v>
      </c>
      <c r="E186" s="12">
        <v>0.9583333333357587</v>
      </c>
      <c r="F186" s="11" t="s">
        <v>281</v>
      </c>
      <c r="G186" s="12">
        <v>0.27083333333575865</v>
      </c>
      <c r="H186" s="11" t="s">
        <v>76</v>
      </c>
      <c r="I186" s="11" t="s">
        <v>77</v>
      </c>
      <c r="J186" s="11" t="s">
        <v>79</v>
      </c>
      <c r="K186" s="11" t="s">
        <v>79</v>
      </c>
      <c r="L186" s="11" t="s">
        <v>79</v>
      </c>
      <c r="M186" s="11" t="s">
        <v>79</v>
      </c>
      <c r="N186" s="11" t="s">
        <v>79</v>
      </c>
      <c r="O186" s="11" t="s">
        <v>79</v>
      </c>
      <c r="P186" s="11" t="s">
        <v>79</v>
      </c>
      <c r="Q186" s="11" t="s">
        <v>79</v>
      </c>
      <c r="R186" s="151" t="s">
        <v>1938</v>
      </c>
      <c r="S186" s="11" t="s">
        <v>77</v>
      </c>
      <c r="T186" s="11" t="s">
        <v>101</v>
      </c>
      <c r="U186" s="11" t="s">
        <v>79</v>
      </c>
      <c r="V186" s="11" t="s">
        <v>79</v>
      </c>
      <c r="W186" s="11" t="s">
        <v>102</v>
      </c>
      <c r="X186" s="149" t="s">
        <v>87</v>
      </c>
    </row>
    <row r="187">
      <c r="A187" s="150" t="s">
        <v>1374</v>
      </c>
      <c r="B187" s="14">
        <v>38.0</v>
      </c>
      <c r="C187" s="14" t="s">
        <v>59</v>
      </c>
      <c r="D187" s="14" t="s">
        <v>89</v>
      </c>
      <c r="E187" s="15">
        <v>0.9583333333357587</v>
      </c>
      <c r="F187" s="14" t="s">
        <v>180</v>
      </c>
      <c r="G187" s="15">
        <v>0.25</v>
      </c>
      <c r="H187" s="14" t="s">
        <v>146</v>
      </c>
      <c r="I187" s="14" t="s">
        <v>125</v>
      </c>
      <c r="J187" s="14" t="s">
        <v>79</v>
      </c>
      <c r="K187" s="14" t="s">
        <v>77</v>
      </c>
      <c r="L187" s="14" t="s">
        <v>79</v>
      </c>
      <c r="M187" s="14" t="s">
        <v>78</v>
      </c>
      <c r="N187" s="14" t="s">
        <v>79</v>
      </c>
      <c r="O187" s="14" t="s">
        <v>79</v>
      </c>
      <c r="P187" s="14" t="s">
        <v>79</v>
      </c>
      <c r="Q187" s="14" t="s">
        <v>79</v>
      </c>
      <c r="R187" s="148" t="s">
        <v>1868</v>
      </c>
      <c r="S187" s="14" t="s">
        <v>111</v>
      </c>
      <c r="T187" s="14" t="s">
        <v>101</v>
      </c>
      <c r="U187" s="14" t="s">
        <v>125</v>
      </c>
      <c r="V187" s="14" t="s">
        <v>77</v>
      </c>
      <c r="W187" s="14" t="s">
        <v>138</v>
      </c>
      <c r="X187" s="152" t="s">
        <v>87</v>
      </c>
    </row>
    <row r="188">
      <c r="A188" s="147" t="s">
        <v>1375</v>
      </c>
      <c r="B188" s="11">
        <v>30.0</v>
      </c>
      <c r="C188" s="11" t="s">
        <v>59</v>
      </c>
      <c r="D188" s="11" t="s">
        <v>252</v>
      </c>
      <c r="E188" s="12">
        <v>0.0</v>
      </c>
      <c r="F188" s="11" t="s">
        <v>190</v>
      </c>
      <c r="G188" s="12">
        <v>0.25</v>
      </c>
      <c r="H188" s="11" t="s">
        <v>146</v>
      </c>
      <c r="I188" s="11" t="s">
        <v>77</v>
      </c>
      <c r="J188" s="11" t="s">
        <v>79</v>
      </c>
      <c r="K188" s="11" t="s">
        <v>79</v>
      </c>
      <c r="L188" s="11" t="s">
        <v>79</v>
      </c>
      <c r="M188" s="11" t="s">
        <v>79</v>
      </c>
      <c r="N188" s="11" t="s">
        <v>79</v>
      </c>
      <c r="O188" s="11" t="s">
        <v>79</v>
      </c>
      <c r="P188" s="11" t="s">
        <v>79</v>
      </c>
      <c r="Q188" s="11" t="s">
        <v>79</v>
      </c>
      <c r="R188" s="148" t="s">
        <v>1868</v>
      </c>
      <c r="S188" s="11" t="s">
        <v>79</v>
      </c>
      <c r="T188" s="11" t="s">
        <v>101</v>
      </c>
      <c r="U188" s="11" t="s">
        <v>77</v>
      </c>
      <c r="V188" s="11" t="s">
        <v>78</v>
      </c>
      <c r="W188" s="11" t="s">
        <v>138</v>
      </c>
      <c r="X188" s="149" t="s">
        <v>140</v>
      </c>
    </row>
    <row r="189">
      <c r="A189" s="150" t="s">
        <v>1376</v>
      </c>
      <c r="B189" s="14">
        <v>23.0</v>
      </c>
      <c r="C189" s="14" t="s">
        <v>59</v>
      </c>
      <c r="D189" s="14" t="s">
        <v>89</v>
      </c>
      <c r="E189" s="15">
        <v>0.9166666666642413</v>
      </c>
      <c r="F189" s="14" t="s">
        <v>215</v>
      </c>
      <c r="G189" s="15">
        <v>0.3125</v>
      </c>
      <c r="H189" s="14" t="s">
        <v>209</v>
      </c>
      <c r="I189" s="14" t="s">
        <v>77</v>
      </c>
      <c r="J189" s="14" t="s">
        <v>77</v>
      </c>
      <c r="K189" s="14" t="s">
        <v>79</v>
      </c>
      <c r="L189" s="14" t="s">
        <v>79</v>
      </c>
      <c r="M189" s="14" t="s">
        <v>79</v>
      </c>
      <c r="N189" s="14" t="s">
        <v>79</v>
      </c>
      <c r="O189" s="14" t="s">
        <v>79</v>
      </c>
      <c r="P189" s="14" t="s">
        <v>77</v>
      </c>
      <c r="Q189" s="14" t="s">
        <v>79</v>
      </c>
      <c r="R189" s="148" t="s">
        <v>1868</v>
      </c>
      <c r="S189" s="14" t="s">
        <v>111</v>
      </c>
      <c r="T189" s="14" t="s">
        <v>101</v>
      </c>
      <c r="U189" s="14" t="s">
        <v>79</v>
      </c>
      <c r="V189" s="14" t="s">
        <v>78</v>
      </c>
      <c r="W189" s="14" t="s">
        <v>81</v>
      </c>
      <c r="X189" s="152" t="s">
        <v>140</v>
      </c>
    </row>
    <row r="190">
      <c r="A190" s="147" t="s">
        <v>1377</v>
      </c>
      <c r="B190" s="11">
        <v>23.0</v>
      </c>
      <c r="C190" s="11" t="s">
        <v>88</v>
      </c>
      <c r="D190" s="11" t="s">
        <v>60</v>
      </c>
      <c r="E190" s="12">
        <v>0.0</v>
      </c>
      <c r="F190" s="11" t="s">
        <v>180</v>
      </c>
      <c r="G190" s="12">
        <v>0.29166666666424135</v>
      </c>
      <c r="H190" s="11" t="s">
        <v>124</v>
      </c>
      <c r="I190" s="11" t="s">
        <v>78</v>
      </c>
      <c r="J190" s="11" t="s">
        <v>78</v>
      </c>
      <c r="K190" s="11" t="s">
        <v>79</v>
      </c>
      <c r="L190" s="11" t="s">
        <v>78</v>
      </c>
      <c r="M190" s="11" t="s">
        <v>79</v>
      </c>
      <c r="N190" s="11" t="s">
        <v>78</v>
      </c>
      <c r="O190" s="11" t="s">
        <v>79</v>
      </c>
      <c r="P190" s="11" t="s">
        <v>125</v>
      </c>
      <c r="Q190" s="11" t="s">
        <v>79</v>
      </c>
      <c r="R190" s="148" t="s">
        <v>1868</v>
      </c>
      <c r="S190" s="11" t="s">
        <v>79</v>
      </c>
      <c r="T190" s="11" t="s">
        <v>80</v>
      </c>
      <c r="U190" s="11" t="s">
        <v>79</v>
      </c>
      <c r="V190" s="11" t="s">
        <v>125</v>
      </c>
      <c r="W190" s="11" t="s">
        <v>81</v>
      </c>
      <c r="X190" s="149" t="s">
        <v>87</v>
      </c>
    </row>
    <row r="191">
      <c r="A191" s="150" t="s">
        <v>1378</v>
      </c>
      <c r="B191" s="14">
        <v>24.0</v>
      </c>
      <c r="C191" s="14" t="s">
        <v>88</v>
      </c>
      <c r="D191" s="14" t="s">
        <v>164</v>
      </c>
      <c r="E191" s="15">
        <v>0.9583333333357587</v>
      </c>
      <c r="F191" s="14" t="s">
        <v>872</v>
      </c>
      <c r="G191" s="15">
        <v>0.3125</v>
      </c>
      <c r="H191" s="14" t="s">
        <v>124</v>
      </c>
      <c r="I191" s="14" t="s">
        <v>78</v>
      </c>
      <c r="J191" s="14" t="s">
        <v>77</v>
      </c>
      <c r="K191" s="14" t="s">
        <v>79</v>
      </c>
      <c r="L191" s="14" t="s">
        <v>79</v>
      </c>
      <c r="M191" s="14" t="s">
        <v>79</v>
      </c>
      <c r="N191" s="14" t="s">
        <v>79</v>
      </c>
      <c r="O191" s="14" t="s">
        <v>79</v>
      </c>
      <c r="P191" s="14" t="s">
        <v>79</v>
      </c>
      <c r="Q191" s="14" t="s">
        <v>79</v>
      </c>
      <c r="R191" s="148" t="s">
        <v>1868</v>
      </c>
      <c r="S191" s="14" t="s">
        <v>79</v>
      </c>
      <c r="T191" s="14" t="s">
        <v>101</v>
      </c>
      <c r="U191" s="14" t="s">
        <v>79</v>
      </c>
      <c r="V191" s="14" t="s">
        <v>77</v>
      </c>
      <c r="W191" s="14" t="s">
        <v>102</v>
      </c>
      <c r="X191" s="152" t="s">
        <v>87</v>
      </c>
    </row>
    <row r="192">
      <c r="A192" s="147" t="s">
        <v>1379</v>
      </c>
      <c r="B192" s="11">
        <v>40.0</v>
      </c>
      <c r="C192" s="11" t="s">
        <v>88</v>
      </c>
      <c r="D192" s="11" t="s">
        <v>89</v>
      </c>
      <c r="E192" s="12">
        <v>0.9583333333357587</v>
      </c>
      <c r="F192" s="11" t="s">
        <v>179</v>
      </c>
      <c r="G192" s="12">
        <v>0.21527777778101154</v>
      </c>
      <c r="H192" s="11" t="s">
        <v>163</v>
      </c>
      <c r="I192" s="11" t="s">
        <v>78</v>
      </c>
      <c r="J192" s="11" t="s">
        <v>125</v>
      </c>
      <c r="K192" s="11" t="s">
        <v>78</v>
      </c>
      <c r="L192" s="11" t="s">
        <v>79</v>
      </c>
      <c r="M192" s="11" t="s">
        <v>79</v>
      </c>
      <c r="N192" s="11" t="s">
        <v>79</v>
      </c>
      <c r="O192" s="11" t="s">
        <v>79</v>
      </c>
      <c r="P192" s="11" t="s">
        <v>77</v>
      </c>
      <c r="Q192" s="11" t="s">
        <v>79</v>
      </c>
      <c r="R192" s="151" t="s">
        <v>1938</v>
      </c>
      <c r="S192" s="11" t="s">
        <v>78</v>
      </c>
      <c r="T192" s="11" t="s">
        <v>101</v>
      </c>
      <c r="U192" s="11" t="s">
        <v>79</v>
      </c>
      <c r="V192" s="11" t="s">
        <v>79</v>
      </c>
      <c r="W192" s="11" t="s">
        <v>102</v>
      </c>
      <c r="X192" s="149" t="s">
        <v>140</v>
      </c>
    </row>
    <row r="193">
      <c r="A193" s="150" t="s">
        <v>1380</v>
      </c>
      <c r="B193" s="14">
        <v>19.0</v>
      </c>
      <c r="C193" s="14" t="s">
        <v>88</v>
      </c>
      <c r="D193" s="14" t="s">
        <v>193</v>
      </c>
      <c r="E193" s="15">
        <v>0.9375</v>
      </c>
      <c r="F193" s="14" t="s">
        <v>311</v>
      </c>
      <c r="G193" s="15">
        <v>0.29166666666424135</v>
      </c>
      <c r="H193" s="17" t="s">
        <v>1976</v>
      </c>
      <c r="I193" s="14" t="s">
        <v>77</v>
      </c>
      <c r="J193" s="14" t="s">
        <v>79</v>
      </c>
      <c r="K193" s="14" t="s">
        <v>79</v>
      </c>
      <c r="L193" s="14" t="s">
        <v>79</v>
      </c>
      <c r="M193" s="14" t="s">
        <v>79</v>
      </c>
      <c r="N193" s="14" t="s">
        <v>79</v>
      </c>
      <c r="O193" s="14" t="s">
        <v>79</v>
      </c>
      <c r="P193" s="14" t="s">
        <v>77</v>
      </c>
      <c r="Q193" s="14" t="s">
        <v>77</v>
      </c>
      <c r="R193" s="151" t="s">
        <v>1918</v>
      </c>
      <c r="S193" s="14" t="s">
        <v>77</v>
      </c>
      <c r="T193" s="14" t="s">
        <v>101</v>
      </c>
      <c r="U193" s="14" t="s">
        <v>77</v>
      </c>
      <c r="V193" s="14" t="s">
        <v>78</v>
      </c>
      <c r="W193" s="14" t="s">
        <v>138</v>
      </c>
      <c r="X193" s="152" t="s">
        <v>87</v>
      </c>
    </row>
    <row r="194">
      <c r="A194" s="147" t="s">
        <v>1381</v>
      </c>
      <c r="B194" s="11">
        <v>20.0</v>
      </c>
      <c r="C194" s="11" t="s">
        <v>88</v>
      </c>
      <c r="D194" s="11" t="s">
        <v>60</v>
      </c>
      <c r="E194" s="12">
        <v>0.9583333333357587</v>
      </c>
      <c r="F194" s="11" t="s">
        <v>190</v>
      </c>
      <c r="G194" s="12">
        <v>0.27083333333575865</v>
      </c>
      <c r="H194" s="11" t="s">
        <v>1911</v>
      </c>
      <c r="I194" s="11" t="s">
        <v>78</v>
      </c>
      <c r="J194" s="11" t="s">
        <v>77</v>
      </c>
      <c r="K194" s="11" t="s">
        <v>125</v>
      </c>
      <c r="L194" s="11" t="s">
        <v>79</v>
      </c>
      <c r="M194" s="11" t="s">
        <v>78</v>
      </c>
      <c r="N194" s="11" t="s">
        <v>79</v>
      </c>
      <c r="O194" s="11" t="s">
        <v>79</v>
      </c>
      <c r="P194" s="11" t="s">
        <v>79</v>
      </c>
      <c r="Q194" s="11" t="s">
        <v>79</v>
      </c>
      <c r="R194" s="155" t="s">
        <v>1977</v>
      </c>
      <c r="S194" s="11" t="s">
        <v>78</v>
      </c>
      <c r="T194" s="11" t="s">
        <v>101</v>
      </c>
      <c r="U194" s="11" t="s">
        <v>79</v>
      </c>
      <c r="V194" s="11" t="s">
        <v>79</v>
      </c>
      <c r="W194" s="11" t="s">
        <v>138</v>
      </c>
      <c r="X194" s="149" t="s">
        <v>131</v>
      </c>
    </row>
    <row r="195">
      <c r="A195" s="150" t="s">
        <v>1382</v>
      </c>
      <c r="B195" s="14">
        <v>24.0</v>
      </c>
      <c r="C195" s="14" t="s">
        <v>59</v>
      </c>
      <c r="D195" s="14" t="s">
        <v>228</v>
      </c>
      <c r="E195" s="15">
        <v>0.9166666666642413</v>
      </c>
      <c r="F195" s="14" t="s">
        <v>181</v>
      </c>
      <c r="G195" s="15">
        <v>0.25</v>
      </c>
      <c r="H195" s="14" t="s">
        <v>1917</v>
      </c>
      <c r="I195" s="14" t="s">
        <v>125</v>
      </c>
      <c r="J195" s="14" t="s">
        <v>125</v>
      </c>
      <c r="K195" s="14" t="s">
        <v>78</v>
      </c>
      <c r="L195" s="14" t="s">
        <v>79</v>
      </c>
      <c r="M195" s="14" t="s">
        <v>79</v>
      </c>
      <c r="N195" s="14" t="s">
        <v>79</v>
      </c>
      <c r="O195" s="14" t="s">
        <v>79</v>
      </c>
      <c r="P195" s="14" t="s">
        <v>77</v>
      </c>
      <c r="Q195" s="14" t="s">
        <v>79</v>
      </c>
      <c r="R195" s="148" t="s">
        <v>1868</v>
      </c>
      <c r="S195" s="14" t="s">
        <v>79</v>
      </c>
      <c r="T195" s="14" t="s">
        <v>80</v>
      </c>
      <c r="U195" s="14" t="s">
        <v>79</v>
      </c>
      <c r="V195" s="14" t="s">
        <v>78</v>
      </c>
      <c r="W195" s="14" t="s">
        <v>81</v>
      </c>
      <c r="X195" s="152" t="s">
        <v>140</v>
      </c>
    </row>
    <row r="196">
      <c r="A196" s="147" t="s">
        <v>1383</v>
      </c>
      <c r="B196" s="11">
        <v>32.0</v>
      </c>
      <c r="C196" s="11" t="s">
        <v>59</v>
      </c>
      <c r="D196" s="11" t="s">
        <v>60</v>
      </c>
      <c r="E196" s="12">
        <v>0.9375</v>
      </c>
      <c r="F196" s="11" t="s">
        <v>180</v>
      </c>
      <c r="G196" s="12">
        <v>0.27083333333575865</v>
      </c>
      <c r="H196" s="11" t="s">
        <v>146</v>
      </c>
      <c r="I196" s="11" t="s">
        <v>77</v>
      </c>
      <c r="J196" s="11" t="s">
        <v>79</v>
      </c>
      <c r="K196" s="11" t="s">
        <v>79</v>
      </c>
      <c r="L196" s="11" t="s">
        <v>79</v>
      </c>
      <c r="M196" s="11" t="s">
        <v>79</v>
      </c>
      <c r="N196" s="11" t="s">
        <v>77</v>
      </c>
      <c r="O196" s="11" t="s">
        <v>79</v>
      </c>
      <c r="P196" s="11" t="s">
        <v>77</v>
      </c>
      <c r="Q196" s="11" t="s">
        <v>79</v>
      </c>
      <c r="R196" s="148" t="s">
        <v>1868</v>
      </c>
      <c r="S196" s="11" t="s">
        <v>79</v>
      </c>
      <c r="T196" s="11" t="s">
        <v>101</v>
      </c>
      <c r="U196" s="11" t="s">
        <v>78</v>
      </c>
      <c r="V196" s="11" t="s">
        <v>79</v>
      </c>
      <c r="W196" s="11" t="s">
        <v>81</v>
      </c>
      <c r="X196" s="149" t="s">
        <v>87</v>
      </c>
    </row>
    <row r="197">
      <c r="A197" s="150" t="s">
        <v>1384</v>
      </c>
      <c r="B197" s="14">
        <v>22.0</v>
      </c>
      <c r="C197" s="14" t="s">
        <v>59</v>
      </c>
      <c r="D197" s="14" t="s">
        <v>89</v>
      </c>
      <c r="E197" s="15">
        <v>0.9583333333357587</v>
      </c>
      <c r="F197" s="14" t="s">
        <v>281</v>
      </c>
      <c r="G197" s="15">
        <v>0.25</v>
      </c>
      <c r="H197" s="14" t="s">
        <v>124</v>
      </c>
      <c r="I197" s="14" t="s">
        <v>77</v>
      </c>
      <c r="J197" s="14" t="s">
        <v>77</v>
      </c>
      <c r="K197" s="14" t="s">
        <v>78</v>
      </c>
      <c r="L197" s="14" t="s">
        <v>77</v>
      </c>
      <c r="M197" s="14" t="s">
        <v>79</v>
      </c>
      <c r="N197" s="14" t="s">
        <v>79</v>
      </c>
      <c r="O197" s="14" t="s">
        <v>79</v>
      </c>
      <c r="P197" s="14" t="s">
        <v>78</v>
      </c>
      <c r="Q197" s="14" t="s">
        <v>79</v>
      </c>
      <c r="R197" s="151" t="s">
        <v>1978</v>
      </c>
      <c r="S197" s="14" t="s">
        <v>78</v>
      </c>
      <c r="T197" s="14" t="s">
        <v>101</v>
      </c>
      <c r="U197" s="14" t="s">
        <v>79</v>
      </c>
      <c r="V197" s="14" t="s">
        <v>125</v>
      </c>
      <c r="W197" s="14" t="s">
        <v>216</v>
      </c>
      <c r="X197" s="152" t="s">
        <v>87</v>
      </c>
    </row>
    <row r="198">
      <c r="A198" s="147" t="s">
        <v>1386</v>
      </c>
      <c r="B198" s="11">
        <v>23.0</v>
      </c>
      <c r="C198" s="11" t="s">
        <v>59</v>
      </c>
      <c r="D198" s="11" t="s">
        <v>89</v>
      </c>
      <c r="E198" s="12">
        <v>0.9583333333357587</v>
      </c>
      <c r="F198" s="11" t="s">
        <v>179</v>
      </c>
      <c r="G198" s="12">
        <v>0.22916666666424135</v>
      </c>
      <c r="H198" s="11" t="s">
        <v>1917</v>
      </c>
      <c r="I198" s="11" t="s">
        <v>77</v>
      </c>
      <c r="J198" s="11" t="s">
        <v>78</v>
      </c>
      <c r="K198" s="11" t="s">
        <v>78</v>
      </c>
      <c r="L198" s="11" t="s">
        <v>79</v>
      </c>
      <c r="M198" s="11" t="s">
        <v>79</v>
      </c>
      <c r="N198" s="11" t="s">
        <v>78</v>
      </c>
      <c r="O198" s="11" t="s">
        <v>79</v>
      </c>
      <c r="P198" s="11" t="s">
        <v>78</v>
      </c>
      <c r="Q198" s="11" t="s">
        <v>79</v>
      </c>
      <c r="R198" s="148" t="s">
        <v>1868</v>
      </c>
      <c r="S198" s="11" t="s">
        <v>111</v>
      </c>
      <c r="T198" s="11" t="s">
        <v>80</v>
      </c>
      <c r="U198" s="11" t="s">
        <v>125</v>
      </c>
      <c r="V198" s="11" t="s">
        <v>77</v>
      </c>
      <c r="W198" s="11" t="s">
        <v>216</v>
      </c>
      <c r="X198" s="149" t="s">
        <v>87</v>
      </c>
    </row>
    <row r="199">
      <c r="A199" s="150" t="s">
        <v>1387</v>
      </c>
      <c r="B199" s="14">
        <v>23.0</v>
      </c>
      <c r="C199" s="14" t="s">
        <v>88</v>
      </c>
      <c r="D199" s="14" t="s">
        <v>89</v>
      </c>
      <c r="E199" s="15">
        <v>0.9375</v>
      </c>
      <c r="F199" s="14" t="s">
        <v>181</v>
      </c>
      <c r="G199" s="15">
        <v>0.27083333333575865</v>
      </c>
      <c r="H199" s="14" t="s">
        <v>124</v>
      </c>
      <c r="I199" s="14" t="s">
        <v>125</v>
      </c>
      <c r="J199" s="14" t="s">
        <v>77</v>
      </c>
      <c r="K199" s="14" t="s">
        <v>78</v>
      </c>
      <c r="L199" s="14" t="s">
        <v>79</v>
      </c>
      <c r="M199" s="14" t="s">
        <v>79</v>
      </c>
      <c r="N199" s="14" t="s">
        <v>79</v>
      </c>
      <c r="O199" s="14" t="s">
        <v>79</v>
      </c>
      <c r="P199" s="14" t="s">
        <v>79</v>
      </c>
      <c r="Q199" s="14" t="s">
        <v>79</v>
      </c>
      <c r="R199" s="148" t="s">
        <v>1868</v>
      </c>
      <c r="S199" s="14" t="s">
        <v>79</v>
      </c>
      <c r="T199" s="14" t="s">
        <v>101</v>
      </c>
      <c r="U199" s="14" t="s">
        <v>79</v>
      </c>
      <c r="V199" s="14" t="s">
        <v>79</v>
      </c>
      <c r="W199" s="14" t="s">
        <v>102</v>
      </c>
      <c r="X199" s="152" t="s">
        <v>87</v>
      </c>
    </row>
    <row r="200">
      <c r="A200" s="147" t="s">
        <v>1388</v>
      </c>
      <c r="B200" s="11">
        <v>21.0</v>
      </c>
      <c r="C200" s="11" t="s">
        <v>59</v>
      </c>
      <c r="D200" s="11" t="s">
        <v>89</v>
      </c>
      <c r="E200" s="12">
        <v>0.9583333333357587</v>
      </c>
      <c r="F200" s="11" t="s">
        <v>215</v>
      </c>
      <c r="G200" s="12">
        <v>0.25</v>
      </c>
      <c r="H200" s="11" t="s">
        <v>146</v>
      </c>
      <c r="I200" s="11" t="s">
        <v>77</v>
      </c>
      <c r="J200" s="11" t="s">
        <v>79</v>
      </c>
      <c r="K200" s="11" t="s">
        <v>77</v>
      </c>
      <c r="L200" s="11" t="s">
        <v>79</v>
      </c>
      <c r="M200" s="11" t="s">
        <v>79</v>
      </c>
      <c r="N200" s="11" t="s">
        <v>77</v>
      </c>
      <c r="O200" s="11" t="s">
        <v>79</v>
      </c>
      <c r="P200" s="11" t="s">
        <v>77</v>
      </c>
      <c r="Q200" s="11" t="s">
        <v>79</v>
      </c>
      <c r="R200" s="148" t="s">
        <v>1868</v>
      </c>
      <c r="S200" s="11" t="s">
        <v>111</v>
      </c>
      <c r="T200" s="11" t="s">
        <v>101</v>
      </c>
      <c r="U200" s="11" t="s">
        <v>79</v>
      </c>
      <c r="V200" s="11" t="s">
        <v>78</v>
      </c>
      <c r="W200" s="11" t="s">
        <v>138</v>
      </c>
      <c r="X200" s="149" t="s">
        <v>87</v>
      </c>
    </row>
    <row r="201">
      <c r="A201" s="150" t="s">
        <v>1389</v>
      </c>
      <c r="B201" s="14">
        <v>22.0</v>
      </c>
      <c r="C201" s="14" t="s">
        <v>59</v>
      </c>
      <c r="D201" s="14" t="s">
        <v>89</v>
      </c>
      <c r="E201" s="15">
        <v>0.9583333333357587</v>
      </c>
      <c r="F201" s="14" t="s">
        <v>325</v>
      </c>
      <c r="G201" s="15">
        <v>0.20833333333575865</v>
      </c>
      <c r="H201" s="14" t="s">
        <v>354</v>
      </c>
      <c r="I201" s="14" t="s">
        <v>78</v>
      </c>
      <c r="J201" s="14" t="s">
        <v>77</v>
      </c>
      <c r="K201" s="14" t="s">
        <v>77</v>
      </c>
      <c r="L201" s="14" t="s">
        <v>77</v>
      </c>
      <c r="M201" s="14" t="s">
        <v>79</v>
      </c>
      <c r="N201" s="14" t="s">
        <v>79</v>
      </c>
      <c r="O201" s="14" t="s">
        <v>78</v>
      </c>
      <c r="P201" s="14" t="s">
        <v>77</v>
      </c>
      <c r="Q201" s="14" t="s">
        <v>77</v>
      </c>
      <c r="R201" s="148" t="s">
        <v>1868</v>
      </c>
      <c r="S201" s="14" t="s">
        <v>79</v>
      </c>
      <c r="T201" s="14" t="s">
        <v>80</v>
      </c>
      <c r="U201" s="14" t="s">
        <v>78</v>
      </c>
      <c r="V201" s="14" t="s">
        <v>125</v>
      </c>
      <c r="W201" s="14" t="s">
        <v>81</v>
      </c>
      <c r="X201" s="152" t="s">
        <v>202</v>
      </c>
    </row>
    <row r="202">
      <c r="A202" s="147" t="s">
        <v>1390</v>
      </c>
      <c r="B202" s="11">
        <v>19.0</v>
      </c>
      <c r="C202" s="11" t="s">
        <v>59</v>
      </c>
      <c r="D202" s="11" t="s">
        <v>193</v>
      </c>
      <c r="E202" s="12">
        <v>0.9166666666642413</v>
      </c>
      <c r="F202" s="11" t="s">
        <v>190</v>
      </c>
      <c r="G202" s="12">
        <v>0.25</v>
      </c>
      <c r="H202" s="18" t="s">
        <v>1921</v>
      </c>
      <c r="I202" s="11" t="s">
        <v>77</v>
      </c>
      <c r="J202" s="11" t="s">
        <v>79</v>
      </c>
      <c r="K202" s="11" t="s">
        <v>79</v>
      </c>
      <c r="L202" s="11" t="s">
        <v>79</v>
      </c>
      <c r="M202" s="11" t="s">
        <v>79</v>
      </c>
      <c r="N202" s="11" t="s">
        <v>79</v>
      </c>
      <c r="O202" s="11" t="s">
        <v>79</v>
      </c>
      <c r="P202" s="11" t="s">
        <v>79</v>
      </c>
      <c r="Q202" s="11" t="s">
        <v>79</v>
      </c>
      <c r="R202" s="151" t="s">
        <v>1931</v>
      </c>
      <c r="S202" s="11" t="s">
        <v>77</v>
      </c>
      <c r="T202" s="11" t="s">
        <v>101</v>
      </c>
      <c r="U202" s="11" t="s">
        <v>79</v>
      </c>
      <c r="V202" s="11" t="s">
        <v>77</v>
      </c>
      <c r="W202" s="11" t="s">
        <v>102</v>
      </c>
      <c r="X202" s="149" t="s">
        <v>87</v>
      </c>
    </row>
    <row r="203">
      <c r="A203" s="150" t="s">
        <v>1391</v>
      </c>
      <c r="B203" s="14">
        <v>22.0</v>
      </c>
      <c r="C203" s="14" t="s">
        <v>88</v>
      </c>
      <c r="D203" s="14" t="s">
        <v>89</v>
      </c>
      <c r="E203" s="15">
        <v>0.0</v>
      </c>
      <c r="F203" s="14" t="s">
        <v>788</v>
      </c>
      <c r="G203" s="15">
        <v>0.3125</v>
      </c>
      <c r="H203" s="14" t="s">
        <v>124</v>
      </c>
      <c r="I203" s="14" t="s">
        <v>78</v>
      </c>
      <c r="J203" s="14" t="s">
        <v>125</v>
      </c>
      <c r="K203" s="14" t="s">
        <v>78</v>
      </c>
      <c r="L203" s="14" t="s">
        <v>79</v>
      </c>
      <c r="M203" s="14" t="s">
        <v>79</v>
      </c>
      <c r="N203" s="14" t="s">
        <v>77</v>
      </c>
      <c r="O203" s="14" t="s">
        <v>79</v>
      </c>
      <c r="P203" s="14" t="s">
        <v>79</v>
      </c>
      <c r="Q203" s="14" t="s">
        <v>79</v>
      </c>
      <c r="R203" s="153" t="s">
        <v>1979</v>
      </c>
      <c r="S203" s="14" t="s">
        <v>78</v>
      </c>
      <c r="T203" s="14" t="s">
        <v>80</v>
      </c>
      <c r="U203" s="14" t="s">
        <v>79</v>
      </c>
      <c r="V203" s="14" t="s">
        <v>78</v>
      </c>
      <c r="W203" s="14" t="s">
        <v>81</v>
      </c>
      <c r="X203" s="152" t="s">
        <v>87</v>
      </c>
    </row>
    <row r="204">
      <c r="A204" s="147" t="s">
        <v>1392</v>
      </c>
      <c r="B204" s="11">
        <v>43.0</v>
      </c>
      <c r="C204" s="11" t="s">
        <v>59</v>
      </c>
      <c r="D204" s="11" t="s">
        <v>89</v>
      </c>
      <c r="E204" s="12">
        <v>0.9583333333357587</v>
      </c>
      <c r="F204" s="11" t="s">
        <v>311</v>
      </c>
      <c r="G204" s="12">
        <v>0.25</v>
      </c>
      <c r="H204" s="11" t="s">
        <v>1921</v>
      </c>
      <c r="I204" s="11" t="s">
        <v>77</v>
      </c>
      <c r="J204" s="11" t="s">
        <v>78</v>
      </c>
      <c r="K204" s="11" t="s">
        <v>77</v>
      </c>
      <c r="L204" s="11" t="s">
        <v>79</v>
      </c>
      <c r="M204" s="11" t="s">
        <v>79</v>
      </c>
      <c r="N204" s="11" t="s">
        <v>79</v>
      </c>
      <c r="O204" s="11" t="s">
        <v>79</v>
      </c>
      <c r="P204" s="11" t="s">
        <v>77</v>
      </c>
      <c r="Q204" s="11" t="s">
        <v>79</v>
      </c>
      <c r="R204" s="151" t="s">
        <v>1980</v>
      </c>
      <c r="S204" s="11" t="s">
        <v>78</v>
      </c>
      <c r="T204" s="11" t="s">
        <v>101</v>
      </c>
      <c r="U204" s="11" t="s">
        <v>79</v>
      </c>
      <c r="V204" s="11" t="s">
        <v>79</v>
      </c>
      <c r="W204" s="11" t="s">
        <v>138</v>
      </c>
      <c r="X204" s="149" t="s">
        <v>87</v>
      </c>
    </row>
    <row r="205">
      <c r="A205" s="150" t="s">
        <v>1393</v>
      </c>
      <c r="B205" s="14">
        <v>28.0</v>
      </c>
      <c r="C205" s="14" t="s">
        <v>59</v>
      </c>
      <c r="D205" s="14" t="s">
        <v>89</v>
      </c>
      <c r="E205" s="15">
        <v>0.9166666666642413</v>
      </c>
      <c r="F205" s="14" t="s">
        <v>281</v>
      </c>
      <c r="G205" s="15">
        <v>0.25</v>
      </c>
      <c r="H205" s="14" t="s">
        <v>209</v>
      </c>
      <c r="I205" s="14" t="s">
        <v>79</v>
      </c>
      <c r="J205" s="14" t="s">
        <v>79</v>
      </c>
      <c r="K205" s="14" t="s">
        <v>79</v>
      </c>
      <c r="L205" s="14" t="s">
        <v>79</v>
      </c>
      <c r="M205" s="14" t="s">
        <v>79</v>
      </c>
      <c r="N205" s="14" t="s">
        <v>77</v>
      </c>
      <c r="O205" s="14" t="s">
        <v>79</v>
      </c>
      <c r="P205" s="14" t="s">
        <v>77</v>
      </c>
      <c r="Q205" s="14" t="s">
        <v>79</v>
      </c>
      <c r="R205" s="148" t="s">
        <v>1868</v>
      </c>
      <c r="S205" s="14" t="s">
        <v>79</v>
      </c>
      <c r="T205" s="14" t="s">
        <v>101</v>
      </c>
      <c r="U205" s="14" t="s">
        <v>79</v>
      </c>
      <c r="V205" s="14" t="s">
        <v>79</v>
      </c>
      <c r="W205" s="14" t="s">
        <v>138</v>
      </c>
      <c r="X205" s="152" t="s">
        <v>87</v>
      </c>
    </row>
    <row r="206">
      <c r="A206" s="147" t="s">
        <v>1394</v>
      </c>
      <c r="B206" s="11">
        <v>22.0</v>
      </c>
      <c r="C206" s="11" t="s">
        <v>59</v>
      </c>
      <c r="D206" s="11" t="s">
        <v>89</v>
      </c>
      <c r="E206" s="12">
        <v>0.9375</v>
      </c>
      <c r="F206" s="11" t="s">
        <v>215</v>
      </c>
      <c r="G206" s="12">
        <v>0.25</v>
      </c>
      <c r="H206" s="11" t="s">
        <v>124</v>
      </c>
      <c r="I206" s="11" t="s">
        <v>77</v>
      </c>
      <c r="J206" s="11" t="s">
        <v>125</v>
      </c>
      <c r="K206" s="11" t="s">
        <v>125</v>
      </c>
      <c r="L206" s="11" t="s">
        <v>77</v>
      </c>
      <c r="M206" s="11" t="s">
        <v>79</v>
      </c>
      <c r="N206" s="11" t="s">
        <v>79</v>
      </c>
      <c r="O206" s="11" t="s">
        <v>79</v>
      </c>
      <c r="P206" s="11" t="s">
        <v>125</v>
      </c>
      <c r="Q206" s="11" t="s">
        <v>78</v>
      </c>
      <c r="R206" s="148" t="s">
        <v>1868</v>
      </c>
      <c r="S206" s="11" t="s">
        <v>111</v>
      </c>
      <c r="T206" s="11" t="s">
        <v>101</v>
      </c>
      <c r="U206" s="11" t="s">
        <v>125</v>
      </c>
      <c r="V206" s="11" t="s">
        <v>78</v>
      </c>
      <c r="W206" s="11" t="s">
        <v>216</v>
      </c>
      <c r="X206" s="149" t="s">
        <v>87</v>
      </c>
    </row>
    <row r="207">
      <c r="A207" s="150" t="s">
        <v>1395</v>
      </c>
      <c r="B207" s="14">
        <v>25.0</v>
      </c>
      <c r="C207" s="14" t="s">
        <v>59</v>
      </c>
      <c r="D207" s="14" t="s">
        <v>89</v>
      </c>
      <c r="E207" s="15">
        <v>0.020833333335758653</v>
      </c>
      <c r="F207" s="14" t="s">
        <v>179</v>
      </c>
      <c r="G207" s="15">
        <v>0.29166666666424135</v>
      </c>
      <c r="H207" s="14" t="s">
        <v>110</v>
      </c>
      <c r="I207" s="14" t="s">
        <v>125</v>
      </c>
      <c r="J207" s="14" t="s">
        <v>125</v>
      </c>
      <c r="K207" s="14" t="s">
        <v>125</v>
      </c>
      <c r="L207" s="14" t="s">
        <v>79</v>
      </c>
      <c r="M207" s="14" t="s">
        <v>79</v>
      </c>
      <c r="N207" s="14" t="s">
        <v>77</v>
      </c>
      <c r="O207" s="14" t="s">
        <v>79</v>
      </c>
      <c r="P207" s="14" t="s">
        <v>78</v>
      </c>
      <c r="Q207" s="14" t="s">
        <v>78</v>
      </c>
      <c r="R207" s="148" t="s">
        <v>1868</v>
      </c>
      <c r="S207" s="14" t="s">
        <v>79</v>
      </c>
      <c r="T207" s="14" t="s">
        <v>80</v>
      </c>
      <c r="U207" s="14" t="s">
        <v>78</v>
      </c>
      <c r="V207" s="14" t="s">
        <v>125</v>
      </c>
      <c r="W207" s="14" t="s">
        <v>81</v>
      </c>
      <c r="X207" s="152" t="s">
        <v>87</v>
      </c>
    </row>
    <row r="208">
      <c r="A208" s="147" t="s">
        <v>1396</v>
      </c>
      <c r="B208" s="11">
        <v>21.0</v>
      </c>
      <c r="C208" s="11" t="s">
        <v>59</v>
      </c>
      <c r="D208" s="11" t="s">
        <v>89</v>
      </c>
      <c r="E208" s="12">
        <v>0.9166666666642413</v>
      </c>
      <c r="F208" s="11" t="s">
        <v>179</v>
      </c>
      <c r="G208" s="12">
        <v>0.25</v>
      </c>
      <c r="H208" s="18" t="s">
        <v>124</v>
      </c>
      <c r="I208" s="11" t="s">
        <v>78</v>
      </c>
      <c r="J208" s="11" t="s">
        <v>77</v>
      </c>
      <c r="K208" s="11" t="s">
        <v>79</v>
      </c>
      <c r="L208" s="11" t="s">
        <v>79</v>
      </c>
      <c r="M208" s="11" t="s">
        <v>79</v>
      </c>
      <c r="N208" s="11" t="s">
        <v>78</v>
      </c>
      <c r="O208" s="11" t="s">
        <v>79</v>
      </c>
      <c r="P208" s="11" t="s">
        <v>79</v>
      </c>
      <c r="Q208" s="11" t="s">
        <v>79</v>
      </c>
      <c r="R208" s="148" t="s">
        <v>1868</v>
      </c>
      <c r="S208" s="11" t="s">
        <v>111</v>
      </c>
      <c r="T208" s="11" t="s">
        <v>101</v>
      </c>
      <c r="U208" s="11" t="s">
        <v>79</v>
      </c>
      <c r="V208" s="11" t="s">
        <v>79</v>
      </c>
      <c r="W208" s="11" t="s">
        <v>102</v>
      </c>
      <c r="X208" s="149" t="s">
        <v>87</v>
      </c>
    </row>
    <row r="209">
      <c r="A209" s="150" t="s">
        <v>1397</v>
      </c>
      <c r="B209" s="14">
        <v>21.0</v>
      </c>
      <c r="C209" s="14" t="s">
        <v>59</v>
      </c>
      <c r="D209" s="14" t="s">
        <v>89</v>
      </c>
      <c r="E209" s="15">
        <v>0.9583333333357587</v>
      </c>
      <c r="F209" s="14" t="s">
        <v>180</v>
      </c>
      <c r="G209" s="15">
        <v>0.20833333333575865</v>
      </c>
      <c r="H209" s="14" t="s">
        <v>146</v>
      </c>
      <c r="I209" s="14" t="s">
        <v>125</v>
      </c>
      <c r="J209" s="14" t="s">
        <v>125</v>
      </c>
      <c r="K209" s="14" t="s">
        <v>125</v>
      </c>
      <c r="L209" s="14" t="s">
        <v>79</v>
      </c>
      <c r="M209" s="14" t="s">
        <v>79</v>
      </c>
      <c r="N209" s="14" t="s">
        <v>125</v>
      </c>
      <c r="O209" s="14" t="s">
        <v>79</v>
      </c>
      <c r="P209" s="14" t="s">
        <v>77</v>
      </c>
      <c r="Q209" s="14" t="s">
        <v>79</v>
      </c>
      <c r="R209" s="148" t="s">
        <v>1868</v>
      </c>
      <c r="S209" s="14" t="s">
        <v>79</v>
      </c>
      <c r="T209" s="14" t="s">
        <v>80</v>
      </c>
      <c r="U209" s="14" t="s">
        <v>79</v>
      </c>
      <c r="V209" s="14" t="s">
        <v>78</v>
      </c>
      <c r="W209" s="14" t="s">
        <v>81</v>
      </c>
      <c r="X209" s="152" t="s">
        <v>87</v>
      </c>
    </row>
    <row r="210">
      <c r="A210" s="147" t="s">
        <v>1398</v>
      </c>
      <c r="B210" s="11">
        <v>24.0</v>
      </c>
      <c r="C210" s="11" t="s">
        <v>59</v>
      </c>
      <c r="D210" s="11" t="s">
        <v>89</v>
      </c>
      <c r="E210" s="12">
        <v>0.020833333335758653</v>
      </c>
      <c r="F210" s="11" t="s">
        <v>215</v>
      </c>
      <c r="G210" s="12">
        <v>0.27083333333575865</v>
      </c>
      <c r="H210" s="11" t="s">
        <v>1917</v>
      </c>
      <c r="I210" s="11" t="s">
        <v>77</v>
      </c>
      <c r="J210" s="11" t="s">
        <v>125</v>
      </c>
      <c r="K210" s="11" t="s">
        <v>125</v>
      </c>
      <c r="L210" s="11" t="s">
        <v>77</v>
      </c>
      <c r="M210" s="11" t="s">
        <v>79</v>
      </c>
      <c r="N210" s="11" t="s">
        <v>79</v>
      </c>
      <c r="O210" s="11" t="s">
        <v>79</v>
      </c>
      <c r="P210" s="11" t="s">
        <v>77</v>
      </c>
      <c r="Q210" s="11" t="s">
        <v>77</v>
      </c>
      <c r="R210" s="148" t="s">
        <v>1868</v>
      </c>
      <c r="S210" s="11" t="s">
        <v>111</v>
      </c>
      <c r="T210" s="11" t="s">
        <v>80</v>
      </c>
      <c r="U210" s="11" t="s">
        <v>79</v>
      </c>
      <c r="V210" s="11" t="s">
        <v>78</v>
      </c>
      <c r="W210" s="11" t="s">
        <v>216</v>
      </c>
      <c r="X210" s="149" t="s">
        <v>140</v>
      </c>
    </row>
    <row r="211">
      <c r="A211" s="150" t="s">
        <v>1399</v>
      </c>
      <c r="B211" s="14">
        <v>25.0</v>
      </c>
      <c r="C211" s="14" t="s">
        <v>88</v>
      </c>
      <c r="D211" s="14" t="s">
        <v>60</v>
      </c>
      <c r="E211" s="15">
        <v>0.9791666666642413</v>
      </c>
      <c r="F211" s="14" t="s">
        <v>1922</v>
      </c>
      <c r="G211" s="15">
        <v>0.29166666666424135</v>
      </c>
      <c r="H211" s="14" t="s">
        <v>1911</v>
      </c>
      <c r="I211" s="14" t="s">
        <v>125</v>
      </c>
      <c r="J211" s="14" t="s">
        <v>125</v>
      </c>
      <c r="K211" s="14" t="s">
        <v>78</v>
      </c>
      <c r="L211" s="14" t="s">
        <v>125</v>
      </c>
      <c r="M211" s="14" t="s">
        <v>78</v>
      </c>
      <c r="N211" s="14" t="s">
        <v>78</v>
      </c>
      <c r="O211" s="14" t="s">
        <v>79</v>
      </c>
      <c r="P211" s="14" t="s">
        <v>79</v>
      </c>
      <c r="Q211" s="14" t="s">
        <v>78</v>
      </c>
      <c r="R211" s="148" t="s">
        <v>1868</v>
      </c>
      <c r="S211" s="14" t="s">
        <v>111</v>
      </c>
      <c r="T211" s="14" t="s">
        <v>80</v>
      </c>
      <c r="U211" s="14" t="s">
        <v>78</v>
      </c>
      <c r="V211" s="14" t="s">
        <v>77</v>
      </c>
      <c r="W211" s="14" t="s">
        <v>216</v>
      </c>
      <c r="X211" s="152" t="s">
        <v>87</v>
      </c>
    </row>
    <row r="212">
      <c r="A212" s="147" t="s">
        <v>1400</v>
      </c>
      <c r="B212" s="11">
        <v>50.0</v>
      </c>
      <c r="C212" s="11" t="s">
        <v>88</v>
      </c>
      <c r="D212" s="11" t="s">
        <v>89</v>
      </c>
      <c r="E212" s="12">
        <v>0.08333333333575865</v>
      </c>
      <c r="F212" s="11" t="s">
        <v>179</v>
      </c>
      <c r="G212" s="12">
        <v>0.27083333333575865</v>
      </c>
      <c r="H212" s="11" t="s">
        <v>163</v>
      </c>
      <c r="I212" s="11" t="s">
        <v>78</v>
      </c>
      <c r="J212" s="11" t="s">
        <v>78</v>
      </c>
      <c r="K212" s="11" t="s">
        <v>78</v>
      </c>
      <c r="L212" s="11" t="s">
        <v>77</v>
      </c>
      <c r="M212" s="11" t="s">
        <v>125</v>
      </c>
      <c r="N212" s="11" t="s">
        <v>78</v>
      </c>
      <c r="O212" s="11" t="s">
        <v>78</v>
      </c>
      <c r="P212" s="11" t="s">
        <v>78</v>
      </c>
      <c r="Q212" s="11" t="s">
        <v>77</v>
      </c>
      <c r="R212" s="148" t="s">
        <v>1868</v>
      </c>
      <c r="S212" s="11" t="s">
        <v>79</v>
      </c>
      <c r="T212" s="11" t="s">
        <v>101</v>
      </c>
      <c r="U212" s="11" t="s">
        <v>79</v>
      </c>
      <c r="V212" s="11" t="s">
        <v>77</v>
      </c>
      <c r="W212" s="11" t="s">
        <v>102</v>
      </c>
      <c r="X212" s="149" t="s">
        <v>140</v>
      </c>
    </row>
    <row r="213">
      <c r="A213" s="150" t="s">
        <v>1401</v>
      </c>
      <c r="B213" s="14">
        <v>23.0</v>
      </c>
      <c r="C213" s="14" t="s">
        <v>59</v>
      </c>
      <c r="D213" s="14" t="s">
        <v>60</v>
      </c>
      <c r="E213" s="15">
        <v>0.04166666666424135</v>
      </c>
      <c r="F213" s="14" t="s">
        <v>179</v>
      </c>
      <c r="G213" s="15">
        <v>0.3125</v>
      </c>
      <c r="H213" s="14" t="s">
        <v>354</v>
      </c>
      <c r="I213" s="14" t="s">
        <v>78</v>
      </c>
      <c r="J213" s="14" t="s">
        <v>79</v>
      </c>
      <c r="K213" s="14" t="s">
        <v>79</v>
      </c>
      <c r="L213" s="14" t="s">
        <v>79</v>
      </c>
      <c r="M213" s="14" t="s">
        <v>79</v>
      </c>
      <c r="N213" s="14" t="s">
        <v>79</v>
      </c>
      <c r="O213" s="14" t="s">
        <v>79</v>
      </c>
      <c r="P213" s="14" t="s">
        <v>77</v>
      </c>
      <c r="Q213" s="14" t="s">
        <v>79</v>
      </c>
      <c r="R213" s="148" t="s">
        <v>1868</v>
      </c>
      <c r="S213" s="14" t="s">
        <v>79</v>
      </c>
      <c r="T213" s="14" t="s">
        <v>80</v>
      </c>
      <c r="U213" s="14" t="s">
        <v>79</v>
      </c>
      <c r="V213" s="14" t="s">
        <v>78</v>
      </c>
      <c r="W213" s="14" t="s">
        <v>102</v>
      </c>
      <c r="X213" s="152" t="s">
        <v>87</v>
      </c>
    </row>
    <row r="214">
      <c r="A214" s="147" t="s">
        <v>1403</v>
      </c>
      <c r="B214" s="11">
        <v>31.0</v>
      </c>
      <c r="C214" s="11" t="s">
        <v>59</v>
      </c>
      <c r="D214" s="11" t="s">
        <v>164</v>
      </c>
      <c r="E214" s="12">
        <v>0.8958333333357587</v>
      </c>
      <c r="F214" s="11" t="s">
        <v>190</v>
      </c>
      <c r="G214" s="12">
        <v>0.20833333333575865</v>
      </c>
      <c r="H214" s="11" t="s">
        <v>124</v>
      </c>
      <c r="I214" s="11" t="s">
        <v>78</v>
      </c>
      <c r="J214" s="11" t="s">
        <v>77</v>
      </c>
      <c r="K214" s="11" t="s">
        <v>79</v>
      </c>
      <c r="L214" s="11" t="s">
        <v>79</v>
      </c>
      <c r="M214" s="11" t="s">
        <v>77</v>
      </c>
      <c r="N214" s="11" t="s">
        <v>77</v>
      </c>
      <c r="O214" s="11" t="s">
        <v>79</v>
      </c>
      <c r="P214" s="11" t="s">
        <v>79</v>
      </c>
      <c r="Q214" s="11" t="s">
        <v>77</v>
      </c>
      <c r="R214" s="151" t="s">
        <v>1918</v>
      </c>
      <c r="S214" s="11" t="s">
        <v>78</v>
      </c>
      <c r="T214" s="11" t="s">
        <v>101</v>
      </c>
      <c r="U214" s="11" t="s">
        <v>79</v>
      </c>
      <c r="V214" s="11" t="s">
        <v>78</v>
      </c>
      <c r="W214" s="11" t="s">
        <v>102</v>
      </c>
      <c r="X214" s="149" t="s">
        <v>87</v>
      </c>
    </row>
    <row r="215">
      <c r="A215" s="150" t="s">
        <v>1404</v>
      </c>
      <c r="B215" s="14">
        <v>24.0</v>
      </c>
      <c r="C215" s="14" t="s">
        <v>59</v>
      </c>
      <c r="D215" s="14" t="s">
        <v>60</v>
      </c>
      <c r="E215" s="15">
        <v>0.9375</v>
      </c>
      <c r="F215" s="14" t="s">
        <v>179</v>
      </c>
      <c r="G215" s="15">
        <v>0.22916666666424135</v>
      </c>
      <c r="H215" s="14" t="s">
        <v>124</v>
      </c>
      <c r="I215" s="14" t="s">
        <v>78</v>
      </c>
      <c r="J215" s="14" t="s">
        <v>78</v>
      </c>
      <c r="K215" s="14" t="s">
        <v>78</v>
      </c>
      <c r="L215" s="14" t="s">
        <v>77</v>
      </c>
      <c r="M215" s="14" t="s">
        <v>79</v>
      </c>
      <c r="N215" s="14" t="s">
        <v>78</v>
      </c>
      <c r="O215" s="14" t="s">
        <v>77</v>
      </c>
      <c r="P215" s="14" t="s">
        <v>78</v>
      </c>
      <c r="Q215" s="14" t="s">
        <v>77</v>
      </c>
      <c r="R215" s="148" t="s">
        <v>1868</v>
      </c>
      <c r="S215" s="14" t="s">
        <v>78</v>
      </c>
      <c r="T215" s="14" t="s">
        <v>101</v>
      </c>
      <c r="U215" s="14" t="s">
        <v>79</v>
      </c>
      <c r="V215" s="14" t="s">
        <v>79</v>
      </c>
      <c r="W215" s="14" t="s">
        <v>138</v>
      </c>
      <c r="X215" s="152" t="s">
        <v>87</v>
      </c>
    </row>
    <row r="216">
      <c r="A216" s="147" t="s">
        <v>1405</v>
      </c>
      <c r="B216" s="11">
        <v>20.0</v>
      </c>
      <c r="C216" s="11" t="s">
        <v>88</v>
      </c>
      <c r="D216" s="11" t="s">
        <v>60</v>
      </c>
      <c r="E216" s="12">
        <v>0.9583333333357587</v>
      </c>
      <c r="F216" s="11" t="s">
        <v>220</v>
      </c>
      <c r="G216" s="12">
        <v>0.29166666666424135</v>
      </c>
      <c r="H216" s="11" t="s">
        <v>354</v>
      </c>
      <c r="I216" s="11" t="s">
        <v>125</v>
      </c>
      <c r="J216" s="11" t="s">
        <v>125</v>
      </c>
      <c r="K216" s="11" t="s">
        <v>79</v>
      </c>
      <c r="L216" s="11" t="s">
        <v>79</v>
      </c>
      <c r="M216" s="11" t="s">
        <v>79</v>
      </c>
      <c r="N216" s="11" t="s">
        <v>79</v>
      </c>
      <c r="O216" s="11" t="s">
        <v>79</v>
      </c>
      <c r="P216" s="11" t="s">
        <v>79</v>
      </c>
      <c r="Q216" s="11" t="s">
        <v>79</v>
      </c>
      <c r="R216" s="148" t="s">
        <v>1868</v>
      </c>
      <c r="S216" s="11" t="s">
        <v>79</v>
      </c>
      <c r="T216" s="11" t="s">
        <v>80</v>
      </c>
      <c r="U216" s="11" t="s">
        <v>79</v>
      </c>
      <c r="V216" s="11" t="s">
        <v>79</v>
      </c>
      <c r="W216" s="11" t="s">
        <v>138</v>
      </c>
      <c r="X216" s="149" t="s">
        <v>87</v>
      </c>
    </row>
    <row r="217">
      <c r="A217" s="150" t="s">
        <v>1406</v>
      </c>
      <c r="B217" s="14">
        <v>27.0</v>
      </c>
      <c r="C217" s="14" t="s">
        <v>59</v>
      </c>
      <c r="D217" s="14" t="s">
        <v>60</v>
      </c>
      <c r="E217" s="15">
        <v>0.9583333333357587</v>
      </c>
      <c r="F217" s="14" t="s">
        <v>181</v>
      </c>
      <c r="G217" s="15">
        <v>0.33333333333575865</v>
      </c>
      <c r="H217" s="14" t="s">
        <v>1921</v>
      </c>
      <c r="I217" s="14" t="s">
        <v>125</v>
      </c>
      <c r="J217" s="14" t="s">
        <v>77</v>
      </c>
      <c r="K217" s="14" t="s">
        <v>79</v>
      </c>
      <c r="L217" s="14" t="s">
        <v>79</v>
      </c>
      <c r="M217" s="14" t="s">
        <v>79</v>
      </c>
      <c r="N217" s="14" t="s">
        <v>77</v>
      </c>
      <c r="O217" s="14" t="s">
        <v>79</v>
      </c>
      <c r="P217" s="14" t="s">
        <v>78</v>
      </c>
      <c r="Q217" s="14" t="s">
        <v>79</v>
      </c>
      <c r="R217" s="148" t="s">
        <v>1868</v>
      </c>
      <c r="S217" s="14" t="s">
        <v>79</v>
      </c>
      <c r="T217" s="14" t="s">
        <v>80</v>
      </c>
      <c r="U217" s="14" t="s">
        <v>79</v>
      </c>
      <c r="V217" s="14" t="s">
        <v>77</v>
      </c>
      <c r="W217" s="14" t="s">
        <v>102</v>
      </c>
      <c r="X217" s="152" t="s">
        <v>87</v>
      </c>
    </row>
    <row r="218">
      <c r="A218" s="147" t="s">
        <v>1407</v>
      </c>
      <c r="B218" s="11">
        <v>22.0</v>
      </c>
      <c r="C218" s="11" t="s">
        <v>59</v>
      </c>
      <c r="D218" s="11" t="s">
        <v>89</v>
      </c>
      <c r="E218" s="12">
        <v>0.9375</v>
      </c>
      <c r="F218" s="11" t="s">
        <v>180</v>
      </c>
      <c r="G218" s="12">
        <v>0.3125</v>
      </c>
      <c r="H218" s="11" t="s">
        <v>209</v>
      </c>
      <c r="I218" s="11" t="s">
        <v>125</v>
      </c>
      <c r="J218" s="11" t="s">
        <v>125</v>
      </c>
      <c r="K218" s="11" t="s">
        <v>125</v>
      </c>
      <c r="L218" s="11" t="s">
        <v>78</v>
      </c>
      <c r="M218" s="11" t="s">
        <v>77</v>
      </c>
      <c r="N218" s="11" t="s">
        <v>77</v>
      </c>
      <c r="O218" s="11" t="s">
        <v>79</v>
      </c>
      <c r="P218" s="11" t="s">
        <v>79</v>
      </c>
      <c r="Q218" s="11" t="s">
        <v>79</v>
      </c>
      <c r="R218" s="151" t="s">
        <v>1918</v>
      </c>
      <c r="S218" s="11" t="s">
        <v>78</v>
      </c>
      <c r="T218" s="11" t="s">
        <v>101</v>
      </c>
      <c r="U218" s="11" t="s">
        <v>77</v>
      </c>
      <c r="V218" s="11" t="s">
        <v>79</v>
      </c>
      <c r="W218" s="11" t="s">
        <v>102</v>
      </c>
      <c r="X218" s="149" t="s">
        <v>87</v>
      </c>
    </row>
    <row r="219">
      <c r="A219" s="150" t="s">
        <v>1408</v>
      </c>
      <c r="B219" s="14">
        <v>24.0</v>
      </c>
      <c r="C219" s="14" t="s">
        <v>88</v>
      </c>
      <c r="D219" s="14" t="s">
        <v>60</v>
      </c>
      <c r="E219" s="15">
        <v>0.9375</v>
      </c>
      <c r="F219" s="14" t="s">
        <v>181</v>
      </c>
      <c r="G219" s="15">
        <v>0.24305555555474712</v>
      </c>
      <c r="H219" s="14" t="s">
        <v>1911</v>
      </c>
      <c r="I219" s="14" t="s">
        <v>125</v>
      </c>
      <c r="J219" s="14" t="s">
        <v>125</v>
      </c>
      <c r="K219" s="14" t="s">
        <v>79</v>
      </c>
      <c r="L219" s="14" t="s">
        <v>79</v>
      </c>
      <c r="M219" s="14" t="s">
        <v>79</v>
      </c>
      <c r="N219" s="14" t="s">
        <v>77</v>
      </c>
      <c r="O219" s="14" t="s">
        <v>78</v>
      </c>
      <c r="P219" s="14" t="s">
        <v>77</v>
      </c>
      <c r="Q219" s="14" t="s">
        <v>79</v>
      </c>
      <c r="R219" s="151" t="s">
        <v>1918</v>
      </c>
      <c r="S219" s="14" t="s">
        <v>125</v>
      </c>
      <c r="T219" s="14" t="s">
        <v>80</v>
      </c>
      <c r="U219" s="14" t="s">
        <v>79</v>
      </c>
      <c r="V219" s="14" t="s">
        <v>78</v>
      </c>
      <c r="W219" s="14" t="s">
        <v>216</v>
      </c>
      <c r="X219" s="152" t="s">
        <v>87</v>
      </c>
    </row>
    <row r="220">
      <c r="A220" s="147" t="s">
        <v>1409</v>
      </c>
      <c r="B220" s="11">
        <v>19.0</v>
      </c>
      <c r="C220" s="11" t="s">
        <v>88</v>
      </c>
      <c r="D220" s="11" t="s">
        <v>252</v>
      </c>
      <c r="E220" s="12">
        <v>0.0</v>
      </c>
      <c r="F220" s="11" t="s">
        <v>190</v>
      </c>
      <c r="G220" s="12">
        <v>0.25</v>
      </c>
      <c r="H220" s="11" t="s">
        <v>354</v>
      </c>
      <c r="I220" s="11" t="s">
        <v>79</v>
      </c>
      <c r="J220" s="11" t="s">
        <v>79</v>
      </c>
      <c r="K220" s="11" t="s">
        <v>79</v>
      </c>
      <c r="L220" s="11" t="s">
        <v>77</v>
      </c>
      <c r="M220" s="11" t="s">
        <v>79</v>
      </c>
      <c r="N220" s="11" t="s">
        <v>78</v>
      </c>
      <c r="O220" s="11" t="s">
        <v>77</v>
      </c>
      <c r="P220" s="11" t="s">
        <v>79</v>
      </c>
      <c r="Q220" s="11" t="s">
        <v>79</v>
      </c>
      <c r="R220" s="148" t="s">
        <v>1868</v>
      </c>
      <c r="S220" s="11" t="s">
        <v>111</v>
      </c>
      <c r="T220" s="11" t="s">
        <v>147</v>
      </c>
      <c r="U220" s="11" t="s">
        <v>79</v>
      </c>
      <c r="V220" s="11" t="s">
        <v>125</v>
      </c>
      <c r="W220" s="11" t="s">
        <v>81</v>
      </c>
      <c r="X220" s="149" t="s">
        <v>87</v>
      </c>
    </row>
    <row r="221">
      <c r="A221" s="150" t="s">
        <v>1410</v>
      </c>
      <c r="B221" s="14">
        <v>24.0</v>
      </c>
      <c r="C221" s="14" t="s">
        <v>59</v>
      </c>
      <c r="D221" s="14" t="s">
        <v>60</v>
      </c>
      <c r="E221" s="15">
        <v>0.875</v>
      </c>
      <c r="F221" s="14" t="s">
        <v>215</v>
      </c>
      <c r="G221" s="15">
        <v>0.25</v>
      </c>
      <c r="H221" s="14" t="s">
        <v>434</v>
      </c>
      <c r="I221" s="14" t="s">
        <v>79</v>
      </c>
      <c r="J221" s="14" t="s">
        <v>79</v>
      </c>
      <c r="K221" s="14" t="s">
        <v>77</v>
      </c>
      <c r="L221" s="14" t="s">
        <v>79</v>
      </c>
      <c r="M221" s="14" t="s">
        <v>79</v>
      </c>
      <c r="N221" s="14" t="s">
        <v>79</v>
      </c>
      <c r="O221" s="14" t="s">
        <v>79</v>
      </c>
      <c r="P221" s="14" t="s">
        <v>77</v>
      </c>
      <c r="Q221" s="14" t="s">
        <v>79</v>
      </c>
      <c r="R221" s="148" t="s">
        <v>1868</v>
      </c>
      <c r="S221" s="14" t="s">
        <v>111</v>
      </c>
      <c r="T221" s="14" t="s">
        <v>157</v>
      </c>
      <c r="U221" s="14" t="s">
        <v>79</v>
      </c>
      <c r="V221" s="14" t="s">
        <v>77</v>
      </c>
      <c r="W221" s="14" t="s">
        <v>81</v>
      </c>
      <c r="X221" s="152" t="s">
        <v>87</v>
      </c>
    </row>
    <row r="222">
      <c r="A222" s="147" t="s">
        <v>1411</v>
      </c>
      <c r="B222" s="11">
        <v>25.0</v>
      </c>
      <c r="C222" s="11" t="s">
        <v>59</v>
      </c>
      <c r="D222" s="11" t="s">
        <v>252</v>
      </c>
      <c r="E222" s="12">
        <v>0.9791666666642413</v>
      </c>
      <c r="F222" s="11" t="s">
        <v>281</v>
      </c>
      <c r="G222" s="12">
        <v>0.27083333333575865</v>
      </c>
      <c r="H222" s="11" t="s">
        <v>1911</v>
      </c>
      <c r="I222" s="11" t="s">
        <v>79</v>
      </c>
      <c r="J222" s="11" t="s">
        <v>79</v>
      </c>
      <c r="K222" s="11" t="s">
        <v>79</v>
      </c>
      <c r="L222" s="11" t="s">
        <v>79</v>
      </c>
      <c r="M222" s="11" t="s">
        <v>79</v>
      </c>
      <c r="N222" s="11" t="s">
        <v>79</v>
      </c>
      <c r="O222" s="11" t="s">
        <v>79</v>
      </c>
      <c r="P222" s="11" t="s">
        <v>79</v>
      </c>
      <c r="Q222" s="11" t="s">
        <v>79</v>
      </c>
      <c r="R222" s="148" t="s">
        <v>1868</v>
      </c>
      <c r="S222" s="11" t="s">
        <v>111</v>
      </c>
      <c r="T222" s="11" t="s">
        <v>101</v>
      </c>
      <c r="U222" s="11" t="s">
        <v>79</v>
      </c>
      <c r="V222" s="11" t="s">
        <v>77</v>
      </c>
      <c r="W222" s="11" t="s">
        <v>81</v>
      </c>
      <c r="X222" s="149" t="s">
        <v>87</v>
      </c>
    </row>
    <row r="223">
      <c r="A223" s="150" t="s">
        <v>1412</v>
      </c>
      <c r="B223" s="14">
        <v>22.0</v>
      </c>
      <c r="C223" s="14" t="s">
        <v>88</v>
      </c>
      <c r="D223" s="14" t="s">
        <v>60</v>
      </c>
      <c r="E223" s="15">
        <v>0.0625</v>
      </c>
      <c r="F223" s="14" t="s">
        <v>179</v>
      </c>
      <c r="G223" s="15">
        <v>0.3125</v>
      </c>
      <c r="H223" s="14" t="s">
        <v>354</v>
      </c>
      <c r="I223" s="14" t="s">
        <v>78</v>
      </c>
      <c r="J223" s="14" t="s">
        <v>125</v>
      </c>
      <c r="K223" s="14" t="s">
        <v>78</v>
      </c>
      <c r="L223" s="14" t="s">
        <v>77</v>
      </c>
      <c r="M223" s="14" t="s">
        <v>77</v>
      </c>
      <c r="N223" s="14" t="s">
        <v>79</v>
      </c>
      <c r="O223" s="14" t="s">
        <v>79</v>
      </c>
      <c r="P223" s="14" t="s">
        <v>77</v>
      </c>
      <c r="Q223" s="14" t="s">
        <v>79</v>
      </c>
      <c r="R223" s="154" t="s">
        <v>1981</v>
      </c>
      <c r="S223" s="14" t="s">
        <v>125</v>
      </c>
      <c r="T223" s="14" t="s">
        <v>80</v>
      </c>
      <c r="U223" s="14" t="s">
        <v>77</v>
      </c>
      <c r="V223" s="14" t="s">
        <v>78</v>
      </c>
      <c r="W223" s="14" t="s">
        <v>81</v>
      </c>
      <c r="X223" s="152" t="s">
        <v>87</v>
      </c>
    </row>
    <row r="224">
      <c r="A224" s="147" t="s">
        <v>1413</v>
      </c>
      <c r="B224" s="11">
        <v>18.0</v>
      </c>
      <c r="C224" s="11" t="s">
        <v>59</v>
      </c>
      <c r="D224" s="11" t="s">
        <v>193</v>
      </c>
      <c r="E224" s="12">
        <v>0.9583333333357587</v>
      </c>
      <c r="F224" s="11" t="s">
        <v>872</v>
      </c>
      <c r="G224" s="12">
        <v>0.28472222221898846</v>
      </c>
      <c r="H224" s="11" t="s">
        <v>1911</v>
      </c>
      <c r="I224" s="11" t="s">
        <v>78</v>
      </c>
      <c r="J224" s="11" t="s">
        <v>79</v>
      </c>
      <c r="K224" s="11" t="s">
        <v>79</v>
      </c>
      <c r="L224" s="11" t="s">
        <v>79</v>
      </c>
      <c r="M224" s="11" t="s">
        <v>79</v>
      </c>
      <c r="N224" s="11" t="s">
        <v>77</v>
      </c>
      <c r="O224" s="11" t="s">
        <v>79</v>
      </c>
      <c r="P224" s="11" t="s">
        <v>77</v>
      </c>
      <c r="Q224" s="11" t="s">
        <v>78</v>
      </c>
      <c r="R224" s="148" t="s">
        <v>1868</v>
      </c>
      <c r="S224" s="11" t="s">
        <v>111</v>
      </c>
      <c r="T224" s="11" t="s">
        <v>101</v>
      </c>
      <c r="U224" s="11" t="s">
        <v>79</v>
      </c>
      <c r="V224" s="11" t="s">
        <v>78</v>
      </c>
      <c r="W224" s="11" t="s">
        <v>102</v>
      </c>
      <c r="X224" s="149" t="s">
        <v>202</v>
      </c>
    </row>
    <row r="225">
      <c r="A225" s="150" t="s">
        <v>1414</v>
      </c>
      <c r="B225" s="14">
        <v>23.0</v>
      </c>
      <c r="C225" s="14" t="s">
        <v>59</v>
      </c>
      <c r="D225" s="14" t="s">
        <v>89</v>
      </c>
      <c r="E225" s="15">
        <v>0.9166666666642413</v>
      </c>
      <c r="F225" s="14" t="s">
        <v>179</v>
      </c>
      <c r="G225" s="15">
        <v>0.23611111110949423</v>
      </c>
      <c r="H225" s="14" t="s">
        <v>1911</v>
      </c>
      <c r="I225" s="14" t="s">
        <v>78</v>
      </c>
      <c r="J225" s="14" t="s">
        <v>78</v>
      </c>
      <c r="K225" s="14" t="s">
        <v>79</v>
      </c>
      <c r="L225" s="14" t="s">
        <v>79</v>
      </c>
      <c r="M225" s="14" t="s">
        <v>79</v>
      </c>
      <c r="N225" s="14" t="s">
        <v>79</v>
      </c>
      <c r="O225" s="14" t="s">
        <v>79</v>
      </c>
      <c r="P225" s="14" t="s">
        <v>78</v>
      </c>
      <c r="Q225" s="14" t="s">
        <v>77</v>
      </c>
      <c r="R225" s="154" t="s">
        <v>1982</v>
      </c>
      <c r="S225" s="14" t="s">
        <v>78</v>
      </c>
      <c r="T225" s="14" t="s">
        <v>101</v>
      </c>
      <c r="U225" s="14" t="s">
        <v>125</v>
      </c>
      <c r="V225" s="14" t="s">
        <v>77</v>
      </c>
      <c r="W225" s="14" t="s">
        <v>102</v>
      </c>
      <c r="X225" s="152" t="s">
        <v>131</v>
      </c>
    </row>
    <row r="226">
      <c r="A226" s="147" t="s">
        <v>1415</v>
      </c>
      <c r="B226" s="11">
        <v>21.0</v>
      </c>
      <c r="C226" s="11" t="s">
        <v>59</v>
      </c>
      <c r="D226" s="11" t="s">
        <v>252</v>
      </c>
      <c r="E226" s="12">
        <v>0.9166666666642413</v>
      </c>
      <c r="F226" s="11" t="s">
        <v>179</v>
      </c>
      <c r="G226" s="12">
        <v>0.27083333333575865</v>
      </c>
      <c r="H226" s="11" t="s">
        <v>124</v>
      </c>
      <c r="I226" s="11" t="s">
        <v>78</v>
      </c>
      <c r="J226" s="11" t="s">
        <v>77</v>
      </c>
      <c r="K226" s="11" t="s">
        <v>79</v>
      </c>
      <c r="L226" s="11" t="s">
        <v>77</v>
      </c>
      <c r="M226" s="11" t="s">
        <v>78</v>
      </c>
      <c r="N226" s="11" t="s">
        <v>77</v>
      </c>
      <c r="O226" s="11" t="s">
        <v>77</v>
      </c>
      <c r="P226" s="11" t="s">
        <v>79</v>
      </c>
      <c r="Q226" s="11" t="s">
        <v>77</v>
      </c>
      <c r="R226" s="155" t="s">
        <v>1983</v>
      </c>
      <c r="S226" s="11" t="s">
        <v>78</v>
      </c>
      <c r="T226" s="11" t="s">
        <v>101</v>
      </c>
      <c r="U226" s="11" t="s">
        <v>79</v>
      </c>
      <c r="V226" s="11" t="s">
        <v>79</v>
      </c>
      <c r="W226" s="11" t="s">
        <v>81</v>
      </c>
      <c r="X226" s="149" t="s">
        <v>87</v>
      </c>
    </row>
    <row r="227">
      <c r="A227" s="150" t="s">
        <v>1416</v>
      </c>
      <c r="B227" s="14">
        <v>26.0</v>
      </c>
      <c r="C227" s="14" t="s">
        <v>59</v>
      </c>
      <c r="D227" s="14" t="s">
        <v>164</v>
      </c>
      <c r="E227" s="15">
        <v>0.0</v>
      </c>
      <c r="F227" s="14" t="s">
        <v>179</v>
      </c>
      <c r="G227" s="15">
        <v>0.33333333333575865</v>
      </c>
      <c r="H227" s="14" t="s">
        <v>124</v>
      </c>
      <c r="I227" s="14" t="s">
        <v>78</v>
      </c>
      <c r="J227" s="14" t="s">
        <v>125</v>
      </c>
      <c r="K227" s="14" t="s">
        <v>77</v>
      </c>
      <c r="L227" s="14" t="s">
        <v>78</v>
      </c>
      <c r="M227" s="14" t="s">
        <v>78</v>
      </c>
      <c r="N227" s="14" t="s">
        <v>78</v>
      </c>
      <c r="O227" s="14" t="s">
        <v>79</v>
      </c>
      <c r="P227" s="14" t="s">
        <v>77</v>
      </c>
      <c r="Q227" s="14" t="s">
        <v>77</v>
      </c>
      <c r="R227" s="155" t="s">
        <v>1984</v>
      </c>
      <c r="S227" s="14" t="s">
        <v>78</v>
      </c>
      <c r="T227" s="14" t="s">
        <v>80</v>
      </c>
      <c r="U227" s="14" t="s">
        <v>79</v>
      </c>
      <c r="V227" s="14" t="s">
        <v>125</v>
      </c>
      <c r="W227" s="14" t="s">
        <v>81</v>
      </c>
      <c r="X227" s="152" t="s">
        <v>87</v>
      </c>
    </row>
    <row r="228">
      <c r="A228" s="147" t="s">
        <v>1417</v>
      </c>
      <c r="B228" s="11">
        <v>25.0</v>
      </c>
      <c r="C228" s="11" t="s">
        <v>59</v>
      </c>
      <c r="D228" s="11" t="s">
        <v>164</v>
      </c>
      <c r="E228" s="12">
        <v>0.875</v>
      </c>
      <c r="F228" s="11" t="s">
        <v>190</v>
      </c>
      <c r="G228" s="12">
        <v>0.20833333333575865</v>
      </c>
      <c r="H228" s="11" t="s">
        <v>1921</v>
      </c>
      <c r="I228" s="11" t="s">
        <v>77</v>
      </c>
      <c r="J228" s="11" t="s">
        <v>125</v>
      </c>
      <c r="K228" s="11" t="s">
        <v>79</v>
      </c>
      <c r="L228" s="11" t="s">
        <v>78</v>
      </c>
      <c r="M228" s="11" t="s">
        <v>79</v>
      </c>
      <c r="N228" s="11" t="s">
        <v>77</v>
      </c>
      <c r="O228" s="11" t="s">
        <v>79</v>
      </c>
      <c r="P228" s="11" t="s">
        <v>77</v>
      </c>
      <c r="Q228" s="11" t="s">
        <v>79</v>
      </c>
      <c r="R228" s="148" t="s">
        <v>1868</v>
      </c>
      <c r="S228" s="11" t="s">
        <v>111</v>
      </c>
      <c r="T228" s="11" t="s">
        <v>101</v>
      </c>
      <c r="U228" s="11" t="s">
        <v>78</v>
      </c>
      <c r="V228" s="11" t="s">
        <v>125</v>
      </c>
      <c r="W228" s="11" t="s">
        <v>216</v>
      </c>
      <c r="X228" s="149" t="s">
        <v>87</v>
      </c>
    </row>
    <row r="229">
      <c r="A229" s="150" t="s">
        <v>1418</v>
      </c>
      <c r="B229" s="14">
        <v>18.0</v>
      </c>
      <c r="C229" s="14" t="s">
        <v>88</v>
      </c>
      <c r="D229" s="14" t="s">
        <v>193</v>
      </c>
      <c r="E229" s="15">
        <v>0.9375</v>
      </c>
      <c r="F229" s="14" t="s">
        <v>1945</v>
      </c>
      <c r="G229" s="15">
        <v>0.22222222221898846</v>
      </c>
      <c r="H229" s="17" t="s">
        <v>1921</v>
      </c>
      <c r="I229" s="14" t="s">
        <v>78</v>
      </c>
      <c r="J229" s="14" t="s">
        <v>78</v>
      </c>
      <c r="K229" s="14" t="s">
        <v>78</v>
      </c>
      <c r="L229" s="14" t="s">
        <v>79</v>
      </c>
      <c r="M229" s="14" t="s">
        <v>79</v>
      </c>
      <c r="N229" s="14" t="s">
        <v>78</v>
      </c>
      <c r="O229" s="14" t="s">
        <v>125</v>
      </c>
      <c r="P229" s="14" t="s">
        <v>78</v>
      </c>
      <c r="Q229" s="14" t="s">
        <v>79</v>
      </c>
      <c r="R229" s="148" t="s">
        <v>1868</v>
      </c>
      <c r="S229" s="14" t="s">
        <v>79</v>
      </c>
      <c r="T229" s="14" t="s">
        <v>157</v>
      </c>
      <c r="U229" s="14" t="s">
        <v>79</v>
      </c>
      <c r="V229" s="14" t="s">
        <v>78</v>
      </c>
      <c r="W229" s="14" t="s">
        <v>102</v>
      </c>
      <c r="X229" s="152" t="s">
        <v>131</v>
      </c>
    </row>
    <row r="230">
      <c r="A230" s="147" t="s">
        <v>1419</v>
      </c>
      <c r="B230" s="11">
        <v>22.0</v>
      </c>
      <c r="C230" s="11" t="s">
        <v>59</v>
      </c>
      <c r="D230" s="11" t="s">
        <v>89</v>
      </c>
      <c r="E230" s="12">
        <v>0.9166666666642413</v>
      </c>
      <c r="F230" s="11" t="s">
        <v>179</v>
      </c>
      <c r="G230" s="12">
        <v>0.29166666666424135</v>
      </c>
      <c r="H230" s="11" t="s">
        <v>209</v>
      </c>
      <c r="I230" s="11" t="s">
        <v>125</v>
      </c>
      <c r="J230" s="11" t="s">
        <v>79</v>
      </c>
      <c r="K230" s="11" t="s">
        <v>79</v>
      </c>
      <c r="L230" s="11" t="s">
        <v>125</v>
      </c>
      <c r="M230" s="11" t="s">
        <v>77</v>
      </c>
      <c r="N230" s="11" t="s">
        <v>79</v>
      </c>
      <c r="O230" s="11" t="s">
        <v>79</v>
      </c>
      <c r="P230" s="11" t="s">
        <v>79</v>
      </c>
      <c r="Q230" s="11" t="s">
        <v>79</v>
      </c>
      <c r="R230" s="154" t="s">
        <v>1985</v>
      </c>
      <c r="S230" s="11" t="s">
        <v>125</v>
      </c>
      <c r="T230" s="11" t="s">
        <v>101</v>
      </c>
      <c r="U230" s="11" t="s">
        <v>79</v>
      </c>
      <c r="V230" s="11" t="s">
        <v>79</v>
      </c>
      <c r="W230" s="11" t="s">
        <v>102</v>
      </c>
      <c r="X230" s="149" t="s">
        <v>87</v>
      </c>
    </row>
    <row r="231">
      <c r="A231" s="150" t="s">
        <v>1420</v>
      </c>
      <c r="B231" s="14">
        <v>25.0</v>
      </c>
      <c r="C231" s="14" t="s">
        <v>88</v>
      </c>
      <c r="D231" s="14" t="s">
        <v>228</v>
      </c>
      <c r="E231" s="15">
        <v>0.020833333335758653</v>
      </c>
      <c r="F231" s="14" t="s">
        <v>181</v>
      </c>
      <c r="G231" s="15">
        <v>0.25</v>
      </c>
      <c r="H231" s="14" t="s">
        <v>1986</v>
      </c>
      <c r="I231" s="14" t="s">
        <v>125</v>
      </c>
      <c r="J231" s="14" t="s">
        <v>125</v>
      </c>
      <c r="K231" s="14" t="s">
        <v>77</v>
      </c>
      <c r="L231" s="14" t="s">
        <v>77</v>
      </c>
      <c r="M231" s="14" t="s">
        <v>79</v>
      </c>
      <c r="N231" s="14" t="s">
        <v>79</v>
      </c>
      <c r="O231" s="14" t="s">
        <v>79</v>
      </c>
      <c r="P231" s="14" t="s">
        <v>78</v>
      </c>
      <c r="Q231" s="14" t="s">
        <v>78</v>
      </c>
      <c r="R231" s="151" t="s">
        <v>1987</v>
      </c>
      <c r="S231" s="14" t="s">
        <v>125</v>
      </c>
      <c r="T231" s="14" t="s">
        <v>101</v>
      </c>
      <c r="U231" s="14" t="s">
        <v>79</v>
      </c>
      <c r="V231" s="14" t="s">
        <v>79</v>
      </c>
      <c r="W231" s="14" t="s">
        <v>102</v>
      </c>
      <c r="X231" s="152" t="s">
        <v>140</v>
      </c>
    </row>
    <row r="232">
      <c r="A232" s="147" t="s">
        <v>1421</v>
      </c>
      <c r="B232" s="11">
        <v>22.0</v>
      </c>
      <c r="C232" s="11" t="s">
        <v>59</v>
      </c>
      <c r="D232" s="11" t="s">
        <v>60</v>
      </c>
      <c r="E232" s="12">
        <v>0.0</v>
      </c>
      <c r="F232" s="11" t="s">
        <v>190</v>
      </c>
      <c r="G232" s="12">
        <v>0.30208333333575865</v>
      </c>
      <c r="H232" s="11" t="s">
        <v>1911</v>
      </c>
      <c r="I232" s="11" t="s">
        <v>79</v>
      </c>
      <c r="J232" s="11" t="s">
        <v>79</v>
      </c>
      <c r="K232" s="11" t="s">
        <v>77</v>
      </c>
      <c r="L232" s="11" t="s">
        <v>79</v>
      </c>
      <c r="M232" s="11" t="s">
        <v>79</v>
      </c>
      <c r="N232" s="11" t="s">
        <v>79</v>
      </c>
      <c r="O232" s="11" t="s">
        <v>79</v>
      </c>
      <c r="P232" s="11" t="s">
        <v>79</v>
      </c>
      <c r="Q232" s="11" t="s">
        <v>79</v>
      </c>
      <c r="R232" s="148" t="s">
        <v>1868</v>
      </c>
      <c r="S232" s="11" t="s">
        <v>111</v>
      </c>
      <c r="T232" s="11" t="s">
        <v>157</v>
      </c>
      <c r="U232" s="11" t="s">
        <v>125</v>
      </c>
      <c r="V232" s="11" t="s">
        <v>78</v>
      </c>
      <c r="W232" s="11" t="s">
        <v>102</v>
      </c>
      <c r="X232" s="149" t="s">
        <v>202</v>
      </c>
    </row>
    <row r="233">
      <c r="A233" s="150" t="s">
        <v>1422</v>
      </c>
      <c r="B233" s="14">
        <v>19.0</v>
      </c>
      <c r="C233" s="14" t="s">
        <v>88</v>
      </c>
      <c r="D233" s="14" t="s">
        <v>252</v>
      </c>
      <c r="E233" s="15">
        <v>0.9722222222189885</v>
      </c>
      <c r="F233" s="14" t="s">
        <v>190</v>
      </c>
      <c r="G233" s="15">
        <v>0.23958333333575865</v>
      </c>
      <c r="H233" s="14" t="s">
        <v>146</v>
      </c>
      <c r="I233" s="14" t="s">
        <v>79</v>
      </c>
      <c r="J233" s="14" t="s">
        <v>77</v>
      </c>
      <c r="K233" s="14" t="s">
        <v>77</v>
      </c>
      <c r="L233" s="14" t="s">
        <v>125</v>
      </c>
      <c r="M233" s="14" t="s">
        <v>77</v>
      </c>
      <c r="N233" s="14" t="s">
        <v>79</v>
      </c>
      <c r="O233" s="14" t="s">
        <v>79</v>
      </c>
      <c r="P233" s="14" t="s">
        <v>79</v>
      </c>
      <c r="Q233" s="14" t="s">
        <v>79</v>
      </c>
      <c r="R233" s="148" t="s">
        <v>1868</v>
      </c>
      <c r="S233" s="14" t="s">
        <v>111</v>
      </c>
      <c r="T233" s="14" t="s">
        <v>80</v>
      </c>
      <c r="U233" s="14" t="s">
        <v>79</v>
      </c>
      <c r="V233" s="14" t="s">
        <v>125</v>
      </c>
      <c r="W233" s="14" t="s">
        <v>216</v>
      </c>
      <c r="X233" s="152" t="s">
        <v>87</v>
      </c>
    </row>
    <row r="234">
      <c r="A234" s="147" t="s">
        <v>1423</v>
      </c>
      <c r="B234" s="11">
        <v>22.0</v>
      </c>
      <c r="C234" s="11" t="s">
        <v>59</v>
      </c>
      <c r="D234" s="11" t="s">
        <v>228</v>
      </c>
      <c r="E234" s="12">
        <v>0.9166666666642413</v>
      </c>
      <c r="F234" s="11" t="s">
        <v>411</v>
      </c>
      <c r="G234" s="12">
        <v>0.20833333333575865</v>
      </c>
      <c r="H234" s="11" t="s">
        <v>146</v>
      </c>
      <c r="I234" s="11" t="s">
        <v>78</v>
      </c>
      <c r="J234" s="11" t="s">
        <v>79</v>
      </c>
      <c r="K234" s="11" t="s">
        <v>78</v>
      </c>
      <c r="L234" s="11" t="s">
        <v>79</v>
      </c>
      <c r="M234" s="11" t="s">
        <v>79</v>
      </c>
      <c r="N234" s="11" t="s">
        <v>77</v>
      </c>
      <c r="O234" s="11" t="s">
        <v>79</v>
      </c>
      <c r="P234" s="11" t="s">
        <v>77</v>
      </c>
      <c r="Q234" s="11" t="s">
        <v>79</v>
      </c>
      <c r="R234" s="148" t="s">
        <v>1868</v>
      </c>
      <c r="S234" s="11" t="s">
        <v>111</v>
      </c>
      <c r="T234" s="11" t="s">
        <v>101</v>
      </c>
      <c r="U234" s="11" t="s">
        <v>79</v>
      </c>
      <c r="V234" s="11" t="s">
        <v>77</v>
      </c>
      <c r="W234" s="11" t="s">
        <v>102</v>
      </c>
      <c r="X234" s="149" t="s">
        <v>87</v>
      </c>
    </row>
    <row r="235">
      <c r="A235" s="150" t="s">
        <v>1424</v>
      </c>
      <c r="B235" s="14">
        <v>21.0</v>
      </c>
      <c r="C235" s="14" t="s">
        <v>88</v>
      </c>
      <c r="D235" s="14" t="s">
        <v>228</v>
      </c>
      <c r="E235" s="15">
        <v>0.020833333335758653</v>
      </c>
      <c r="F235" s="14" t="s">
        <v>179</v>
      </c>
      <c r="G235" s="15">
        <v>0.33333333333575865</v>
      </c>
      <c r="H235" s="14" t="s">
        <v>146</v>
      </c>
      <c r="I235" s="14" t="s">
        <v>77</v>
      </c>
      <c r="J235" s="14" t="s">
        <v>79</v>
      </c>
      <c r="K235" s="14" t="s">
        <v>79</v>
      </c>
      <c r="L235" s="14" t="s">
        <v>79</v>
      </c>
      <c r="M235" s="14" t="s">
        <v>79</v>
      </c>
      <c r="N235" s="14" t="s">
        <v>79</v>
      </c>
      <c r="O235" s="14" t="s">
        <v>79</v>
      </c>
      <c r="P235" s="14" t="s">
        <v>79</v>
      </c>
      <c r="Q235" s="14" t="s">
        <v>79</v>
      </c>
      <c r="R235" s="148" t="s">
        <v>1868</v>
      </c>
      <c r="S235" s="14" t="s">
        <v>79</v>
      </c>
      <c r="T235" s="14" t="s">
        <v>101</v>
      </c>
      <c r="U235" s="14" t="s">
        <v>79</v>
      </c>
      <c r="V235" s="14" t="s">
        <v>78</v>
      </c>
      <c r="W235" s="14" t="s">
        <v>216</v>
      </c>
      <c r="X235" s="152" t="s">
        <v>87</v>
      </c>
    </row>
    <row r="236">
      <c r="A236" s="147" t="s">
        <v>1425</v>
      </c>
      <c r="B236" s="11">
        <v>20.0</v>
      </c>
      <c r="C236" s="11" t="s">
        <v>59</v>
      </c>
      <c r="D236" s="11" t="s">
        <v>193</v>
      </c>
      <c r="E236" s="12">
        <v>0.9583333333357587</v>
      </c>
      <c r="F236" s="11" t="s">
        <v>181</v>
      </c>
      <c r="G236" s="12">
        <v>0.25</v>
      </c>
      <c r="H236" s="11" t="s">
        <v>1917</v>
      </c>
      <c r="I236" s="11" t="s">
        <v>125</v>
      </c>
      <c r="J236" s="11" t="s">
        <v>79</v>
      </c>
      <c r="K236" s="11" t="s">
        <v>79</v>
      </c>
      <c r="L236" s="11" t="s">
        <v>79</v>
      </c>
      <c r="M236" s="11" t="s">
        <v>79</v>
      </c>
      <c r="N236" s="11" t="s">
        <v>78</v>
      </c>
      <c r="O236" s="11" t="s">
        <v>79</v>
      </c>
      <c r="P236" s="11" t="s">
        <v>79</v>
      </c>
      <c r="Q236" s="11" t="s">
        <v>79</v>
      </c>
      <c r="R236" s="151" t="s">
        <v>1988</v>
      </c>
      <c r="S236" s="11" t="s">
        <v>125</v>
      </c>
      <c r="T236" s="11" t="s">
        <v>147</v>
      </c>
      <c r="U236" s="11" t="s">
        <v>79</v>
      </c>
      <c r="V236" s="11" t="s">
        <v>78</v>
      </c>
      <c r="W236" s="11" t="s">
        <v>102</v>
      </c>
      <c r="X236" s="149" t="s">
        <v>202</v>
      </c>
    </row>
    <row r="237">
      <c r="A237" s="150" t="s">
        <v>1426</v>
      </c>
      <c r="B237" s="14">
        <v>39.0</v>
      </c>
      <c r="C237" s="14" t="s">
        <v>88</v>
      </c>
      <c r="D237" s="14" t="s">
        <v>164</v>
      </c>
      <c r="E237" s="15">
        <v>0.9166666666642413</v>
      </c>
      <c r="F237" s="14" t="s">
        <v>1989</v>
      </c>
      <c r="G237" s="15">
        <v>0.20833333333575865</v>
      </c>
      <c r="H237" s="14" t="s">
        <v>354</v>
      </c>
      <c r="I237" s="14" t="s">
        <v>125</v>
      </c>
      <c r="J237" s="14" t="s">
        <v>125</v>
      </c>
      <c r="K237" s="14" t="s">
        <v>125</v>
      </c>
      <c r="L237" s="14" t="s">
        <v>77</v>
      </c>
      <c r="M237" s="14" t="s">
        <v>77</v>
      </c>
      <c r="N237" s="14" t="s">
        <v>77</v>
      </c>
      <c r="O237" s="14" t="s">
        <v>78</v>
      </c>
      <c r="P237" s="14" t="s">
        <v>78</v>
      </c>
      <c r="Q237" s="14" t="s">
        <v>125</v>
      </c>
      <c r="R237" s="151" t="s">
        <v>1990</v>
      </c>
      <c r="S237" s="14" t="s">
        <v>125</v>
      </c>
      <c r="T237" s="14" t="s">
        <v>80</v>
      </c>
      <c r="U237" s="14" t="s">
        <v>125</v>
      </c>
      <c r="V237" s="14" t="s">
        <v>78</v>
      </c>
      <c r="W237" s="14" t="s">
        <v>216</v>
      </c>
      <c r="X237" s="152" t="s">
        <v>87</v>
      </c>
    </row>
    <row r="238">
      <c r="A238" s="147" t="s">
        <v>1427</v>
      </c>
      <c r="B238" s="11">
        <v>26.0</v>
      </c>
      <c r="C238" s="11" t="s">
        <v>59</v>
      </c>
      <c r="D238" s="11" t="s">
        <v>89</v>
      </c>
      <c r="E238" s="12">
        <v>0.08333333333575865</v>
      </c>
      <c r="F238" s="11" t="s">
        <v>220</v>
      </c>
      <c r="G238" s="12">
        <v>0.22916666666424135</v>
      </c>
      <c r="H238" s="11" t="s">
        <v>163</v>
      </c>
      <c r="I238" s="11" t="s">
        <v>125</v>
      </c>
      <c r="J238" s="11" t="s">
        <v>125</v>
      </c>
      <c r="K238" s="11" t="s">
        <v>125</v>
      </c>
      <c r="L238" s="11" t="s">
        <v>125</v>
      </c>
      <c r="M238" s="11" t="s">
        <v>125</v>
      </c>
      <c r="N238" s="11" t="s">
        <v>77</v>
      </c>
      <c r="O238" s="11" t="s">
        <v>79</v>
      </c>
      <c r="P238" s="11" t="s">
        <v>79</v>
      </c>
      <c r="Q238" s="11" t="s">
        <v>79</v>
      </c>
      <c r="R238" s="151" t="s">
        <v>1991</v>
      </c>
      <c r="S238" s="11" t="s">
        <v>125</v>
      </c>
      <c r="T238" s="11" t="s">
        <v>80</v>
      </c>
      <c r="U238" s="11" t="s">
        <v>79</v>
      </c>
      <c r="V238" s="11" t="s">
        <v>79</v>
      </c>
      <c r="W238" s="11" t="s">
        <v>102</v>
      </c>
      <c r="X238" s="149" t="s">
        <v>140</v>
      </c>
    </row>
    <row r="239">
      <c r="A239" s="150" t="s">
        <v>1428</v>
      </c>
      <c r="B239" s="14">
        <v>18.0</v>
      </c>
      <c r="C239" s="14" t="s">
        <v>59</v>
      </c>
      <c r="D239" s="14" t="s">
        <v>252</v>
      </c>
      <c r="E239" s="15">
        <v>0.9375</v>
      </c>
      <c r="F239" s="14" t="s">
        <v>311</v>
      </c>
      <c r="G239" s="15">
        <v>0.25</v>
      </c>
      <c r="H239" s="14" t="s">
        <v>124</v>
      </c>
      <c r="I239" s="14" t="s">
        <v>78</v>
      </c>
      <c r="J239" s="14" t="s">
        <v>77</v>
      </c>
      <c r="K239" s="14" t="s">
        <v>77</v>
      </c>
      <c r="L239" s="14" t="s">
        <v>79</v>
      </c>
      <c r="M239" s="14" t="s">
        <v>79</v>
      </c>
      <c r="N239" s="14" t="s">
        <v>77</v>
      </c>
      <c r="O239" s="14" t="s">
        <v>79</v>
      </c>
      <c r="P239" s="14" t="s">
        <v>78</v>
      </c>
      <c r="Q239" s="14" t="s">
        <v>79</v>
      </c>
      <c r="R239" s="148" t="s">
        <v>1868</v>
      </c>
      <c r="S239" s="14" t="s">
        <v>79</v>
      </c>
      <c r="T239" s="14" t="s">
        <v>101</v>
      </c>
      <c r="U239" s="14" t="s">
        <v>79</v>
      </c>
      <c r="V239" s="14" t="s">
        <v>78</v>
      </c>
      <c r="W239" s="14" t="s">
        <v>81</v>
      </c>
      <c r="X239" s="152" t="s">
        <v>87</v>
      </c>
    </row>
    <row r="240">
      <c r="A240" s="147" t="s">
        <v>1429</v>
      </c>
      <c r="B240" s="11">
        <v>20.0</v>
      </c>
      <c r="C240" s="11" t="s">
        <v>88</v>
      </c>
      <c r="D240" s="11" t="s">
        <v>193</v>
      </c>
      <c r="E240" s="12">
        <v>0.9375</v>
      </c>
      <c r="F240" s="11" t="s">
        <v>179</v>
      </c>
      <c r="G240" s="12">
        <v>0.27083333333575865</v>
      </c>
      <c r="H240" s="11" t="s">
        <v>209</v>
      </c>
      <c r="I240" s="11" t="s">
        <v>77</v>
      </c>
      <c r="J240" s="11" t="s">
        <v>77</v>
      </c>
      <c r="K240" s="11" t="s">
        <v>77</v>
      </c>
      <c r="L240" s="11" t="s">
        <v>79</v>
      </c>
      <c r="M240" s="11" t="s">
        <v>79</v>
      </c>
      <c r="N240" s="11" t="s">
        <v>78</v>
      </c>
      <c r="O240" s="11" t="s">
        <v>79</v>
      </c>
      <c r="P240" s="11" t="s">
        <v>79</v>
      </c>
      <c r="Q240" s="11" t="s">
        <v>79</v>
      </c>
      <c r="R240" s="148" t="s">
        <v>1868</v>
      </c>
      <c r="S240" s="11" t="s">
        <v>111</v>
      </c>
      <c r="T240" s="11" t="s">
        <v>101</v>
      </c>
      <c r="U240" s="11" t="s">
        <v>79</v>
      </c>
      <c r="V240" s="11" t="s">
        <v>79</v>
      </c>
      <c r="W240" s="11" t="s">
        <v>138</v>
      </c>
      <c r="X240" s="149" t="s">
        <v>87</v>
      </c>
    </row>
    <row r="241">
      <c r="A241" s="150" t="s">
        <v>1430</v>
      </c>
      <c r="B241" s="14">
        <v>24.0</v>
      </c>
      <c r="C241" s="14" t="s">
        <v>59</v>
      </c>
      <c r="D241" s="14" t="s">
        <v>252</v>
      </c>
      <c r="E241" s="15">
        <v>0.0</v>
      </c>
      <c r="F241" s="14" t="s">
        <v>311</v>
      </c>
      <c r="G241" s="15">
        <v>0.23958333333575865</v>
      </c>
      <c r="H241" s="14" t="s">
        <v>1917</v>
      </c>
      <c r="I241" s="14" t="s">
        <v>77</v>
      </c>
      <c r="J241" s="14" t="s">
        <v>78</v>
      </c>
      <c r="K241" s="14" t="s">
        <v>77</v>
      </c>
      <c r="L241" s="14" t="s">
        <v>77</v>
      </c>
      <c r="M241" s="14" t="s">
        <v>77</v>
      </c>
      <c r="N241" s="14" t="s">
        <v>79</v>
      </c>
      <c r="O241" s="14" t="s">
        <v>79</v>
      </c>
      <c r="P241" s="14" t="s">
        <v>77</v>
      </c>
      <c r="Q241" s="14" t="s">
        <v>79</v>
      </c>
      <c r="R241" s="148" t="s">
        <v>1868</v>
      </c>
      <c r="S241" s="14" t="s">
        <v>79</v>
      </c>
      <c r="T241" s="14" t="s">
        <v>80</v>
      </c>
      <c r="U241" s="14" t="s">
        <v>79</v>
      </c>
      <c r="V241" s="14" t="s">
        <v>77</v>
      </c>
      <c r="W241" s="14" t="s">
        <v>102</v>
      </c>
      <c r="X241" s="152" t="s">
        <v>140</v>
      </c>
    </row>
    <row r="242">
      <c r="A242" s="147" t="s">
        <v>1431</v>
      </c>
      <c r="B242" s="11">
        <v>20.0</v>
      </c>
      <c r="C242" s="11" t="s">
        <v>59</v>
      </c>
      <c r="D242" s="11" t="s">
        <v>193</v>
      </c>
      <c r="E242" s="12">
        <v>0.9791666666642413</v>
      </c>
      <c r="F242" s="11" t="s">
        <v>788</v>
      </c>
      <c r="G242" s="12">
        <v>0.26388888889050577</v>
      </c>
      <c r="H242" s="11" t="s">
        <v>354</v>
      </c>
      <c r="I242" s="11" t="s">
        <v>125</v>
      </c>
      <c r="J242" s="11" t="s">
        <v>79</v>
      </c>
      <c r="K242" s="11" t="s">
        <v>79</v>
      </c>
      <c r="L242" s="11" t="s">
        <v>79</v>
      </c>
      <c r="M242" s="11" t="s">
        <v>79</v>
      </c>
      <c r="N242" s="11" t="s">
        <v>77</v>
      </c>
      <c r="O242" s="11" t="s">
        <v>79</v>
      </c>
      <c r="P242" s="11" t="s">
        <v>77</v>
      </c>
      <c r="Q242" s="11" t="s">
        <v>79</v>
      </c>
      <c r="R242" s="151" t="s">
        <v>1918</v>
      </c>
      <c r="S242" s="11" t="s">
        <v>125</v>
      </c>
      <c r="T242" s="11" t="s">
        <v>147</v>
      </c>
      <c r="U242" s="11" t="s">
        <v>79</v>
      </c>
      <c r="V242" s="11" t="s">
        <v>78</v>
      </c>
      <c r="W242" s="11" t="s">
        <v>216</v>
      </c>
      <c r="X242" s="149" t="s">
        <v>202</v>
      </c>
    </row>
    <row r="243">
      <c r="A243" s="150" t="s">
        <v>1432</v>
      </c>
      <c r="B243" s="14">
        <v>23.0</v>
      </c>
      <c r="C243" s="14" t="s">
        <v>59</v>
      </c>
      <c r="D243" s="14" t="s">
        <v>164</v>
      </c>
      <c r="E243" s="15">
        <v>0.020833333335758653</v>
      </c>
      <c r="F243" s="14" t="s">
        <v>180</v>
      </c>
      <c r="G243" s="15">
        <v>0.25</v>
      </c>
      <c r="H243" s="17" t="s">
        <v>354</v>
      </c>
      <c r="I243" s="14" t="s">
        <v>125</v>
      </c>
      <c r="J243" s="14" t="s">
        <v>77</v>
      </c>
      <c r="K243" s="14" t="s">
        <v>78</v>
      </c>
      <c r="L243" s="14" t="s">
        <v>79</v>
      </c>
      <c r="M243" s="14" t="s">
        <v>79</v>
      </c>
      <c r="N243" s="14" t="s">
        <v>79</v>
      </c>
      <c r="O243" s="14" t="s">
        <v>79</v>
      </c>
      <c r="P243" s="14" t="s">
        <v>79</v>
      </c>
      <c r="Q243" s="14" t="s">
        <v>79</v>
      </c>
      <c r="R243" s="148" t="s">
        <v>1868</v>
      </c>
      <c r="S243" s="14" t="s">
        <v>79</v>
      </c>
      <c r="T243" s="14" t="s">
        <v>80</v>
      </c>
      <c r="U243" s="14" t="s">
        <v>77</v>
      </c>
      <c r="V243" s="14" t="s">
        <v>77</v>
      </c>
      <c r="W243" s="14" t="s">
        <v>81</v>
      </c>
      <c r="X243" s="152" t="s">
        <v>87</v>
      </c>
    </row>
    <row r="244">
      <c r="A244" s="147" t="s">
        <v>1433</v>
      </c>
      <c r="B244" s="11">
        <v>21.0</v>
      </c>
      <c r="C244" s="11" t="s">
        <v>88</v>
      </c>
      <c r="D244" s="11" t="s">
        <v>89</v>
      </c>
      <c r="E244" s="12">
        <v>0.9583333333357587</v>
      </c>
      <c r="F244" s="11" t="s">
        <v>215</v>
      </c>
      <c r="G244" s="12">
        <v>0.25</v>
      </c>
      <c r="H244" s="11" t="s">
        <v>146</v>
      </c>
      <c r="I244" s="11" t="s">
        <v>79</v>
      </c>
      <c r="J244" s="11" t="s">
        <v>79</v>
      </c>
      <c r="K244" s="11" t="s">
        <v>79</v>
      </c>
      <c r="L244" s="11" t="s">
        <v>77</v>
      </c>
      <c r="M244" s="11" t="s">
        <v>77</v>
      </c>
      <c r="N244" s="11" t="s">
        <v>79</v>
      </c>
      <c r="O244" s="11" t="s">
        <v>79</v>
      </c>
      <c r="P244" s="11" t="s">
        <v>79</v>
      </c>
      <c r="Q244" s="11" t="s">
        <v>79</v>
      </c>
      <c r="R244" s="148" t="s">
        <v>1868</v>
      </c>
      <c r="S244" s="11" t="s">
        <v>79</v>
      </c>
      <c r="T244" s="11" t="s">
        <v>80</v>
      </c>
      <c r="U244" s="11" t="s">
        <v>79</v>
      </c>
      <c r="V244" s="11" t="s">
        <v>78</v>
      </c>
      <c r="W244" s="11" t="s">
        <v>138</v>
      </c>
      <c r="X244" s="149" t="s">
        <v>87</v>
      </c>
    </row>
    <row r="245">
      <c r="A245" s="150" t="s">
        <v>1434</v>
      </c>
      <c r="B245" s="14">
        <v>24.0</v>
      </c>
      <c r="C245" s="14" t="s">
        <v>59</v>
      </c>
      <c r="D245" s="14" t="s">
        <v>164</v>
      </c>
      <c r="E245" s="15">
        <v>0.9166666666642413</v>
      </c>
      <c r="F245" s="14" t="s">
        <v>220</v>
      </c>
      <c r="G245" s="15">
        <v>0.3125</v>
      </c>
      <c r="H245" s="14" t="s">
        <v>354</v>
      </c>
      <c r="I245" s="14" t="s">
        <v>125</v>
      </c>
      <c r="J245" s="14" t="s">
        <v>125</v>
      </c>
      <c r="K245" s="14" t="s">
        <v>79</v>
      </c>
      <c r="L245" s="14" t="s">
        <v>79</v>
      </c>
      <c r="M245" s="14" t="s">
        <v>79</v>
      </c>
      <c r="N245" s="14" t="s">
        <v>79</v>
      </c>
      <c r="O245" s="14" t="s">
        <v>79</v>
      </c>
      <c r="P245" s="14" t="s">
        <v>77</v>
      </c>
      <c r="Q245" s="14" t="s">
        <v>79</v>
      </c>
      <c r="R245" s="151" t="s">
        <v>1918</v>
      </c>
      <c r="S245" s="14" t="s">
        <v>125</v>
      </c>
      <c r="T245" s="14" t="s">
        <v>80</v>
      </c>
      <c r="U245" s="14" t="s">
        <v>79</v>
      </c>
      <c r="V245" s="14" t="s">
        <v>79</v>
      </c>
      <c r="W245" s="14" t="s">
        <v>216</v>
      </c>
      <c r="X245" s="152" t="s">
        <v>87</v>
      </c>
    </row>
    <row r="246">
      <c r="A246" s="147" t="s">
        <v>1435</v>
      </c>
      <c r="B246" s="11">
        <v>26.0</v>
      </c>
      <c r="C246" s="11" t="s">
        <v>59</v>
      </c>
      <c r="D246" s="11" t="s">
        <v>228</v>
      </c>
      <c r="E246" s="12">
        <v>0.0</v>
      </c>
      <c r="F246" s="11" t="s">
        <v>215</v>
      </c>
      <c r="G246" s="12">
        <v>0.22916666666424135</v>
      </c>
      <c r="H246" s="11" t="s">
        <v>146</v>
      </c>
      <c r="I246" s="11" t="s">
        <v>79</v>
      </c>
      <c r="J246" s="11" t="s">
        <v>79</v>
      </c>
      <c r="K246" s="11" t="s">
        <v>79</v>
      </c>
      <c r="L246" s="11" t="s">
        <v>79</v>
      </c>
      <c r="M246" s="11" t="s">
        <v>79</v>
      </c>
      <c r="N246" s="11" t="s">
        <v>79</v>
      </c>
      <c r="O246" s="11" t="s">
        <v>79</v>
      </c>
      <c r="P246" s="11" t="s">
        <v>77</v>
      </c>
      <c r="Q246" s="11" t="s">
        <v>79</v>
      </c>
      <c r="R246" s="148" t="s">
        <v>1868</v>
      </c>
      <c r="S246" s="11" t="s">
        <v>79</v>
      </c>
      <c r="T246" s="11" t="s">
        <v>80</v>
      </c>
      <c r="U246" s="11" t="s">
        <v>79</v>
      </c>
      <c r="V246" s="11" t="s">
        <v>77</v>
      </c>
      <c r="W246" s="11" t="s">
        <v>102</v>
      </c>
      <c r="X246" s="149" t="s">
        <v>87</v>
      </c>
    </row>
    <row r="247">
      <c r="A247" s="150" t="s">
        <v>1436</v>
      </c>
      <c r="B247" s="14">
        <v>21.0</v>
      </c>
      <c r="C247" s="14" t="s">
        <v>88</v>
      </c>
      <c r="D247" s="14" t="s">
        <v>252</v>
      </c>
      <c r="E247" s="15">
        <v>0.9166666666642413</v>
      </c>
      <c r="F247" s="14" t="s">
        <v>281</v>
      </c>
      <c r="G247" s="15">
        <v>0.22916666666424135</v>
      </c>
      <c r="H247" s="14" t="s">
        <v>1921</v>
      </c>
      <c r="I247" s="14" t="s">
        <v>79</v>
      </c>
      <c r="J247" s="14" t="s">
        <v>79</v>
      </c>
      <c r="K247" s="14" t="s">
        <v>79</v>
      </c>
      <c r="L247" s="14" t="s">
        <v>79</v>
      </c>
      <c r="M247" s="14" t="s">
        <v>79</v>
      </c>
      <c r="N247" s="14" t="s">
        <v>79</v>
      </c>
      <c r="O247" s="14" t="s">
        <v>79</v>
      </c>
      <c r="P247" s="14" t="s">
        <v>79</v>
      </c>
      <c r="Q247" s="14" t="s">
        <v>79</v>
      </c>
      <c r="R247" s="148" t="s">
        <v>1868</v>
      </c>
      <c r="S247" s="14" t="s">
        <v>111</v>
      </c>
      <c r="T247" s="14" t="s">
        <v>157</v>
      </c>
      <c r="U247" s="14" t="s">
        <v>79</v>
      </c>
      <c r="V247" s="14" t="s">
        <v>79</v>
      </c>
      <c r="W247" s="14" t="s">
        <v>102</v>
      </c>
      <c r="X247" s="152" t="s">
        <v>87</v>
      </c>
    </row>
    <row r="248">
      <c r="A248" s="147" t="s">
        <v>1439</v>
      </c>
      <c r="B248" s="11">
        <v>23.0</v>
      </c>
      <c r="C248" s="11" t="s">
        <v>59</v>
      </c>
      <c r="D248" s="11" t="s">
        <v>60</v>
      </c>
      <c r="E248" s="12">
        <v>0.020833333335758653</v>
      </c>
      <c r="F248" s="11" t="s">
        <v>190</v>
      </c>
      <c r="G248" s="12">
        <v>0.35416666666424135</v>
      </c>
      <c r="H248" s="11" t="s">
        <v>124</v>
      </c>
      <c r="I248" s="11" t="s">
        <v>77</v>
      </c>
      <c r="J248" s="11" t="s">
        <v>78</v>
      </c>
      <c r="K248" s="11" t="s">
        <v>79</v>
      </c>
      <c r="L248" s="11" t="s">
        <v>79</v>
      </c>
      <c r="M248" s="11" t="s">
        <v>79</v>
      </c>
      <c r="N248" s="11" t="s">
        <v>79</v>
      </c>
      <c r="O248" s="11" t="s">
        <v>79</v>
      </c>
      <c r="P248" s="11" t="s">
        <v>79</v>
      </c>
      <c r="Q248" s="11" t="s">
        <v>79</v>
      </c>
      <c r="R248" s="148" t="s">
        <v>1868</v>
      </c>
      <c r="S248" s="11" t="s">
        <v>79</v>
      </c>
      <c r="T248" s="11" t="s">
        <v>101</v>
      </c>
      <c r="U248" s="11" t="s">
        <v>125</v>
      </c>
      <c r="V248" s="11" t="s">
        <v>78</v>
      </c>
      <c r="W248" s="11" t="s">
        <v>81</v>
      </c>
      <c r="X248" s="149" t="s">
        <v>140</v>
      </c>
    </row>
    <row r="249">
      <c r="A249" s="150" t="s">
        <v>1440</v>
      </c>
      <c r="B249" s="14">
        <v>19.0</v>
      </c>
      <c r="C249" s="14" t="s">
        <v>59</v>
      </c>
      <c r="D249" s="14" t="s">
        <v>193</v>
      </c>
      <c r="E249" s="15">
        <v>0.9583333333357587</v>
      </c>
      <c r="F249" s="14" t="s">
        <v>281</v>
      </c>
      <c r="G249" s="15">
        <v>0.29166666666424135</v>
      </c>
      <c r="H249" s="14" t="s">
        <v>146</v>
      </c>
      <c r="I249" s="14" t="s">
        <v>79</v>
      </c>
      <c r="J249" s="14" t="s">
        <v>77</v>
      </c>
      <c r="K249" s="14" t="s">
        <v>79</v>
      </c>
      <c r="L249" s="14" t="s">
        <v>79</v>
      </c>
      <c r="M249" s="14" t="s">
        <v>77</v>
      </c>
      <c r="N249" s="14" t="s">
        <v>79</v>
      </c>
      <c r="O249" s="14" t="s">
        <v>79</v>
      </c>
      <c r="P249" s="14" t="s">
        <v>79</v>
      </c>
      <c r="Q249" s="14" t="s">
        <v>79</v>
      </c>
      <c r="R249" s="148" t="s">
        <v>1868</v>
      </c>
      <c r="S249" s="14" t="s">
        <v>111</v>
      </c>
      <c r="T249" s="14" t="s">
        <v>101</v>
      </c>
      <c r="U249" s="14" t="s">
        <v>79</v>
      </c>
      <c r="V249" s="14" t="s">
        <v>78</v>
      </c>
      <c r="W249" s="14" t="s">
        <v>102</v>
      </c>
      <c r="X249" s="152" t="s">
        <v>87</v>
      </c>
    </row>
    <row r="250">
      <c r="A250" s="147" t="s">
        <v>1441</v>
      </c>
      <c r="B250" s="11">
        <v>18.0</v>
      </c>
      <c r="C250" s="11" t="s">
        <v>88</v>
      </c>
      <c r="D250" s="11" t="s">
        <v>193</v>
      </c>
      <c r="E250" s="12">
        <v>0.020833333335758653</v>
      </c>
      <c r="F250" s="11" t="s">
        <v>215</v>
      </c>
      <c r="G250" s="12">
        <v>0.29166666666424135</v>
      </c>
      <c r="H250" s="18" t="s">
        <v>1911</v>
      </c>
      <c r="I250" s="11" t="s">
        <v>78</v>
      </c>
      <c r="J250" s="11" t="s">
        <v>77</v>
      </c>
      <c r="K250" s="11" t="s">
        <v>79</v>
      </c>
      <c r="L250" s="11" t="s">
        <v>79</v>
      </c>
      <c r="M250" s="11" t="s">
        <v>79</v>
      </c>
      <c r="N250" s="11" t="s">
        <v>77</v>
      </c>
      <c r="O250" s="11" t="s">
        <v>79</v>
      </c>
      <c r="P250" s="11" t="s">
        <v>77</v>
      </c>
      <c r="Q250" s="11" t="s">
        <v>79</v>
      </c>
      <c r="R250" s="151" t="s">
        <v>1992</v>
      </c>
      <c r="S250" s="11" t="s">
        <v>125</v>
      </c>
      <c r="T250" s="11" t="s">
        <v>80</v>
      </c>
      <c r="U250" s="11" t="s">
        <v>79</v>
      </c>
      <c r="V250" s="11" t="s">
        <v>78</v>
      </c>
      <c r="W250" s="11" t="s">
        <v>102</v>
      </c>
      <c r="X250" s="149" t="s">
        <v>87</v>
      </c>
    </row>
    <row r="251">
      <c r="A251" s="150" t="s">
        <v>1442</v>
      </c>
      <c r="B251" s="14">
        <v>21.0</v>
      </c>
      <c r="C251" s="14" t="s">
        <v>88</v>
      </c>
      <c r="D251" s="14" t="s">
        <v>60</v>
      </c>
      <c r="E251" s="15">
        <v>0.0</v>
      </c>
      <c r="F251" s="14" t="s">
        <v>215</v>
      </c>
      <c r="G251" s="15">
        <v>0.27083333333575865</v>
      </c>
      <c r="H251" s="14" t="s">
        <v>124</v>
      </c>
      <c r="I251" s="14" t="s">
        <v>77</v>
      </c>
      <c r="J251" s="14" t="s">
        <v>79</v>
      </c>
      <c r="K251" s="14" t="s">
        <v>79</v>
      </c>
      <c r="L251" s="14" t="s">
        <v>79</v>
      </c>
      <c r="M251" s="14" t="s">
        <v>79</v>
      </c>
      <c r="N251" s="14" t="s">
        <v>79</v>
      </c>
      <c r="O251" s="14" t="s">
        <v>79</v>
      </c>
      <c r="P251" s="14" t="s">
        <v>79</v>
      </c>
      <c r="Q251" s="14" t="s">
        <v>79</v>
      </c>
      <c r="R251" s="148" t="s">
        <v>1868</v>
      </c>
      <c r="S251" s="14" t="s">
        <v>111</v>
      </c>
      <c r="T251" s="14" t="s">
        <v>101</v>
      </c>
      <c r="U251" s="14" t="s">
        <v>79</v>
      </c>
      <c r="V251" s="14" t="s">
        <v>77</v>
      </c>
      <c r="W251" s="14" t="s">
        <v>102</v>
      </c>
      <c r="X251" s="152" t="s">
        <v>87</v>
      </c>
    </row>
    <row r="252">
      <c r="A252" s="147" t="s">
        <v>1443</v>
      </c>
      <c r="B252" s="11">
        <v>32.0</v>
      </c>
      <c r="C252" s="11" t="s">
        <v>59</v>
      </c>
      <c r="D252" s="11" t="s">
        <v>252</v>
      </c>
      <c r="E252" s="12">
        <v>0.04166666666424135</v>
      </c>
      <c r="F252" s="11" t="s">
        <v>788</v>
      </c>
      <c r="G252" s="12">
        <v>0.23958333333575865</v>
      </c>
      <c r="H252" s="11" t="s">
        <v>201</v>
      </c>
      <c r="I252" s="11" t="s">
        <v>125</v>
      </c>
      <c r="J252" s="11" t="s">
        <v>79</v>
      </c>
      <c r="K252" s="11" t="s">
        <v>79</v>
      </c>
      <c r="L252" s="11" t="s">
        <v>79</v>
      </c>
      <c r="M252" s="11" t="s">
        <v>79</v>
      </c>
      <c r="N252" s="11" t="s">
        <v>78</v>
      </c>
      <c r="O252" s="11" t="s">
        <v>79</v>
      </c>
      <c r="P252" s="11" t="s">
        <v>79</v>
      </c>
      <c r="Q252" s="11" t="s">
        <v>79</v>
      </c>
      <c r="R252" s="148" t="s">
        <v>1868</v>
      </c>
      <c r="S252" s="11" t="s">
        <v>79</v>
      </c>
      <c r="T252" s="11" t="s">
        <v>80</v>
      </c>
      <c r="U252" s="11" t="s">
        <v>79</v>
      </c>
      <c r="V252" s="11" t="s">
        <v>78</v>
      </c>
      <c r="W252" s="11" t="s">
        <v>102</v>
      </c>
      <c r="X252" s="149" t="s">
        <v>87</v>
      </c>
    </row>
    <row r="253">
      <c r="A253" s="150" t="s">
        <v>1444</v>
      </c>
      <c r="B253" s="14">
        <v>21.0</v>
      </c>
      <c r="C253" s="14" t="s">
        <v>59</v>
      </c>
      <c r="D253" s="14" t="s">
        <v>252</v>
      </c>
      <c r="E253" s="15">
        <v>0.020833333335758653</v>
      </c>
      <c r="F253" s="14" t="s">
        <v>179</v>
      </c>
      <c r="G253" s="15">
        <v>0.20833333333575865</v>
      </c>
      <c r="H253" s="14" t="s">
        <v>163</v>
      </c>
      <c r="I253" s="14" t="s">
        <v>125</v>
      </c>
      <c r="J253" s="14" t="s">
        <v>78</v>
      </c>
      <c r="K253" s="14" t="s">
        <v>78</v>
      </c>
      <c r="L253" s="14" t="s">
        <v>77</v>
      </c>
      <c r="M253" s="14" t="s">
        <v>79</v>
      </c>
      <c r="N253" s="14" t="s">
        <v>77</v>
      </c>
      <c r="O253" s="14" t="s">
        <v>77</v>
      </c>
      <c r="P253" s="14" t="s">
        <v>125</v>
      </c>
      <c r="Q253" s="14" t="s">
        <v>79</v>
      </c>
      <c r="R253" s="148" t="s">
        <v>1868</v>
      </c>
      <c r="S253" s="14" t="s">
        <v>79</v>
      </c>
      <c r="T253" s="14" t="s">
        <v>80</v>
      </c>
      <c r="U253" s="14" t="s">
        <v>78</v>
      </c>
      <c r="V253" s="14" t="s">
        <v>78</v>
      </c>
      <c r="W253" s="14" t="s">
        <v>81</v>
      </c>
      <c r="X253" s="152" t="s">
        <v>87</v>
      </c>
    </row>
    <row r="254">
      <c r="A254" s="147" t="s">
        <v>1445</v>
      </c>
      <c r="B254" s="11">
        <v>23.0</v>
      </c>
      <c r="C254" s="11" t="s">
        <v>59</v>
      </c>
      <c r="D254" s="11" t="s">
        <v>60</v>
      </c>
      <c r="E254" s="12">
        <v>0.020833333335758653</v>
      </c>
      <c r="F254" s="11" t="s">
        <v>889</v>
      </c>
      <c r="G254" s="12">
        <v>0.375</v>
      </c>
      <c r="H254" s="11" t="s">
        <v>124</v>
      </c>
      <c r="I254" s="11" t="s">
        <v>79</v>
      </c>
      <c r="J254" s="11" t="s">
        <v>79</v>
      </c>
      <c r="K254" s="11" t="s">
        <v>79</v>
      </c>
      <c r="L254" s="11" t="s">
        <v>79</v>
      </c>
      <c r="M254" s="11" t="s">
        <v>79</v>
      </c>
      <c r="N254" s="11" t="s">
        <v>79</v>
      </c>
      <c r="O254" s="11" t="s">
        <v>79</v>
      </c>
      <c r="P254" s="11" t="s">
        <v>79</v>
      </c>
      <c r="Q254" s="11" t="s">
        <v>77</v>
      </c>
      <c r="R254" s="148" t="s">
        <v>1868</v>
      </c>
      <c r="S254" s="11" t="s">
        <v>79</v>
      </c>
      <c r="T254" s="11" t="s">
        <v>80</v>
      </c>
      <c r="U254" s="11" t="s">
        <v>79</v>
      </c>
      <c r="V254" s="11" t="s">
        <v>79</v>
      </c>
      <c r="W254" s="11" t="s">
        <v>81</v>
      </c>
      <c r="X254" s="149" t="s">
        <v>87</v>
      </c>
    </row>
    <row r="255">
      <c r="A255" s="150" t="s">
        <v>1446</v>
      </c>
      <c r="B255" s="14">
        <v>23.0</v>
      </c>
      <c r="C255" s="14" t="s">
        <v>59</v>
      </c>
      <c r="D255" s="14" t="s">
        <v>60</v>
      </c>
      <c r="E255" s="15">
        <v>0.9583333333357587</v>
      </c>
      <c r="F255" s="14" t="s">
        <v>190</v>
      </c>
      <c r="G255" s="15">
        <v>0.29166666666424135</v>
      </c>
      <c r="H255" s="14" t="s">
        <v>146</v>
      </c>
      <c r="I255" s="14" t="s">
        <v>77</v>
      </c>
      <c r="J255" s="14" t="s">
        <v>79</v>
      </c>
      <c r="K255" s="14" t="s">
        <v>77</v>
      </c>
      <c r="L255" s="14" t="s">
        <v>79</v>
      </c>
      <c r="M255" s="14" t="s">
        <v>79</v>
      </c>
      <c r="N255" s="14" t="s">
        <v>79</v>
      </c>
      <c r="O255" s="14" t="s">
        <v>79</v>
      </c>
      <c r="P255" s="14" t="s">
        <v>77</v>
      </c>
      <c r="Q255" s="14" t="s">
        <v>77</v>
      </c>
      <c r="R255" s="148" t="s">
        <v>1868</v>
      </c>
      <c r="S255" s="14" t="s">
        <v>111</v>
      </c>
      <c r="T255" s="14" t="s">
        <v>101</v>
      </c>
      <c r="U255" s="14" t="s">
        <v>79</v>
      </c>
      <c r="V255" s="14" t="s">
        <v>78</v>
      </c>
      <c r="W255" s="14" t="s">
        <v>216</v>
      </c>
      <c r="X255" s="152" t="s">
        <v>87</v>
      </c>
    </row>
    <row r="256">
      <c r="A256" s="147" t="s">
        <v>1447</v>
      </c>
      <c r="B256" s="11">
        <v>21.0</v>
      </c>
      <c r="C256" s="11" t="s">
        <v>59</v>
      </c>
      <c r="D256" s="11" t="s">
        <v>252</v>
      </c>
      <c r="E256" s="12">
        <v>0.9166666666642413</v>
      </c>
      <c r="F256" s="11" t="s">
        <v>179</v>
      </c>
      <c r="G256" s="12">
        <v>0.27083333333575865</v>
      </c>
      <c r="H256" s="11" t="s">
        <v>124</v>
      </c>
      <c r="I256" s="11" t="s">
        <v>77</v>
      </c>
      <c r="J256" s="11" t="s">
        <v>78</v>
      </c>
      <c r="K256" s="11" t="s">
        <v>125</v>
      </c>
      <c r="L256" s="11" t="s">
        <v>79</v>
      </c>
      <c r="M256" s="11" t="s">
        <v>77</v>
      </c>
      <c r="N256" s="11" t="s">
        <v>78</v>
      </c>
      <c r="O256" s="11" t="s">
        <v>78</v>
      </c>
      <c r="P256" s="11" t="s">
        <v>77</v>
      </c>
      <c r="Q256" s="11" t="s">
        <v>79</v>
      </c>
      <c r="R256" s="148" t="s">
        <v>1868</v>
      </c>
      <c r="S256" s="11" t="s">
        <v>111</v>
      </c>
      <c r="T256" s="11" t="s">
        <v>157</v>
      </c>
      <c r="U256" s="11" t="s">
        <v>77</v>
      </c>
      <c r="V256" s="11" t="s">
        <v>77</v>
      </c>
      <c r="W256" s="11" t="s">
        <v>81</v>
      </c>
      <c r="X256" s="149" t="s">
        <v>87</v>
      </c>
    </row>
    <row r="257">
      <c r="A257" s="150" t="s">
        <v>1448</v>
      </c>
      <c r="B257" s="14">
        <v>26.0</v>
      </c>
      <c r="C257" s="14" t="s">
        <v>59</v>
      </c>
      <c r="D257" s="14" t="s">
        <v>60</v>
      </c>
      <c r="E257" s="15">
        <v>0.0</v>
      </c>
      <c r="F257" s="14" t="s">
        <v>181</v>
      </c>
      <c r="G257" s="15">
        <v>0.29166666666424135</v>
      </c>
      <c r="H257" s="14" t="s">
        <v>354</v>
      </c>
      <c r="I257" s="14" t="s">
        <v>125</v>
      </c>
      <c r="J257" s="14" t="s">
        <v>78</v>
      </c>
      <c r="K257" s="14" t="s">
        <v>78</v>
      </c>
      <c r="L257" s="14" t="s">
        <v>125</v>
      </c>
      <c r="M257" s="14" t="s">
        <v>79</v>
      </c>
      <c r="N257" s="14" t="s">
        <v>79</v>
      </c>
      <c r="O257" s="14" t="s">
        <v>78</v>
      </c>
      <c r="P257" s="14" t="s">
        <v>77</v>
      </c>
      <c r="Q257" s="14" t="s">
        <v>77</v>
      </c>
      <c r="R257" s="151" t="s">
        <v>1938</v>
      </c>
      <c r="S257" s="14" t="s">
        <v>125</v>
      </c>
      <c r="T257" s="14" t="s">
        <v>80</v>
      </c>
      <c r="U257" s="14" t="s">
        <v>125</v>
      </c>
      <c r="V257" s="14" t="s">
        <v>77</v>
      </c>
      <c r="W257" s="14" t="s">
        <v>216</v>
      </c>
      <c r="X257" s="152" t="s">
        <v>202</v>
      </c>
    </row>
    <row r="258">
      <c r="A258" s="147" t="s">
        <v>1449</v>
      </c>
      <c r="B258" s="11">
        <v>26.0</v>
      </c>
      <c r="C258" s="11" t="s">
        <v>59</v>
      </c>
      <c r="D258" s="11" t="s">
        <v>60</v>
      </c>
      <c r="E258" s="12">
        <v>0.9166666666642413</v>
      </c>
      <c r="F258" s="11" t="s">
        <v>215</v>
      </c>
      <c r="G258" s="12">
        <v>0.25</v>
      </c>
      <c r="H258" s="11" t="s">
        <v>209</v>
      </c>
      <c r="I258" s="11" t="s">
        <v>79</v>
      </c>
      <c r="J258" s="11" t="s">
        <v>79</v>
      </c>
      <c r="K258" s="11" t="s">
        <v>79</v>
      </c>
      <c r="L258" s="11" t="s">
        <v>79</v>
      </c>
      <c r="M258" s="11" t="s">
        <v>79</v>
      </c>
      <c r="N258" s="11" t="s">
        <v>79</v>
      </c>
      <c r="O258" s="11" t="s">
        <v>79</v>
      </c>
      <c r="P258" s="11" t="s">
        <v>79</v>
      </c>
      <c r="Q258" s="11" t="s">
        <v>79</v>
      </c>
      <c r="R258" s="148" t="s">
        <v>1868</v>
      </c>
      <c r="S258" s="11" t="s">
        <v>79</v>
      </c>
      <c r="T258" s="11" t="s">
        <v>157</v>
      </c>
      <c r="U258" s="11" t="s">
        <v>79</v>
      </c>
      <c r="V258" s="11" t="s">
        <v>79</v>
      </c>
      <c r="W258" s="11" t="s">
        <v>138</v>
      </c>
      <c r="X258" s="149" t="s">
        <v>140</v>
      </c>
    </row>
    <row r="259">
      <c r="A259" s="150" t="s">
        <v>1450</v>
      </c>
      <c r="B259" s="14">
        <v>23.0</v>
      </c>
      <c r="C259" s="14" t="s">
        <v>59</v>
      </c>
      <c r="D259" s="14" t="s">
        <v>228</v>
      </c>
      <c r="E259" s="15">
        <v>0.9583333333357587</v>
      </c>
      <c r="F259" s="14" t="s">
        <v>398</v>
      </c>
      <c r="G259" s="15">
        <v>0.27083333333575865</v>
      </c>
      <c r="H259" s="14" t="s">
        <v>354</v>
      </c>
      <c r="I259" s="14" t="s">
        <v>77</v>
      </c>
      <c r="J259" s="14" t="s">
        <v>78</v>
      </c>
      <c r="K259" s="14" t="s">
        <v>79</v>
      </c>
      <c r="L259" s="14" t="s">
        <v>79</v>
      </c>
      <c r="M259" s="14" t="s">
        <v>79</v>
      </c>
      <c r="N259" s="14" t="s">
        <v>78</v>
      </c>
      <c r="O259" s="14" t="s">
        <v>79</v>
      </c>
      <c r="P259" s="14" t="s">
        <v>78</v>
      </c>
      <c r="Q259" s="14" t="s">
        <v>79</v>
      </c>
      <c r="R259" s="148" t="s">
        <v>1868</v>
      </c>
      <c r="S259" s="14" t="s">
        <v>111</v>
      </c>
      <c r="T259" s="14" t="s">
        <v>101</v>
      </c>
      <c r="U259" s="14" t="s">
        <v>79</v>
      </c>
      <c r="V259" s="14" t="s">
        <v>78</v>
      </c>
      <c r="W259" s="14" t="s">
        <v>138</v>
      </c>
      <c r="X259" s="152" t="s">
        <v>87</v>
      </c>
    </row>
    <row r="260">
      <c r="A260" s="147" t="s">
        <v>1451</v>
      </c>
      <c r="B260" s="11">
        <v>28.0</v>
      </c>
      <c r="C260" s="11" t="s">
        <v>59</v>
      </c>
      <c r="D260" s="11" t="s">
        <v>252</v>
      </c>
      <c r="E260" s="12">
        <v>0.8958333333357587</v>
      </c>
      <c r="F260" s="11" t="s">
        <v>179</v>
      </c>
      <c r="G260" s="12">
        <v>0.25</v>
      </c>
      <c r="H260" s="11" t="s">
        <v>209</v>
      </c>
      <c r="I260" s="11" t="s">
        <v>79</v>
      </c>
      <c r="J260" s="11" t="s">
        <v>79</v>
      </c>
      <c r="K260" s="11" t="s">
        <v>79</v>
      </c>
      <c r="L260" s="11" t="s">
        <v>79</v>
      </c>
      <c r="M260" s="11" t="s">
        <v>79</v>
      </c>
      <c r="N260" s="11" t="s">
        <v>79</v>
      </c>
      <c r="O260" s="11" t="s">
        <v>79</v>
      </c>
      <c r="P260" s="11" t="s">
        <v>79</v>
      </c>
      <c r="Q260" s="11" t="s">
        <v>79</v>
      </c>
      <c r="R260" s="148" t="s">
        <v>1868</v>
      </c>
      <c r="S260" s="11" t="s">
        <v>79</v>
      </c>
      <c r="T260" s="11" t="s">
        <v>101</v>
      </c>
      <c r="U260" s="11" t="s">
        <v>78</v>
      </c>
      <c r="V260" s="11" t="s">
        <v>79</v>
      </c>
      <c r="W260" s="11" t="s">
        <v>81</v>
      </c>
      <c r="X260" s="149" t="s">
        <v>87</v>
      </c>
    </row>
    <row r="261">
      <c r="A261" s="150" t="s">
        <v>1452</v>
      </c>
      <c r="B261" s="14">
        <v>24.0</v>
      </c>
      <c r="C261" s="14" t="s">
        <v>59</v>
      </c>
      <c r="D261" s="14" t="s">
        <v>89</v>
      </c>
      <c r="E261" s="15">
        <v>0.9583333333357587</v>
      </c>
      <c r="F261" s="14" t="s">
        <v>398</v>
      </c>
      <c r="G261" s="15">
        <v>0.3125</v>
      </c>
      <c r="H261" s="14" t="s">
        <v>146</v>
      </c>
      <c r="I261" s="14" t="s">
        <v>79</v>
      </c>
      <c r="J261" s="14" t="s">
        <v>79</v>
      </c>
      <c r="K261" s="14" t="s">
        <v>79</v>
      </c>
      <c r="L261" s="14" t="s">
        <v>79</v>
      </c>
      <c r="M261" s="14" t="s">
        <v>79</v>
      </c>
      <c r="N261" s="14" t="s">
        <v>79</v>
      </c>
      <c r="O261" s="14" t="s">
        <v>79</v>
      </c>
      <c r="P261" s="14" t="s">
        <v>79</v>
      </c>
      <c r="Q261" s="14" t="s">
        <v>79</v>
      </c>
      <c r="R261" s="148" t="s">
        <v>1868</v>
      </c>
      <c r="S261" s="14" t="s">
        <v>79</v>
      </c>
      <c r="T261" s="14" t="s">
        <v>101</v>
      </c>
      <c r="U261" s="14" t="s">
        <v>79</v>
      </c>
      <c r="V261" s="14" t="s">
        <v>77</v>
      </c>
      <c r="W261" s="14" t="s">
        <v>102</v>
      </c>
      <c r="X261" s="152" t="s">
        <v>87</v>
      </c>
    </row>
    <row r="262">
      <c r="A262" s="147" t="s">
        <v>1453</v>
      </c>
      <c r="B262" s="11">
        <v>18.0</v>
      </c>
      <c r="C262" s="11" t="s">
        <v>59</v>
      </c>
      <c r="D262" s="11" t="s">
        <v>193</v>
      </c>
      <c r="E262" s="12">
        <v>0.020833333335758653</v>
      </c>
      <c r="F262" s="11" t="s">
        <v>1914</v>
      </c>
      <c r="G262" s="12">
        <v>0.3055555555547471</v>
      </c>
      <c r="H262" s="11" t="s">
        <v>1911</v>
      </c>
      <c r="I262" s="11" t="s">
        <v>79</v>
      </c>
      <c r="J262" s="11" t="s">
        <v>79</v>
      </c>
      <c r="K262" s="11" t="s">
        <v>79</v>
      </c>
      <c r="L262" s="11" t="s">
        <v>79</v>
      </c>
      <c r="M262" s="11" t="s">
        <v>79</v>
      </c>
      <c r="N262" s="11" t="s">
        <v>79</v>
      </c>
      <c r="O262" s="11" t="s">
        <v>79</v>
      </c>
      <c r="P262" s="11" t="s">
        <v>79</v>
      </c>
      <c r="Q262" s="11" t="s">
        <v>79</v>
      </c>
      <c r="R262" s="148" t="s">
        <v>1868</v>
      </c>
      <c r="S262" s="11" t="s">
        <v>79</v>
      </c>
      <c r="T262" s="11" t="s">
        <v>157</v>
      </c>
      <c r="U262" s="11" t="s">
        <v>79</v>
      </c>
      <c r="V262" s="11" t="s">
        <v>79</v>
      </c>
      <c r="W262" s="11" t="s">
        <v>138</v>
      </c>
      <c r="X262" s="149" t="s">
        <v>87</v>
      </c>
    </row>
    <row r="263">
      <c r="A263" s="150" t="s">
        <v>1454</v>
      </c>
      <c r="B263" s="14">
        <v>30.0</v>
      </c>
      <c r="C263" s="14" t="s">
        <v>88</v>
      </c>
      <c r="D263" s="14" t="s">
        <v>89</v>
      </c>
      <c r="E263" s="15">
        <v>0.9444444444452529</v>
      </c>
      <c r="F263" s="14" t="s">
        <v>215</v>
      </c>
      <c r="G263" s="15">
        <v>0.25</v>
      </c>
      <c r="H263" s="14" t="s">
        <v>146</v>
      </c>
      <c r="I263" s="14" t="s">
        <v>77</v>
      </c>
      <c r="J263" s="14" t="s">
        <v>78</v>
      </c>
      <c r="K263" s="14" t="s">
        <v>79</v>
      </c>
      <c r="L263" s="14" t="s">
        <v>78</v>
      </c>
      <c r="M263" s="14" t="s">
        <v>77</v>
      </c>
      <c r="N263" s="14" t="s">
        <v>77</v>
      </c>
      <c r="O263" s="14" t="s">
        <v>79</v>
      </c>
      <c r="P263" s="14" t="s">
        <v>77</v>
      </c>
      <c r="Q263" s="14" t="s">
        <v>77</v>
      </c>
      <c r="R263" s="148" t="s">
        <v>1868</v>
      </c>
      <c r="S263" s="14" t="s">
        <v>111</v>
      </c>
      <c r="T263" s="14" t="s">
        <v>80</v>
      </c>
      <c r="U263" s="14" t="s">
        <v>79</v>
      </c>
      <c r="V263" s="14" t="s">
        <v>79</v>
      </c>
      <c r="W263" s="14" t="s">
        <v>102</v>
      </c>
      <c r="X263" s="152" t="s">
        <v>87</v>
      </c>
    </row>
    <row r="264">
      <c r="A264" s="147" t="s">
        <v>1455</v>
      </c>
      <c r="B264" s="11">
        <v>21.0</v>
      </c>
      <c r="C264" s="11" t="s">
        <v>59</v>
      </c>
      <c r="D264" s="11" t="s">
        <v>252</v>
      </c>
      <c r="E264" s="12">
        <v>0.8333333333357587</v>
      </c>
      <c r="F264" s="11" t="s">
        <v>281</v>
      </c>
      <c r="G264" s="12">
        <v>0.08333333333575865</v>
      </c>
      <c r="H264" s="11" t="s">
        <v>354</v>
      </c>
      <c r="I264" s="11" t="s">
        <v>77</v>
      </c>
      <c r="J264" s="11" t="s">
        <v>125</v>
      </c>
      <c r="K264" s="11" t="s">
        <v>77</v>
      </c>
      <c r="L264" s="11" t="s">
        <v>79</v>
      </c>
      <c r="M264" s="11" t="s">
        <v>79</v>
      </c>
      <c r="N264" s="11" t="s">
        <v>78</v>
      </c>
      <c r="O264" s="11" t="s">
        <v>79</v>
      </c>
      <c r="P264" s="11" t="s">
        <v>77</v>
      </c>
      <c r="Q264" s="11" t="s">
        <v>79</v>
      </c>
      <c r="R264" s="148" t="s">
        <v>1868</v>
      </c>
      <c r="S264" s="11" t="s">
        <v>111</v>
      </c>
      <c r="T264" s="11" t="s">
        <v>147</v>
      </c>
      <c r="U264" s="11" t="s">
        <v>79</v>
      </c>
      <c r="V264" s="11" t="s">
        <v>78</v>
      </c>
      <c r="W264" s="11" t="s">
        <v>216</v>
      </c>
      <c r="X264" s="149" t="s">
        <v>202</v>
      </c>
    </row>
    <row r="265">
      <c r="A265" s="150" t="s">
        <v>1456</v>
      </c>
      <c r="B265" s="14">
        <v>27.0</v>
      </c>
      <c r="C265" s="14" t="s">
        <v>88</v>
      </c>
      <c r="D265" s="14" t="s">
        <v>193</v>
      </c>
      <c r="E265" s="15">
        <v>0.0</v>
      </c>
      <c r="F265" s="14" t="s">
        <v>179</v>
      </c>
      <c r="G265" s="15">
        <v>0.27083333333575865</v>
      </c>
      <c r="H265" s="14" t="s">
        <v>354</v>
      </c>
      <c r="I265" s="14" t="s">
        <v>125</v>
      </c>
      <c r="J265" s="14" t="s">
        <v>79</v>
      </c>
      <c r="K265" s="14" t="s">
        <v>79</v>
      </c>
      <c r="L265" s="14" t="s">
        <v>77</v>
      </c>
      <c r="M265" s="14" t="s">
        <v>79</v>
      </c>
      <c r="N265" s="14" t="s">
        <v>78</v>
      </c>
      <c r="O265" s="14" t="s">
        <v>79</v>
      </c>
      <c r="P265" s="14" t="s">
        <v>77</v>
      </c>
      <c r="Q265" s="14" t="s">
        <v>79</v>
      </c>
      <c r="R265" s="154" t="s">
        <v>1993</v>
      </c>
      <c r="S265" s="14" t="s">
        <v>78</v>
      </c>
      <c r="T265" s="14" t="s">
        <v>80</v>
      </c>
      <c r="U265" s="14" t="s">
        <v>79</v>
      </c>
      <c r="V265" s="14" t="s">
        <v>77</v>
      </c>
      <c r="W265" s="14" t="s">
        <v>216</v>
      </c>
      <c r="X265" s="152" t="s">
        <v>87</v>
      </c>
    </row>
    <row r="266">
      <c r="A266" s="147" t="s">
        <v>1457</v>
      </c>
      <c r="B266" s="11">
        <v>23.0</v>
      </c>
      <c r="C266" s="11" t="s">
        <v>59</v>
      </c>
      <c r="D266" s="11" t="s">
        <v>228</v>
      </c>
      <c r="E266" s="12">
        <v>0.9375</v>
      </c>
      <c r="F266" s="11" t="s">
        <v>398</v>
      </c>
      <c r="G266" s="12">
        <v>0.20833333333575865</v>
      </c>
      <c r="H266" s="11" t="s">
        <v>124</v>
      </c>
      <c r="I266" s="11" t="s">
        <v>78</v>
      </c>
      <c r="J266" s="11" t="s">
        <v>78</v>
      </c>
      <c r="K266" s="11" t="s">
        <v>77</v>
      </c>
      <c r="L266" s="11" t="s">
        <v>79</v>
      </c>
      <c r="M266" s="11" t="s">
        <v>79</v>
      </c>
      <c r="N266" s="11" t="s">
        <v>78</v>
      </c>
      <c r="O266" s="11" t="s">
        <v>79</v>
      </c>
      <c r="P266" s="11" t="s">
        <v>125</v>
      </c>
      <c r="Q266" s="11" t="s">
        <v>77</v>
      </c>
      <c r="R266" s="148" t="s">
        <v>1868</v>
      </c>
      <c r="S266" s="11" t="s">
        <v>111</v>
      </c>
      <c r="T266" s="11" t="s">
        <v>101</v>
      </c>
      <c r="U266" s="11" t="s">
        <v>79</v>
      </c>
      <c r="V266" s="11" t="s">
        <v>77</v>
      </c>
      <c r="W266" s="11" t="s">
        <v>138</v>
      </c>
      <c r="X266" s="149" t="s">
        <v>87</v>
      </c>
    </row>
    <row r="267">
      <c r="A267" s="156" t="s">
        <v>1458</v>
      </c>
      <c r="B267" s="157">
        <v>20.0</v>
      </c>
      <c r="C267" s="157" t="s">
        <v>88</v>
      </c>
      <c r="D267" s="157" t="s">
        <v>252</v>
      </c>
      <c r="E267" s="158">
        <v>0.9791666666642413</v>
      </c>
      <c r="F267" s="157" t="s">
        <v>190</v>
      </c>
      <c r="G267" s="158">
        <v>0.29166666666424135</v>
      </c>
      <c r="H267" s="157" t="s">
        <v>124</v>
      </c>
      <c r="I267" s="157" t="s">
        <v>77</v>
      </c>
      <c r="J267" s="157" t="s">
        <v>77</v>
      </c>
      <c r="K267" s="157" t="s">
        <v>79</v>
      </c>
      <c r="L267" s="157" t="s">
        <v>79</v>
      </c>
      <c r="M267" s="157" t="s">
        <v>79</v>
      </c>
      <c r="N267" s="157" t="s">
        <v>79</v>
      </c>
      <c r="O267" s="157" t="s">
        <v>79</v>
      </c>
      <c r="P267" s="157" t="s">
        <v>77</v>
      </c>
      <c r="Q267" s="157" t="s">
        <v>79</v>
      </c>
      <c r="R267" s="159" t="s">
        <v>1868</v>
      </c>
      <c r="S267" s="157" t="s">
        <v>111</v>
      </c>
      <c r="T267" s="157" t="s">
        <v>101</v>
      </c>
      <c r="U267" s="157" t="s">
        <v>79</v>
      </c>
      <c r="V267" s="157" t="s">
        <v>77</v>
      </c>
      <c r="W267" s="157" t="s">
        <v>138</v>
      </c>
      <c r="X267" s="160" t="s">
        <v>87</v>
      </c>
    </row>
    <row r="273">
      <c r="A273" s="30"/>
    </row>
    <row r="274">
      <c r="A274" s="161"/>
    </row>
    <row r="275">
      <c r="J275" s="30" t="s">
        <v>1994</v>
      </c>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16.13"/>
    <col customWidth="1" min="3" max="3" width="18.0"/>
    <col customWidth="1" min="4" max="4" width="24.25"/>
    <col customWidth="1" min="5" max="5" width="25.5"/>
    <col customWidth="1" min="6" max="6" width="22.88"/>
    <col customWidth="1" min="7" max="7" width="24.75"/>
    <col customWidth="1" min="8" max="8" width="20.0"/>
    <col customWidth="1" min="9" max="9" width="11.38"/>
    <col customWidth="1" min="10" max="10" width="18.25"/>
    <col customWidth="1" min="11" max="11" width="5.75"/>
    <col customWidth="1" min="13" max="13" width="8.0"/>
    <col customWidth="1" min="14" max="14" width="10.5"/>
    <col customWidth="1" min="15" max="15" width="10.63"/>
  </cols>
  <sheetData>
    <row r="1">
      <c r="A1" s="162" t="s">
        <v>1125</v>
      </c>
      <c r="B1" s="162" t="s">
        <v>1995</v>
      </c>
      <c r="C1" s="162" t="s">
        <v>1996</v>
      </c>
      <c r="D1" s="162" t="s">
        <v>1997</v>
      </c>
      <c r="E1" s="162" t="s">
        <v>1998</v>
      </c>
      <c r="F1" s="162" t="s">
        <v>1999</v>
      </c>
      <c r="G1" s="162" t="s">
        <v>2000</v>
      </c>
      <c r="H1" s="162" t="s">
        <v>2001</v>
      </c>
      <c r="I1" s="163"/>
      <c r="J1" s="162" t="s">
        <v>2001</v>
      </c>
      <c r="K1" s="162" t="s">
        <v>1131</v>
      </c>
      <c r="L1" s="162" t="s">
        <v>1128</v>
      </c>
      <c r="M1" s="164"/>
      <c r="N1" s="162" t="s">
        <v>2002</v>
      </c>
      <c r="O1" s="162" t="s">
        <v>2003</v>
      </c>
      <c r="P1" s="162" t="s">
        <v>1150</v>
      </c>
      <c r="Q1" s="162" t="s">
        <v>1151</v>
      </c>
      <c r="R1" s="162" t="s">
        <v>1152</v>
      </c>
      <c r="S1" s="163"/>
      <c r="T1" s="163"/>
      <c r="U1" s="163"/>
      <c r="V1" s="163"/>
      <c r="W1" s="163"/>
      <c r="X1" s="163"/>
      <c r="Y1" s="163"/>
      <c r="Z1" s="163"/>
      <c r="AA1" s="163"/>
      <c r="AB1" s="163"/>
      <c r="AC1" s="163"/>
    </row>
    <row r="2">
      <c r="A2" s="23" t="s">
        <v>1132</v>
      </c>
      <c r="B2" s="165">
        <v>7.0</v>
      </c>
      <c r="C2" s="30">
        <v>0.0</v>
      </c>
      <c r="D2" s="30">
        <v>7.0</v>
      </c>
      <c r="E2" s="30">
        <v>0.0</v>
      </c>
      <c r="F2" s="30">
        <v>7.0</v>
      </c>
      <c r="G2" s="30">
        <v>0.0</v>
      </c>
      <c r="H2" s="166" t="str">
        <f t="shared" ref="H2:H278" si="1">IF(AND(F2&gt;=5, G2&gt;=30), "Muito Ativo",IF(AND(F2&gt;=3, G2&gt;=20, B2&gt;=5, C2&gt;=30), "Muito Ativo",IF(AND(F2&gt;=3, G2&gt;=20, D2&gt;=5, E2&gt;=30), "Muito Ativo",IF(AND(F2&gt;=3, G2&gt;=20), "Ativo",IF(AND(B2&gt;=5, C2&gt;=30), "Ativo",IF(AND(D2&gt;=5, E2&gt;=30), "Ativo",IF(AND(F2+B2+D2&gt;=5, G2+C2+E2&gt;=150), "Ativo",IF(OR(F2+B2+D2&gt;=5, G2+C2+E2&gt;=150), "Irregularmente Ativo A",IF(AND(F2+B2+D2&lt;5, G2+C2+E2&gt;=10, G2+C2+E2&lt;=150), "Irregularmente Ativo B",IF(AND(G2&lt;10, C2&lt;10, E2&lt;10), "Sedentário","Sem Classificação"))))))))))</f>
        <v>Irregularmente Ativo A</v>
      </c>
      <c r="J2" s="167" t="s">
        <v>2004</v>
      </c>
      <c r="K2" s="168">
        <f>COUNTIF(H2:H300, "Muito Ativo")</f>
        <v>49</v>
      </c>
      <c r="L2" s="169">
        <f>COUNTIF(H2:H300, "Muito Ativo") / COUNTA(H2:H300) * 100</f>
        <v>17.68953069</v>
      </c>
      <c r="N2" s="170" t="s">
        <v>2005</v>
      </c>
      <c r="O2" s="171" t="s">
        <v>2006</v>
      </c>
      <c r="P2" s="172">
        <f>AVERAGE(C2:C278)</f>
        <v>31.30685921</v>
      </c>
      <c r="Q2" s="37">
        <f t="array" ref="Q2">_xlfn.MODE.MULT(C2:C278)</f>
        <v>0</v>
      </c>
      <c r="R2" s="173">
        <f>MEDIAN(C2:C278)</f>
        <v>20</v>
      </c>
    </row>
    <row r="3">
      <c r="A3" s="23" t="s">
        <v>1135</v>
      </c>
      <c r="B3" s="165">
        <v>5.0</v>
      </c>
      <c r="C3" s="30">
        <v>15.0</v>
      </c>
      <c r="D3" s="30">
        <v>0.0</v>
      </c>
      <c r="E3" s="30">
        <v>0.0</v>
      </c>
      <c r="F3" s="30">
        <v>0.0</v>
      </c>
      <c r="G3" s="30">
        <v>0.0</v>
      </c>
      <c r="H3" s="47" t="str">
        <f t="shared" si="1"/>
        <v>Irregularmente Ativo A</v>
      </c>
      <c r="J3" s="167" t="s">
        <v>2007</v>
      </c>
      <c r="K3" s="168">
        <f>COUNTIF(H2:H300, "Ativo")</f>
        <v>93</v>
      </c>
      <c r="L3" s="169">
        <f>COUNTIF(H2:H301, "Ativo") / COUNTA(H2:H301) * 100</f>
        <v>33.57400722</v>
      </c>
      <c r="N3" s="62"/>
      <c r="O3" s="45"/>
      <c r="P3" s="45"/>
      <c r="Q3" s="37"/>
      <c r="R3" s="45"/>
    </row>
    <row r="4">
      <c r="A4" s="23" t="s">
        <v>1138</v>
      </c>
      <c r="B4" s="165">
        <v>1.0</v>
      </c>
      <c r="C4" s="30">
        <v>15.0</v>
      </c>
      <c r="D4" s="30">
        <v>0.0</v>
      </c>
      <c r="E4" s="30">
        <v>0.0</v>
      </c>
      <c r="F4" s="30">
        <v>0.0</v>
      </c>
      <c r="G4" s="30">
        <v>0.0</v>
      </c>
      <c r="H4" s="47" t="str">
        <f t="shared" si="1"/>
        <v>Irregularmente Ativo B</v>
      </c>
      <c r="J4" s="167" t="s">
        <v>2008</v>
      </c>
      <c r="K4" s="168">
        <f>COUNTIF(H2:H300, "Irregularmente Ativo A")</f>
        <v>58</v>
      </c>
      <c r="L4" s="169">
        <f>COUNTIF(H2:H302, "Irregularmente Ativo A") / COUNTA(H2:H302) * 100</f>
        <v>20.93862816</v>
      </c>
      <c r="N4" s="62"/>
      <c r="O4" s="174" t="s">
        <v>2009</v>
      </c>
      <c r="P4" s="175">
        <f>AVERAGE(B2:B278)</f>
        <v>3.411552347</v>
      </c>
      <c r="Q4" s="37">
        <f t="array" ref="Q4:Q5">_xlfn.MODE.MULT(B2:B278)</f>
        <v>0</v>
      </c>
      <c r="R4" s="173">
        <f>MEDIAN(B2:B278)</f>
        <v>3</v>
      </c>
    </row>
    <row r="5">
      <c r="A5" s="23" t="s">
        <v>1141</v>
      </c>
      <c r="B5" s="165">
        <v>4.0</v>
      </c>
      <c r="C5" s="30">
        <v>20.0</v>
      </c>
      <c r="D5" s="30">
        <v>2.0</v>
      </c>
      <c r="E5" s="30">
        <v>90.0</v>
      </c>
      <c r="F5" s="30">
        <v>0.0</v>
      </c>
      <c r="G5" s="30">
        <v>0.0</v>
      </c>
      <c r="H5" s="47" t="str">
        <f t="shared" si="1"/>
        <v>Irregularmente Ativo A</v>
      </c>
      <c r="J5" s="167" t="s">
        <v>2010</v>
      </c>
      <c r="K5" s="168">
        <f>COUNTIF(H2:H300, "Irregularmente Ativo B")</f>
        <v>55</v>
      </c>
      <c r="L5" s="169">
        <f>COUNTIF(H2:H303, "Irregularmente Ativo B") / COUNTA(H2:H303) * 100</f>
        <v>19.85559567</v>
      </c>
      <c r="N5" s="45"/>
      <c r="O5" s="45"/>
      <c r="P5" s="45"/>
      <c r="Q5" s="34">
        <v>5.0</v>
      </c>
      <c r="R5" s="45"/>
    </row>
    <row r="6">
      <c r="A6" s="23" t="s">
        <v>1143</v>
      </c>
      <c r="B6" s="165">
        <v>2.0</v>
      </c>
      <c r="C6" s="30">
        <v>20.0</v>
      </c>
      <c r="D6" s="30">
        <v>5.0</v>
      </c>
      <c r="E6" s="30">
        <v>60.0</v>
      </c>
      <c r="F6" s="30">
        <v>2.0</v>
      </c>
      <c r="G6" s="30">
        <v>30.0</v>
      </c>
      <c r="H6" s="47" t="str">
        <f t="shared" si="1"/>
        <v>Ativo</v>
      </c>
      <c r="J6" s="167" t="s">
        <v>2011</v>
      </c>
      <c r="K6" s="168">
        <f>COUNTIF(H2:H300, "Sedentário")</f>
        <v>22</v>
      </c>
      <c r="L6" s="169">
        <f>COUNTIF(H2:H304, "Sedentário") / COUNTA(H2:H304) * 100</f>
        <v>7.942238267</v>
      </c>
      <c r="N6" s="176" t="s">
        <v>2012</v>
      </c>
      <c r="O6" s="174" t="s">
        <v>2006</v>
      </c>
      <c r="P6" s="175">
        <f>AVERAGE(E2:E278)</f>
        <v>47.41877256</v>
      </c>
      <c r="Q6" s="34">
        <f t="array" ref="Q6:Q7">_xlfn.MODE.MULT(E2:E278)</f>
        <v>0</v>
      </c>
      <c r="R6" s="173">
        <f>MEDIAN(E2:E278)</f>
        <v>50</v>
      </c>
    </row>
    <row r="7">
      <c r="A7" s="23" t="s">
        <v>1145</v>
      </c>
      <c r="B7" s="165">
        <v>2.0</v>
      </c>
      <c r="C7" s="30">
        <v>60.0</v>
      </c>
      <c r="D7" s="30">
        <v>1.0</v>
      </c>
      <c r="E7" s="30">
        <v>50.0</v>
      </c>
      <c r="F7" s="30">
        <v>0.0</v>
      </c>
      <c r="G7" s="30">
        <v>0.0</v>
      </c>
      <c r="H7" s="47" t="str">
        <f t="shared" si="1"/>
        <v>Irregularmente Ativo B</v>
      </c>
      <c r="J7" s="23" t="s">
        <v>1131</v>
      </c>
      <c r="K7" s="177">
        <f>SUM(K2,K3,K4,K5,K6)</f>
        <v>277</v>
      </c>
      <c r="L7" s="178">
        <v>1.0</v>
      </c>
      <c r="N7" s="62"/>
      <c r="O7" s="45"/>
      <c r="P7" s="45"/>
      <c r="Q7" s="34">
        <v>60.0</v>
      </c>
      <c r="R7" s="45"/>
    </row>
    <row r="8">
      <c r="A8" s="23" t="s">
        <v>1147</v>
      </c>
      <c r="B8" s="165">
        <v>3.0</v>
      </c>
      <c r="C8" s="30">
        <v>60.0</v>
      </c>
      <c r="D8" s="30">
        <v>1.0</v>
      </c>
      <c r="E8" s="30">
        <v>60.0</v>
      </c>
      <c r="F8" s="30">
        <v>2.0</v>
      </c>
      <c r="G8" s="30">
        <v>90.0</v>
      </c>
      <c r="H8" s="47" t="str">
        <f t="shared" si="1"/>
        <v>Ativo</v>
      </c>
      <c r="N8" s="62"/>
      <c r="O8" s="174" t="s">
        <v>2009</v>
      </c>
      <c r="P8" s="175">
        <f>AVERAGE(D2:D278)</f>
        <v>2.440433213</v>
      </c>
      <c r="Q8" s="34">
        <f t="array" ref="Q8">_xlfn.MODE.MULT(D2:D278)</f>
        <v>0</v>
      </c>
      <c r="R8" s="173">
        <f>MEDIAN(D2:D278)</f>
        <v>2</v>
      </c>
    </row>
    <row r="9">
      <c r="A9" s="23" t="s">
        <v>1148</v>
      </c>
      <c r="B9" s="179">
        <v>0.0</v>
      </c>
      <c r="C9" s="30">
        <v>0.0</v>
      </c>
      <c r="D9" s="30">
        <v>1.0</v>
      </c>
      <c r="E9" s="30">
        <v>120.0</v>
      </c>
      <c r="F9" s="30">
        <v>0.0</v>
      </c>
      <c r="G9" s="30">
        <v>0.0</v>
      </c>
      <c r="H9" s="47" t="str">
        <f t="shared" si="1"/>
        <v>Irregularmente Ativo B</v>
      </c>
      <c r="N9" s="45"/>
      <c r="O9" s="45"/>
      <c r="P9" s="45"/>
      <c r="Q9" s="34"/>
      <c r="R9" s="45"/>
    </row>
    <row r="10">
      <c r="A10" s="23" t="s">
        <v>1153</v>
      </c>
      <c r="B10" s="30">
        <v>2.0</v>
      </c>
      <c r="C10" s="30">
        <v>30.0</v>
      </c>
      <c r="D10" s="30">
        <v>2.0</v>
      </c>
      <c r="E10" s="30">
        <v>40.0</v>
      </c>
      <c r="F10" s="30">
        <v>3.0</v>
      </c>
      <c r="G10" s="30">
        <v>60.0</v>
      </c>
      <c r="H10" s="47" t="str">
        <f t="shared" si="1"/>
        <v>Ativo</v>
      </c>
      <c r="N10" s="176" t="s">
        <v>2013</v>
      </c>
      <c r="O10" s="174" t="s">
        <v>2006</v>
      </c>
      <c r="P10" s="175">
        <f>AVERAGE(G2:G278)</f>
        <v>37.36462094</v>
      </c>
      <c r="Q10" s="34">
        <f t="array" ref="Q10">_xlfn.MODE.MULT(G2:G278)</f>
        <v>0</v>
      </c>
      <c r="R10" s="173">
        <f>MEDIAN(G2:G278)</f>
        <v>30</v>
      </c>
    </row>
    <row r="11">
      <c r="A11" s="23" t="s">
        <v>1155</v>
      </c>
      <c r="B11" s="30">
        <v>2.0</v>
      </c>
      <c r="C11" s="30">
        <v>20.0</v>
      </c>
      <c r="D11" s="30">
        <v>0.0</v>
      </c>
      <c r="E11" s="30">
        <v>0.0</v>
      </c>
      <c r="F11" s="30">
        <v>0.0</v>
      </c>
      <c r="G11" s="30">
        <v>0.0</v>
      </c>
      <c r="H11" s="47" t="str">
        <f t="shared" si="1"/>
        <v>Irregularmente Ativo B</v>
      </c>
      <c r="N11" s="62"/>
      <c r="O11" s="45"/>
      <c r="P11" s="45"/>
      <c r="Q11" s="34"/>
      <c r="R11" s="45"/>
    </row>
    <row r="12">
      <c r="A12" s="23" t="s">
        <v>1158</v>
      </c>
      <c r="B12" s="30">
        <v>5.0</v>
      </c>
      <c r="C12" s="30">
        <v>40.0</v>
      </c>
      <c r="D12" s="30">
        <v>2.0</v>
      </c>
      <c r="E12" s="30">
        <v>20.0</v>
      </c>
      <c r="F12" s="30">
        <v>0.0</v>
      </c>
      <c r="G12" s="30">
        <v>0.0</v>
      </c>
      <c r="H12" s="47" t="str">
        <f t="shared" si="1"/>
        <v>Ativo</v>
      </c>
      <c r="N12" s="62"/>
      <c r="O12" s="174" t="s">
        <v>2009</v>
      </c>
      <c r="P12" s="175">
        <f>AVERAGE(F2:F278)</f>
        <v>1.729241877</v>
      </c>
      <c r="Q12" s="34">
        <f t="array" ref="Q12">_xlfn.MODE.MULT(F2:F278)</f>
        <v>0</v>
      </c>
      <c r="R12" s="173">
        <f>MEDIAN(F2:F278)</f>
        <v>1</v>
      </c>
    </row>
    <row r="13">
      <c r="A13" s="23" t="s">
        <v>1159</v>
      </c>
      <c r="B13" s="30">
        <v>6.0</v>
      </c>
      <c r="C13" s="30">
        <v>60.0</v>
      </c>
      <c r="D13" s="30">
        <v>0.0</v>
      </c>
      <c r="E13" s="30">
        <v>0.0</v>
      </c>
      <c r="F13" s="30">
        <v>0.0</v>
      </c>
      <c r="G13" s="30">
        <v>0.0</v>
      </c>
      <c r="H13" s="47" t="str">
        <f t="shared" si="1"/>
        <v>Ativo</v>
      </c>
      <c r="N13" s="45"/>
      <c r="O13" s="45"/>
      <c r="P13" s="45"/>
      <c r="Q13" s="180"/>
      <c r="R13" s="45"/>
    </row>
    <row r="14">
      <c r="A14" s="23" t="s">
        <v>1161</v>
      </c>
      <c r="B14" s="30">
        <v>4.0</v>
      </c>
      <c r="C14" s="30">
        <v>120.0</v>
      </c>
      <c r="D14" s="30">
        <v>2.0</v>
      </c>
      <c r="E14" s="30">
        <v>50.0</v>
      </c>
      <c r="F14" s="181">
        <v>2.0</v>
      </c>
      <c r="G14" s="30">
        <v>50.0</v>
      </c>
      <c r="H14" s="47" t="str">
        <f t="shared" si="1"/>
        <v>Ativo</v>
      </c>
    </row>
    <row r="15">
      <c r="A15" s="23" t="s">
        <v>1163</v>
      </c>
      <c r="B15" s="30">
        <v>4.0</v>
      </c>
      <c r="C15" s="30">
        <v>140.0</v>
      </c>
      <c r="D15" s="30">
        <v>0.0</v>
      </c>
      <c r="E15" s="30">
        <v>0.0</v>
      </c>
      <c r="F15" s="30">
        <v>0.0</v>
      </c>
      <c r="G15" s="30">
        <v>35.0</v>
      </c>
      <c r="H15" s="47" t="str">
        <f t="shared" si="1"/>
        <v>Irregularmente Ativo A</v>
      </c>
    </row>
    <row r="16">
      <c r="A16" s="23" t="s">
        <v>1165</v>
      </c>
      <c r="B16" s="30">
        <v>7.0</v>
      </c>
      <c r="C16" s="30">
        <v>90.0</v>
      </c>
      <c r="D16" s="30">
        <v>5.0</v>
      </c>
      <c r="E16" s="30">
        <v>50.0</v>
      </c>
      <c r="F16" s="30">
        <v>3.0</v>
      </c>
      <c r="G16" s="30">
        <v>50.0</v>
      </c>
      <c r="H16" s="47" t="str">
        <f t="shared" si="1"/>
        <v>Muito Ativo</v>
      </c>
      <c r="J16" s="182" t="s">
        <v>2014</v>
      </c>
      <c r="K16" s="43"/>
      <c r="L16" s="43"/>
      <c r="M16" s="43"/>
      <c r="N16" s="43"/>
      <c r="O16" s="43"/>
      <c r="P16" s="43"/>
      <c r="Q16" s="43"/>
      <c r="R16" s="44"/>
    </row>
    <row r="17">
      <c r="A17" s="23" t="s">
        <v>1167</v>
      </c>
      <c r="B17" s="30">
        <v>5.0</v>
      </c>
      <c r="C17" s="30">
        <v>10.0</v>
      </c>
      <c r="D17" s="30">
        <v>5.0</v>
      </c>
      <c r="E17" s="30">
        <v>90.0</v>
      </c>
      <c r="F17" s="30">
        <v>5.0</v>
      </c>
      <c r="G17" s="30">
        <v>90.0</v>
      </c>
      <c r="H17" s="47" t="str">
        <f t="shared" si="1"/>
        <v>Muito Ativo</v>
      </c>
      <c r="J17" s="183" t="s">
        <v>2015</v>
      </c>
      <c r="R17" s="184"/>
    </row>
    <row r="18">
      <c r="A18" s="23" t="s">
        <v>1168</v>
      </c>
      <c r="B18" s="30">
        <v>0.0</v>
      </c>
      <c r="C18" s="30">
        <v>0.0</v>
      </c>
      <c r="D18" s="30">
        <v>2.0</v>
      </c>
      <c r="E18" s="30">
        <v>120.0</v>
      </c>
      <c r="F18" s="30">
        <v>0.0</v>
      </c>
      <c r="G18" s="30">
        <v>0.0</v>
      </c>
      <c r="H18" s="47" t="str">
        <f t="shared" si="1"/>
        <v>Irregularmente Ativo B</v>
      </c>
      <c r="J18" s="183" t="s">
        <v>2016</v>
      </c>
      <c r="R18" s="184"/>
    </row>
    <row r="19">
      <c r="A19" s="23" t="s">
        <v>1171</v>
      </c>
      <c r="B19" s="30">
        <v>7.0</v>
      </c>
      <c r="C19" s="30">
        <v>180.0</v>
      </c>
      <c r="D19" s="30">
        <v>6.0</v>
      </c>
      <c r="E19" s="30">
        <v>60.0</v>
      </c>
      <c r="F19" s="30">
        <v>6.0</v>
      </c>
      <c r="G19" s="30">
        <v>60.0</v>
      </c>
      <c r="H19" s="47" t="str">
        <f t="shared" si="1"/>
        <v>Muito Ativo</v>
      </c>
      <c r="J19" s="183" t="s">
        <v>2017</v>
      </c>
      <c r="R19" s="184"/>
    </row>
    <row r="20">
      <c r="A20" s="23" t="s">
        <v>1173</v>
      </c>
      <c r="B20" s="30">
        <v>5.0</v>
      </c>
      <c r="C20" s="30">
        <v>20.0</v>
      </c>
      <c r="D20" s="30">
        <v>3.0</v>
      </c>
      <c r="E20" s="30">
        <v>60.0</v>
      </c>
      <c r="F20" s="30">
        <v>0.0</v>
      </c>
      <c r="G20" s="30">
        <v>0.0</v>
      </c>
      <c r="H20" s="47" t="str">
        <f t="shared" si="1"/>
        <v>Irregularmente Ativo A</v>
      </c>
      <c r="J20" s="183"/>
      <c r="R20" s="184"/>
    </row>
    <row r="21">
      <c r="A21" s="23" t="s">
        <v>1175</v>
      </c>
      <c r="B21" s="30">
        <v>5.0</v>
      </c>
      <c r="C21" s="30">
        <v>18.0</v>
      </c>
      <c r="D21" s="30">
        <v>5.0</v>
      </c>
      <c r="E21" s="30">
        <v>60.0</v>
      </c>
      <c r="F21" s="30">
        <v>0.0</v>
      </c>
      <c r="G21" s="30">
        <v>0.0</v>
      </c>
      <c r="H21" s="47" t="str">
        <f t="shared" si="1"/>
        <v>Ativo</v>
      </c>
      <c r="J21" s="183" t="s">
        <v>2018</v>
      </c>
      <c r="R21" s="184"/>
    </row>
    <row r="22">
      <c r="A22" s="23" t="s">
        <v>1177</v>
      </c>
      <c r="B22" s="30">
        <v>1.0</v>
      </c>
      <c r="C22" s="30">
        <v>60.0</v>
      </c>
      <c r="D22" s="30">
        <v>3.0</v>
      </c>
      <c r="E22" s="30">
        <v>60.0</v>
      </c>
      <c r="F22" s="30">
        <v>0.0</v>
      </c>
      <c r="G22" s="30">
        <v>0.0</v>
      </c>
      <c r="H22" s="47" t="str">
        <f t="shared" si="1"/>
        <v>Irregularmente Ativo B</v>
      </c>
      <c r="J22" s="183" t="s">
        <v>2019</v>
      </c>
      <c r="R22" s="184"/>
    </row>
    <row r="23">
      <c r="A23" s="23" t="s">
        <v>1179</v>
      </c>
      <c r="B23" s="30">
        <v>2.0</v>
      </c>
      <c r="C23" s="30">
        <v>10.0</v>
      </c>
      <c r="D23" s="30">
        <v>0.0</v>
      </c>
      <c r="E23" s="30">
        <v>0.0</v>
      </c>
      <c r="F23" s="30">
        <v>0.0</v>
      </c>
      <c r="G23" s="30">
        <v>0.0</v>
      </c>
      <c r="H23" s="47" t="str">
        <f t="shared" si="1"/>
        <v>Irregularmente Ativo B</v>
      </c>
      <c r="J23" s="183" t="s">
        <v>2020</v>
      </c>
      <c r="R23" s="184"/>
    </row>
    <row r="24">
      <c r="A24" s="23" t="s">
        <v>1181</v>
      </c>
      <c r="B24" s="30">
        <v>3.0</v>
      </c>
      <c r="C24" s="30">
        <v>30.0</v>
      </c>
      <c r="D24" s="30">
        <v>3.0</v>
      </c>
      <c r="E24" s="30">
        <v>90.0</v>
      </c>
      <c r="F24" s="30">
        <v>3.0</v>
      </c>
      <c r="G24" s="30">
        <v>90.0</v>
      </c>
      <c r="H24" s="47" t="str">
        <f t="shared" si="1"/>
        <v>Ativo</v>
      </c>
      <c r="J24" s="183" t="s">
        <v>2021</v>
      </c>
      <c r="R24" s="184"/>
    </row>
    <row r="25">
      <c r="A25" s="23" t="s">
        <v>1182</v>
      </c>
      <c r="B25" s="30">
        <v>0.0</v>
      </c>
      <c r="C25" s="30">
        <v>0.0</v>
      </c>
      <c r="D25" s="30">
        <v>0.0</v>
      </c>
      <c r="E25" s="30">
        <v>0.0</v>
      </c>
      <c r="F25" s="30">
        <v>0.0</v>
      </c>
      <c r="G25" s="30">
        <v>0.0</v>
      </c>
      <c r="H25" s="47" t="str">
        <f t="shared" si="1"/>
        <v>Sedentário</v>
      </c>
      <c r="J25" s="185"/>
      <c r="R25" s="184"/>
    </row>
    <row r="26">
      <c r="A26" s="23" t="s">
        <v>1184</v>
      </c>
      <c r="B26" s="30">
        <v>7.0</v>
      </c>
      <c r="C26" s="30">
        <v>25.0</v>
      </c>
      <c r="D26" s="30">
        <v>6.0</v>
      </c>
      <c r="E26" s="30">
        <v>60.0</v>
      </c>
      <c r="F26" s="30">
        <v>2.0</v>
      </c>
      <c r="G26" s="30">
        <v>45.0</v>
      </c>
      <c r="H26" s="47" t="str">
        <f t="shared" si="1"/>
        <v>Ativo</v>
      </c>
      <c r="J26" s="183" t="s">
        <v>2022</v>
      </c>
      <c r="R26" s="184"/>
    </row>
    <row r="27">
      <c r="A27" s="23" t="s">
        <v>1187</v>
      </c>
      <c r="B27" s="30">
        <v>1.0</v>
      </c>
      <c r="C27" s="30">
        <v>30.0</v>
      </c>
      <c r="D27" s="30">
        <v>0.0</v>
      </c>
      <c r="E27" s="30">
        <v>0.0</v>
      </c>
      <c r="F27" s="30">
        <v>0.0</v>
      </c>
      <c r="G27" s="30">
        <v>0.0</v>
      </c>
      <c r="H27" s="47" t="str">
        <f t="shared" si="1"/>
        <v>Irregularmente Ativo B</v>
      </c>
      <c r="J27" s="183" t="s">
        <v>2023</v>
      </c>
      <c r="R27" s="184"/>
    </row>
    <row r="28">
      <c r="A28" s="23" t="s">
        <v>1188</v>
      </c>
      <c r="B28" s="30">
        <v>1.0</v>
      </c>
      <c r="C28" s="30">
        <v>30.0</v>
      </c>
      <c r="D28" s="30">
        <v>0.0</v>
      </c>
      <c r="E28" s="30">
        <v>0.0</v>
      </c>
      <c r="F28" s="30">
        <v>0.0</v>
      </c>
      <c r="G28" s="30">
        <v>0.0</v>
      </c>
      <c r="H28" s="47" t="str">
        <f t="shared" si="1"/>
        <v>Irregularmente Ativo B</v>
      </c>
      <c r="J28" s="185"/>
      <c r="R28" s="184"/>
    </row>
    <row r="29">
      <c r="A29" s="23" t="s">
        <v>1190</v>
      </c>
      <c r="B29" s="30">
        <v>5.0</v>
      </c>
      <c r="C29" s="30">
        <v>15.0</v>
      </c>
      <c r="D29" s="30">
        <v>0.0</v>
      </c>
      <c r="E29" s="30">
        <v>0.0</v>
      </c>
      <c r="F29" s="30">
        <v>0.0</v>
      </c>
      <c r="G29" s="30">
        <v>0.0</v>
      </c>
      <c r="H29" s="47" t="str">
        <f t="shared" si="1"/>
        <v>Irregularmente Ativo A</v>
      </c>
      <c r="J29" s="186" t="s">
        <v>2024</v>
      </c>
      <c r="K29" s="187"/>
      <c r="L29" s="187"/>
      <c r="M29" s="187"/>
      <c r="N29" s="187"/>
      <c r="O29" s="187"/>
      <c r="P29" s="187"/>
      <c r="Q29" s="187"/>
      <c r="R29" s="188"/>
    </row>
    <row r="30">
      <c r="A30" s="23" t="s">
        <v>1193</v>
      </c>
      <c r="B30" s="30">
        <v>7.0</v>
      </c>
      <c r="C30" s="30">
        <v>25.0</v>
      </c>
      <c r="D30" s="30">
        <v>3.0</v>
      </c>
      <c r="E30" s="30">
        <v>40.0</v>
      </c>
      <c r="F30" s="30">
        <v>0.0</v>
      </c>
      <c r="G30" s="30">
        <v>0.0</v>
      </c>
      <c r="H30" s="47" t="str">
        <f t="shared" si="1"/>
        <v>Irregularmente Ativo A</v>
      </c>
    </row>
    <row r="31">
      <c r="A31" s="23" t="s">
        <v>1195</v>
      </c>
      <c r="B31" s="30">
        <v>3.0</v>
      </c>
      <c r="C31" s="30">
        <v>20.0</v>
      </c>
      <c r="D31" s="30">
        <v>4.0</v>
      </c>
      <c r="E31" s="30">
        <v>40.0</v>
      </c>
      <c r="F31" s="30">
        <v>2.0</v>
      </c>
      <c r="G31" s="30">
        <v>30.0</v>
      </c>
      <c r="H31" s="47" t="str">
        <f t="shared" si="1"/>
        <v>Irregularmente Ativo A</v>
      </c>
    </row>
    <row r="32">
      <c r="A32" s="23" t="s">
        <v>1197</v>
      </c>
      <c r="B32" s="30">
        <v>2.0</v>
      </c>
      <c r="C32" s="30">
        <v>30.0</v>
      </c>
      <c r="D32" s="30">
        <v>3.0</v>
      </c>
      <c r="E32" s="30">
        <v>90.0</v>
      </c>
      <c r="F32" s="30">
        <v>2.0</v>
      </c>
      <c r="G32" s="30">
        <v>60.0</v>
      </c>
      <c r="H32" s="47" t="str">
        <f t="shared" si="1"/>
        <v>Ativo</v>
      </c>
    </row>
    <row r="33">
      <c r="A33" s="23" t="s">
        <v>1199</v>
      </c>
      <c r="B33" s="30">
        <v>4.0</v>
      </c>
      <c r="C33" s="30">
        <v>20.0</v>
      </c>
      <c r="D33" s="30">
        <v>4.0</v>
      </c>
      <c r="E33" s="30">
        <v>60.0</v>
      </c>
      <c r="F33" s="30">
        <v>1.0</v>
      </c>
      <c r="G33" s="30">
        <v>60.0</v>
      </c>
      <c r="H33" s="47" t="str">
        <f t="shared" si="1"/>
        <v>Irregularmente Ativo A</v>
      </c>
    </row>
    <row r="34">
      <c r="A34" s="23" t="s">
        <v>1200</v>
      </c>
      <c r="B34" s="30">
        <v>0.0</v>
      </c>
      <c r="C34" s="30">
        <v>0.0</v>
      </c>
      <c r="D34" s="30">
        <v>2.0</v>
      </c>
      <c r="E34" s="30">
        <v>50.0</v>
      </c>
      <c r="F34" s="30">
        <v>0.0</v>
      </c>
      <c r="G34" s="30">
        <v>0.0</v>
      </c>
      <c r="H34" s="47" t="str">
        <f t="shared" si="1"/>
        <v>Irregularmente Ativo B</v>
      </c>
    </row>
    <row r="35">
      <c r="A35" s="23" t="s">
        <v>1201</v>
      </c>
      <c r="B35" s="30">
        <v>5.0</v>
      </c>
      <c r="C35" s="30">
        <v>30.0</v>
      </c>
      <c r="D35" s="30">
        <v>5.0</v>
      </c>
      <c r="E35" s="30">
        <v>50.0</v>
      </c>
      <c r="F35" s="30">
        <v>5.0</v>
      </c>
      <c r="G35" s="30">
        <v>50.0</v>
      </c>
      <c r="H35" s="47" t="str">
        <f t="shared" si="1"/>
        <v>Muito Ativo</v>
      </c>
    </row>
    <row r="36">
      <c r="A36" s="23" t="s">
        <v>1202</v>
      </c>
      <c r="B36" s="30">
        <v>2.0</v>
      </c>
      <c r="C36" s="30">
        <v>30.0</v>
      </c>
      <c r="D36" s="30">
        <v>0.0</v>
      </c>
      <c r="E36" s="30">
        <v>0.0</v>
      </c>
      <c r="F36" s="30">
        <v>0.0</v>
      </c>
      <c r="G36" s="30">
        <v>0.0</v>
      </c>
      <c r="H36" s="47" t="str">
        <f t="shared" si="1"/>
        <v>Irregularmente Ativo B</v>
      </c>
    </row>
    <row r="37">
      <c r="A37" s="23" t="s">
        <v>1203</v>
      </c>
      <c r="B37" s="30">
        <v>4.0</v>
      </c>
      <c r="C37" s="30">
        <v>0.0</v>
      </c>
      <c r="D37" s="30">
        <v>0.0</v>
      </c>
      <c r="E37" s="30">
        <v>0.0</v>
      </c>
      <c r="F37" s="30">
        <v>4.0</v>
      </c>
      <c r="G37" s="30">
        <v>20.0</v>
      </c>
      <c r="H37" s="47" t="str">
        <f t="shared" si="1"/>
        <v>Ativo</v>
      </c>
    </row>
    <row r="38">
      <c r="A38" s="23" t="s">
        <v>1204</v>
      </c>
      <c r="B38" s="30">
        <v>5.0</v>
      </c>
      <c r="C38" s="30">
        <v>0.0</v>
      </c>
      <c r="D38" s="30">
        <v>0.0</v>
      </c>
      <c r="E38" s="30">
        <v>0.0</v>
      </c>
      <c r="F38" s="30">
        <v>5.0</v>
      </c>
      <c r="G38" s="30">
        <v>60.0</v>
      </c>
      <c r="H38" s="47" t="str">
        <f t="shared" si="1"/>
        <v>Muito Ativo</v>
      </c>
    </row>
    <row r="39">
      <c r="A39" s="23" t="s">
        <v>1205</v>
      </c>
      <c r="B39" s="30">
        <v>3.0</v>
      </c>
      <c r="C39" s="30">
        <v>60.0</v>
      </c>
      <c r="D39" s="30">
        <v>5.0</v>
      </c>
      <c r="E39" s="30">
        <v>80.0</v>
      </c>
      <c r="F39" s="30">
        <v>0.0</v>
      </c>
      <c r="G39" s="30">
        <v>0.0</v>
      </c>
      <c r="H39" s="47" t="str">
        <f t="shared" si="1"/>
        <v>Ativo</v>
      </c>
    </row>
    <row r="40">
      <c r="A40" s="23" t="s">
        <v>1206</v>
      </c>
      <c r="B40" s="30">
        <v>5.0</v>
      </c>
      <c r="C40" s="30">
        <v>30.0</v>
      </c>
      <c r="D40" s="30">
        <v>5.0</v>
      </c>
      <c r="E40" s="30">
        <v>50.0</v>
      </c>
      <c r="F40" s="30">
        <v>5.0</v>
      </c>
      <c r="G40" s="30">
        <v>30.0</v>
      </c>
      <c r="H40" s="47" t="str">
        <f t="shared" si="1"/>
        <v>Muito Ativo</v>
      </c>
    </row>
    <row r="41">
      <c r="A41" s="23" t="s">
        <v>1207</v>
      </c>
      <c r="B41" s="30">
        <v>6.0</v>
      </c>
      <c r="C41" s="30">
        <v>40.0</v>
      </c>
      <c r="D41" s="30">
        <v>2.0</v>
      </c>
      <c r="E41" s="30">
        <v>60.0</v>
      </c>
      <c r="F41" s="30">
        <v>0.0</v>
      </c>
      <c r="G41" s="30">
        <v>0.0</v>
      </c>
      <c r="H41" s="47" t="str">
        <f t="shared" si="1"/>
        <v>Ativo</v>
      </c>
    </row>
    <row r="42">
      <c r="A42" s="23" t="s">
        <v>1208</v>
      </c>
      <c r="B42" s="30">
        <v>5.0</v>
      </c>
      <c r="C42" s="30">
        <v>20.0</v>
      </c>
      <c r="D42" s="30">
        <v>1.0</v>
      </c>
      <c r="E42" s="30">
        <v>60.0</v>
      </c>
      <c r="F42" s="30">
        <v>1.0</v>
      </c>
      <c r="G42" s="30">
        <v>30.0</v>
      </c>
      <c r="H42" s="47" t="str">
        <f t="shared" si="1"/>
        <v>Irregularmente Ativo A</v>
      </c>
    </row>
    <row r="43">
      <c r="A43" s="23" t="s">
        <v>1210</v>
      </c>
      <c r="B43" s="30">
        <v>5.0</v>
      </c>
      <c r="C43" s="30">
        <v>20.0</v>
      </c>
      <c r="D43" s="30">
        <v>1.0</v>
      </c>
      <c r="E43" s="30">
        <v>20.0</v>
      </c>
      <c r="F43" s="30">
        <v>1.0</v>
      </c>
      <c r="G43" s="30">
        <v>120.0</v>
      </c>
      <c r="H43" s="47" t="str">
        <f t="shared" si="1"/>
        <v>Ativo</v>
      </c>
    </row>
    <row r="44">
      <c r="A44" s="23" t="s">
        <v>1211</v>
      </c>
      <c r="B44" s="30">
        <v>6.0</v>
      </c>
      <c r="C44" s="30">
        <v>60.0</v>
      </c>
      <c r="D44" s="30">
        <v>6.0</v>
      </c>
      <c r="E44" s="30">
        <v>60.0</v>
      </c>
      <c r="F44" s="30">
        <v>6.0</v>
      </c>
      <c r="G44" s="30">
        <v>60.0</v>
      </c>
      <c r="H44" s="47" t="str">
        <f t="shared" si="1"/>
        <v>Muito Ativo</v>
      </c>
    </row>
    <row r="45">
      <c r="A45" s="50" t="s">
        <v>1212</v>
      </c>
      <c r="B45" s="30">
        <v>7.0</v>
      </c>
      <c r="C45" s="30">
        <v>30.0</v>
      </c>
      <c r="D45" s="30">
        <v>1.0</v>
      </c>
      <c r="E45" s="30">
        <v>60.0</v>
      </c>
      <c r="F45" s="30">
        <v>1.0</v>
      </c>
      <c r="G45" s="30">
        <v>60.0</v>
      </c>
      <c r="H45" s="47" t="str">
        <f t="shared" si="1"/>
        <v>Ativo</v>
      </c>
    </row>
    <row r="46">
      <c r="A46" s="50" t="s">
        <v>1213</v>
      </c>
      <c r="B46" s="30">
        <v>2.0</v>
      </c>
      <c r="C46" s="30">
        <v>10.0</v>
      </c>
      <c r="D46" s="30">
        <v>0.0</v>
      </c>
      <c r="E46" s="30">
        <v>30.0</v>
      </c>
      <c r="F46" s="30">
        <v>0.0</v>
      </c>
      <c r="G46" s="30">
        <v>40.0</v>
      </c>
      <c r="H46" s="47" t="str">
        <f t="shared" si="1"/>
        <v>Irregularmente Ativo B</v>
      </c>
    </row>
    <row r="47">
      <c r="A47" s="51" t="s">
        <v>1214</v>
      </c>
      <c r="B47" s="30">
        <v>3.0</v>
      </c>
      <c r="C47" s="30">
        <v>150.0</v>
      </c>
      <c r="D47" s="30">
        <v>1.0</v>
      </c>
      <c r="E47" s="30">
        <v>60.0</v>
      </c>
      <c r="F47" s="30">
        <v>2.0</v>
      </c>
      <c r="G47" s="30">
        <v>60.0</v>
      </c>
      <c r="H47" s="47" t="str">
        <f t="shared" si="1"/>
        <v>Ativo</v>
      </c>
    </row>
    <row r="48">
      <c r="A48" s="50" t="s">
        <v>1215</v>
      </c>
      <c r="B48" s="30">
        <v>4.0</v>
      </c>
      <c r="C48" s="30">
        <v>0.0</v>
      </c>
      <c r="D48" s="30">
        <v>5.0</v>
      </c>
      <c r="E48" s="30">
        <v>90.0</v>
      </c>
      <c r="F48" s="30">
        <v>5.0</v>
      </c>
      <c r="G48" s="30">
        <v>90.0</v>
      </c>
      <c r="H48" s="47" t="str">
        <f t="shared" si="1"/>
        <v>Muito Ativo</v>
      </c>
    </row>
    <row r="49">
      <c r="A49" s="50" t="s">
        <v>1216</v>
      </c>
      <c r="B49" s="30">
        <v>2.0</v>
      </c>
      <c r="C49" s="30">
        <v>25.0</v>
      </c>
      <c r="D49" s="30">
        <v>2.0</v>
      </c>
      <c r="E49" s="30">
        <v>90.0</v>
      </c>
      <c r="F49" s="30">
        <v>2.0</v>
      </c>
      <c r="G49" s="30">
        <v>90.0</v>
      </c>
      <c r="H49" s="47" t="str">
        <f t="shared" si="1"/>
        <v>Ativo</v>
      </c>
    </row>
    <row r="50">
      <c r="A50" s="50" t="s">
        <v>1217</v>
      </c>
      <c r="B50" s="30">
        <v>6.0</v>
      </c>
      <c r="C50" s="30">
        <v>30.0</v>
      </c>
      <c r="D50" s="30">
        <v>4.0</v>
      </c>
      <c r="E50" s="30">
        <v>90.0</v>
      </c>
      <c r="F50" s="30">
        <v>1.0</v>
      </c>
      <c r="G50" s="30">
        <v>20.0</v>
      </c>
      <c r="H50" s="47" t="str">
        <f t="shared" si="1"/>
        <v>Ativo</v>
      </c>
    </row>
    <row r="51">
      <c r="A51" s="50" t="s">
        <v>1219</v>
      </c>
      <c r="B51" s="30">
        <v>7.0</v>
      </c>
      <c r="C51" s="30">
        <v>40.0</v>
      </c>
      <c r="D51" s="30">
        <v>7.0</v>
      </c>
      <c r="E51" s="30">
        <v>40.0</v>
      </c>
      <c r="F51" s="30">
        <v>7.0</v>
      </c>
      <c r="G51" s="30">
        <v>40.0</v>
      </c>
      <c r="H51" s="47" t="str">
        <f t="shared" si="1"/>
        <v>Muito Ativo</v>
      </c>
    </row>
    <row r="52">
      <c r="A52" s="50" t="s">
        <v>1220</v>
      </c>
      <c r="B52" s="30">
        <v>7.0</v>
      </c>
      <c r="C52" s="30">
        <v>480.0</v>
      </c>
      <c r="D52" s="30">
        <v>4.0</v>
      </c>
      <c r="E52" s="30">
        <v>60.0</v>
      </c>
      <c r="F52" s="30">
        <v>4.0</v>
      </c>
      <c r="G52" s="30">
        <v>30.0</v>
      </c>
      <c r="H52" s="47" t="str">
        <f t="shared" si="1"/>
        <v>Muito Ativo</v>
      </c>
    </row>
    <row r="53">
      <c r="A53" s="50" t="s">
        <v>1221</v>
      </c>
      <c r="B53" s="30">
        <v>4.0</v>
      </c>
      <c r="C53" s="30">
        <v>20.0</v>
      </c>
      <c r="D53" s="30">
        <v>0.0</v>
      </c>
      <c r="E53" s="30">
        <v>0.0</v>
      </c>
      <c r="F53" s="30">
        <v>0.0</v>
      </c>
      <c r="G53" s="30">
        <v>0.0</v>
      </c>
      <c r="H53" s="47" t="str">
        <f t="shared" si="1"/>
        <v>Irregularmente Ativo B</v>
      </c>
    </row>
    <row r="54">
      <c r="A54" s="50" t="s">
        <v>1222</v>
      </c>
      <c r="B54" s="30">
        <v>3.0</v>
      </c>
      <c r="C54" s="30">
        <v>15.0</v>
      </c>
      <c r="D54" s="30">
        <v>7.0</v>
      </c>
      <c r="E54" s="30">
        <v>90.0</v>
      </c>
      <c r="F54" s="30">
        <v>3.0</v>
      </c>
      <c r="G54" s="30">
        <v>90.0</v>
      </c>
      <c r="H54" s="47" t="str">
        <f t="shared" si="1"/>
        <v>Muito Ativo</v>
      </c>
    </row>
    <row r="55">
      <c r="A55" s="50" t="s">
        <v>1223</v>
      </c>
      <c r="B55" s="30">
        <v>5.0</v>
      </c>
      <c r="C55" s="30">
        <v>15.0</v>
      </c>
      <c r="D55" s="30">
        <v>5.0</v>
      </c>
      <c r="E55" s="30">
        <v>60.0</v>
      </c>
      <c r="F55" s="30">
        <v>0.0</v>
      </c>
      <c r="G55" s="30">
        <v>0.0</v>
      </c>
      <c r="H55" s="47" t="str">
        <f t="shared" si="1"/>
        <v>Ativo</v>
      </c>
    </row>
    <row r="56">
      <c r="A56" s="50" t="s">
        <v>1224</v>
      </c>
      <c r="B56" s="30">
        <v>0.0</v>
      </c>
      <c r="C56" s="30">
        <v>0.0</v>
      </c>
      <c r="D56" s="30">
        <v>2.0</v>
      </c>
      <c r="E56" s="30">
        <v>60.0</v>
      </c>
      <c r="F56" s="30">
        <v>2.0</v>
      </c>
      <c r="G56" s="30">
        <v>60.0</v>
      </c>
      <c r="H56" s="47" t="str">
        <f t="shared" si="1"/>
        <v>Irregularmente Ativo B</v>
      </c>
    </row>
    <row r="57">
      <c r="A57" s="50" t="s">
        <v>1226</v>
      </c>
      <c r="B57" s="30">
        <v>5.0</v>
      </c>
      <c r="C57" s="30">
        <v>30.0</v>
      </c>
      <c r="D57" s="30">
        <v>5.0</v>
      </c>
      <c r="E57" s="30">
        <v>60.0</v>
      </c>
      <c r="F57" s="30">
        <v>2.0</v>
      </c>
      <c r="G57" s="30">
        <v>30.0</v>
      </c>
      <c r="H57" s="47" t="str">
        <f t="shared" si="1"/>
        <v>Ativo</v>
      </c>
    </row>
    <row r="58">
      <c r="A58" s="50" t="s">
        <v>1227</v>
      </c>
      <c r="B58" s="30">
        <v>6.0</v>
      </c>
      <c r="C58" s="30">
        <v>30.0</v>
      </c>
      <c r="D58" s="30">
        <v>0.0</v>
      </c>
      <c r="E58" s="30">
        <v>0.0</v>
      </c>
      <c r="F58" s="30">
        <v>1.0</v>
      </c>
      <c r="G58" s="30">
        <v>120.0</v>
      </c>
      <c r="H58" s="47" t="str">
        <f t="shared" si="1"/>
        <v>Ativo</v>
      </c>
    </row>
    <row r="59">
      <c r="A59" s="50" t="s">
        <v>1228</v>
      </c>
      <c r="B59" s="30">
        <v>2.0</v>
      </c>
      <c r="C59" s="30">
        <v>20.0</v>
      </c>
      <c r="D59" s="30">
        <v>2.0</v>
      </c>
      <c r="E59" s="30">
        <v>120.0</v>
      </c>
      <c r="F59" s="30">
        <v>1.0</v>
      </c>
      <c r="G59" s="30">
        <v>180.0</v>
      </c>
      <c r="H59" s="47" t="str">
        <f t="shared" si="1"/>
        <v>Ativo</v>
      </c>
    </row>
    <row r="60">
      <c r="A60" s="50" t="s">
        <v>1230</v>
      </c>
      <c r="B60" s="30">
        <v>5.0</v>
      </c>
      <c r="C60" s="30">
        <v>30.0</v>
      </c>
      <c r="D60" s="30">
        <v>0.0</v>
      </c>
      <c r="E60" s="30">
        <v>0.0</v>
      </c>
      <c r="F60" s="30">
        <v>3.0</v>
      </c>
      <c r="G60" s="30">
        <v>60.0</v>
      </c>
      <c r="H60" s="47" t="str">
        <f t="shared" si="1"/>
        <v>Muito Ativo</v>
      </c>
    </row>
    <row r="61">
      <c r="A61" s="50" t="s">
        <v>1231</v>
      </c>
      <c r="B61" s="30">
        <v>0.0</v>
      </c>
      <c r="C61" s="30">
        <v>0.0</v>
      </c>
      <c r="D61" s="30">
        <v>0.0</v>
      </c>
      <c r="E61" s="30">
        <v>0.0</v>
      </c>
      <c r="F61" s="30">
        <v>0.0</v>
      </c>
      <c r="G61" s="30">
        <v>0.0</v>
      </c>
      <c r="H61" s="47" t="str">
        <f t="shared" si="1"/>
        <v>Sedentário</v>
      </c>
    </row>
    <row r="62">
      <c r="A62" s="50" t="s">
        <v>1232</v>
      </c>
      <c r="B62" s="30">
        <v>2.0</v>
      </c>
      <c r="C62" s="30">
        <v>40.0</v>
      </c>
      <c r="D62" s="30">
        <v>0.0</v>
      </c>
      <c r="E62" s="30">
        <v>0.0</v>
      </c>
      <c r="F62" s="30">
        <v>0.0</v>
      </c>
      <c r="G62" s="30">
        <v>0.0</v>
      </c>
      <c r="H62" s="47" t="str">
        <f t="shared" si="1"/>
        <v>Irregularmente Ativo B</v>
      </c>
    </row>
    <row r="63">
      <c r="A63" s="50" t="s">
        <v>1233</v>
      </c>
      <c r="B63" s="30">
        <v>7.0</v>
      </c>
      <c r="C63" s="30">
        <v>180.0</v>
      </c>
      <c r="D63" s="30">
        <v>3.0</v>
      </c>
      <c r="E63" s="30">
        <v>120.0</v>
      </c>
      <c r="F63" s="30">
        <v>2.0</v>
      </c>
      <c r="G63" s="30">
        <v>60.0</v>
      </c>
      <c r="H63" s="47" t="str">
        <f t="shared" si="1"/>
        <v>Ativo</v>
      </c>
    </row>
    <row r="64">
      <c r="A64" s="50" t="s">
        <v>1234</v>
      </c>
      <c r="B64" s="30">
        <v>5.0</v>
      </c>
      <c r="C64" s="30">
        <v>20.0</v>
      </c>
      <c r="D64" s="30">
        <v>2.0</v>
      </c>
      <c r="E64" s="30">
        <v>120.0</v>
      </c>
      <c r="F64" s="30">
        <v>7.0</v>
      </c>
      <c r="G64" s="30">
        <v>120.0</v>
      </c>
      <c r="H64" s="47" t="str">
        <f t="shared" si="1"/>
        <v>Muito Ativo</v>
      </c>
    </row>
    <row r="65">
      <c r="A65" s="50" t="s">
        <v>1235</v>
      </c>
      <c r="B65" s="30">
        <v>5.0</v>
      </c>
      <c r="C65" s="30">
        <v>50.0</v>
      </c>
      <c r="D65" s="30">
        <v>1.0</v>
      </c>
      <c r="E65" s="30">
        <v>90.0</v>
      </c>
      <c r="F65" s="30">
        <v>0.0</v>
      </c>
      <c r="G65" s="30">
        <v>0.0</v>
      </c>
      <c r="H65" s="47" t="str">
        <f t="shared" si="1"/>
        <v>Ativo</v>
      </c>
    </row>
    <row r="66">
      <c r="A66" s="50" t="s">
        <v>1236</v>
      </c>
      <c r="B66" s="30">
        <v>2.0</v>
      </c>
      <c r="C66" s="30">
        <v>15.0</v>
      </c>
      <c r="D66" s="30">
        <v>0.0</v>
      </c>
      <c r="E66" s="30">
        <v>0.0</v>
      </c>
      <c r="F66" s="30">
        <v>0.0</v>
      </c>
      <c r="G66" s="30">
        <v>0.0</v>
      </c>
      <c r="H66" s="47" t="str">
        <f t="shared" si="1"/>
        <v>Irregularmente Ativo B</v>
      </c>
    </row>
    <row r="67">
      <c r="A67" s="50" t="s">
        <v>1237</v>
      </c>
      <c r="B67" s="30">
        <v>3.0</v>
      </c>
      <c r="C67" s="30">
        <v>20.0</v>
      </c>
      <c r="D67" s="30">
        <v>4.0</v>
      </c>
      <c r="E67" s="30">
        <v>60.0</v>
      </c>
      <c r="F67" s="30">
        <v>2.0</v>
      </c>
      <c r="G67" s="30">
        <v>50.0</v>
      </c>
      <c r="H67" s="47" t="str">
        <f t="shared" si="1"/>
        <v>Irregularmente Ativo A</v>
      </c>
    </row>
    <row r="68">
      <c r="A68" s="50" t="s">
        <v>1238</v>
      </c>
      <c r="B68" s="30">
        <v>2.0</v>
      </c>
      <c r="C68" s="30">
        <v>20.0</v>
      </c>
      <c r="D68" s="30">
        <v>2.0</v>
      </c>
      <c r="E68" s="30">
        <v>60.0</v>
      </c>
      <c r="F68" s="30">
        <v>1.0</v>
      </c>
      <c r="G68" s="30">
        <v>80.0</v>
      </c>
      <c r="H68" s="47" t="str">
        <f t="shared" si="1"/>
        <v>Ativo</v>
      </c>
    </row>
    <row r="69">
      <c r="A69" s="50" t="s">
        <v>1239</v>
      </c>
      <c r="B69" s="30">
        <v>3.0</v>
      </c>
      <c r="C69" s="30">
        <v>20.0</v>
      </c>
      <c r="D69" s="30">
        <v>2.0</v>
      </c>
      <c r="E69" s="30">
        <v>90.0</v>
      </c>
      <c r="F69" s="30">
        <v>2.0</v>
      </c>
      <c r="G69" s="30">
        <v>90.0</v>
      </c>
      <c r="H69" s="47" t="str">
        <f t="shared" si="1"/>
        <v>Ativo</v>
      </c>
    </row>
    <row r="70">
      <c r="A70" s="50" t="s">
        <v>1240</v>
      </c>
      <c r="B70" s="30">
        <v>2.0</v>
      </c>
      <c r="C70" s="30">
        <v>40.0</v>
      </c>
      <c r="D70" s="30">
        <v>2.0</v>
      </c>
      <c r="E70" s="30">
        <v>100.0</v>
      </c>
      <c r="F70" s="30">
        <v>2.0</v>
      </c>
      <c r="G70" s="30">
        <v>15.0</v>
      </c>
      <c r="H70" s="47" t="str">
        <f t="shared" si="1"/>
        <v>Ativo</v>
      </c>
    </row>
    <row r="71">
      <c r="A71" s="50" t="s">
        <v>1241</v>
      </c>
      <c r="B71" s="30">
        <v>0.0</v>
      </c>
      <c r="C71" s="30">
        <v>0.0</v>
      </c>
      <c r="D71" s="30">
        <v>4.0</v>
      </c>
      <c r="E71" s="30">
        <v>40.0</v>
      </c>
      <c r="F71" s="30">
        <v>2.0</v>
      </c>
      <c r="G71" s="30">
        <v>15.0</v>
      </c>
      <c r="H71" s="47" t="str">
        <f t="shared" si="1"/>
        <v>Irregularmente Ativo A</v>
      </c>
    </row>
    <row r="72">
      <c r="A72" s="50" t="s">
        <v>1242</v>
      </c>
      <c r="B72" s="30">
        <v>1.0</v>
      </c>
      <c r="C72" s="30">
        <v>20.0</v>
      </c>
      <c r="D72" s="30">
        <v>0.0</v>
      </c>
      <c r="E72" s="30">
        <v>0.0</v>
      </c>
      <c r="F72" s="30">
        <v>0.0</v>
      </c>
      <c r="G72" s="30">
        <v>0.0</v>
      </c>
      <c r="H72" s="47" t="str">
        <f t="shared" si="1"/>
        <v>Irregularmente Ativo B</v>
      </c>
    </row>
    <row r="73">
      <c r="A73" s="50" t="s">
        <v>1243</v>
      </c>
      <c r="B73" s="30">
        <v>1.0</v>
      </c>
      <c r="C73" s="30">
        <v>30.0</v>
      </c>
      <c r="D73" s="30">
        <v>0.0</v>
      </c>
      <c r="E73" s="30">
        <v>0.0</v>
      </c>
      <c r="F73" s="30">
        <v>0.0</v>
      </c>
      <c r="G73" s="30">
        <v>0.0</v>
      </c>
      <c r="H73" s="47" t="str">
        <f t="shared" si="1"/>
        <v>Irregularmente Ativo B</v>
      </c>
    </row>
    <row r="74">
      <c r="A74" s="50" t="s">
        <v>1244</v>
      </c>
      <c r="B74" s="30">
        <v>2.0</v>
      </c>
      <c r="C74" s="30">
        <v>30.0</v>
      </c>
      <c r="D74" s="30">
        <v>5.0</v>
      </c>
      <c r="E74" s="30">
        <v>10.0</v>
      </c>
      <c r="F74" s="30">
        <v>0.0</v>
      </c>
      <c r="G74" s="30">
        <v>0.0</v>
      </c>
      <c r="H74" s="47" t="str">
        <f t="shared" si="1"/>
        <v>Irregularmente Ativo A</v>
      </c>
    </row>
    <row r="75">
      <c r="A75" s="50" t="s">
        <v>1245</v>
      </c>
      <c r="B75" s="30">
        <v>1.0</v>
      </c>
      <c r="C75" s="30">
        <v>40.0</v>
      </c>
      <c r="D75" s="30">
        <v>3.0</v>
      </c>
      <c r="E75" s="30">
        <v>60.0</v>
      </c>
      <c r="F75" s="30">
        <v>0.0</v>
      </c>
      <c r="G75" s="30">
        <v>0.0</v>
      </c>
      <c r="H75" s="47" t="str">
        <f t="shared" si="1"/>
        <v>Irregularmente Ativo B</v>
      </c>
    </row>
    <row r="76">
      <c r="A76" s="51" t="s">
        <v>1246</v>
      </c>
      <c r="B76" s="30">
        <v>3.0</v>
      </c>
      <c r="C76" s="30">
        <v>20.0</v>
      </c>
      <c r="D76" s="30">
        <v>3.0</v>
      </c>
      <c r="E76" s="30">
        <v>90.0</v>
      </c>
      <c r="F76" s="30">
        <v>0.0</v>
      </c>
      <c r="G76" s="30">
        <v>0.0</v>
      </c>
      <c r="H76" s="47" t="str">
        <f t="shared" si="1"/>
        <v>Irregularmente Ativo A</v>
      </c>
    </row>
    <row r="77">
      <c r="A77" s="50" t="s">
        <v>1247</v>
      </c>
      <c r="B77" s="30">
        <v>4.0</v>
      </c>
      <c r="C77" s="30">
        <v>50.0</v>
      </c>
      <c r="D77" s="30">
        <v>4.0</v>
      </c>
      <c r="E77" s="30">
        <v>90.0</v>
      </c>
      <c r="F77" s="30">
        <v>2.0</v>
      </c>
      <c r="G77" s="30">
        <v>30.0</v>
      </c>
      <c r="H77" s="47" t="str">
        <f t="shared" si="1"/>
        <v>Ativo</v>
      </c>
    </row>
    <row r="78">
      <c r="A78" s="50" t="s">
        <v>1248</v>
      </c>
      <c r="B78" s="30">
        <v>0.0</v>
      </c>
      <c r="C78" s="30">
        <v>0.0</v>
      </c>
      <c r="D78" s="30">
        <v>0.0</v>
      </c>
      <c r="E78" s="30">
        <v>0.0</v>
      </c>
      <c r="F78" s="30">
        <v>0.0</v>
      </c>
      <c r="G78" s="30">
        <v>120.0</v>
      </c>
      <c r="H78" s="47" t="str">
        <f t="shared" si="1"/>
        <v>Irregularmente Ativo B</v>
      </c>
    </row>
    <row r="79">
      <c r="A79" s="50" t="s">
        <v>1249</v>
      </c>
      <c r="B79" s="30">
        <v>3.0</v>
      </c>
      <c r="C79" s="30">
        <v>15.0</v>
      </c>
      <c r="D79" s="30">
        <v>0.0</v>
      </c>
      <c r="E79" s="30">
        <v>150.0</v>
      </c>
      <c r="F79" s="30">
        <v>0.0</v>
      </c>
      <c r="G79" s="30">
        <v>0.0</v>
      </c>
      <c r="H79" s="47" t="str">
        <f t="shared" si="1"/>
        <v>Irregularmente Ativo A</v>
      </c>
    </row>
    <row r="80">
      <c r="A80" s="50" t="s">
        <v>1250</v>
      </c>
      <c r="B80" s="30">
        <v>3.0</v>
      </c>
      <c r="C80" s="30">
        <v>20.0</v>
      </c>
      <c r="D80" s="30">
        <v>0.0</v>
      </c>
      <c r="E80" s="30">
        <v>0.0</v>
      </c>
      <c r="F80" s="30">
        <v>0.0</v>
      </c>
      <c r="G80" s="30">
        <v>0.0</v>
      </c>
      <c r="H80" s="47" t="str">
        <f t="shared" si="1"/>
        <v>Irregularmente Ativo B</v>
      </c>
    </row>
    <row r="81">
      <c r="A81" s="50" t="s">
        <v>1251</v>
      </c>
      <c r="B81" s="30">
        <v>6.0</v>
      </c>
      <c r="C81" s="30">
        <v>20.0</v>
      </c>
      <c r="D81" s="30">
        <v>0.0</v>
      </c>
      <c r="E81" s="30">
        <v>60.0</v>
      </c>
      <c r="F81" s="30">
        <v>6.0</v>
      </c>
      <c r="G81" s="30">
        <v>60.0</v>
      </c>
      <c r="H81" s="47" t="str">
        <f t="shared" si="1"/>
        <v>Muito Ativo</v>
      </c>
    </row>
    <row r="82">
      <c r="A82" s="50" t="s">
        <v>1252</v>
      </c>
      <c r="B82" s="30">
        <v>1.0</v>
      </c>
      <c r="C82" s="30">
        <v>30.0</v>
      </c>
      <c r="D82" s="30">
        <v>3.0</v>
      </c>
      <c r="E82" s="30">
        <v>60.0</v>
      </c>
      <c r="F82" s="30">
        <v>1.0</v>
      </c>
      <c r="G82" s="30">
        <v>120.0</v>
      </c>
      <c r="H82" s="47" t="str">
        <f t="shared" si="1"/>
        <v>Ativo</v>
      </c>
    </row>
    <row r="83">
      <c r="A83" s="50" t="s">
        <v>1253</v>
      </c>
      <c r="B83" s="30">
        <v>3.0</v>
      </c>
      <c r="C83" s="30">
        <v>30.0</v>
      </c>
      <c r="D83" s="30">
        <v>3.0</v>
      </c>
      <c r="E83" s="30">
        <v>60.0</v>
      </c>
      <c r="F83" s="30">
        <v>3.0</v>
      </c>
      <c r="G83" s="30">
        <v>25.0</v>
      </c>
      <c r="H83" s="47" t="str">
        <f t="shared" si="1"/>
        <v>Ativo</v>
      </c>
    </row>
    <row r="84">
      <c r="A84" s="50" t="s">
        <v>1254</v>
      </c>
      <c r="B84" s="30">
        <v>3.0</v>
      </c>
      <c r="C84" s="30">
        <v>40.0</v>
      </c>
      <c r="D84" s="30">
        <v>0.0</v>
      </c>
      <c r="E84" s="30">
        <v>0.0</v>
      </c>
      <c r="F84" s="30">
        <v>0.0</v>
      </c>
      <c r="G84" s="30">
        <v>0.0</v>
      </c>
      <c r="H84" s="47" t="str">
        <f t="shared" si="1"/>
        <v>Irregularmente Ativo B</v>
      </c>
    </row>
    <row r="85">
      <c r="A85" s="50" t="s">
        <v>1255</v>
      </c>
      <c r="B85" s="30">
        <v>3.0</v>
      </c>
      <c r="C85" s="30">
        <v>20.0</v>
      </c>
      <c r="D85" s="30">
        <v>2.0</v>
      </c>
      <c r="E85" s="30">
        <v>30.0</v>
      </c>
      <c r="F85" s="30">
        <v>2.0</v>
      </c>
      <c r="G85" s="30">
        <v>15.0</v>
      </c>
      <c r="H85" s="47" t="str">
        <f t="shared" si="1"/>
        <v>Irregularmente Ativo A</v>
      </c>
    </row>
    <row r="86">
      <c r="A86" s="50" t="s">
        <v>1256</v>
      </c>
      <c r="B86" s="30">
        <v>5.0</v>
      </c>
      <c r="C86" s="30">
        <v>40.0</v>
      </c>
      <c r="D86" s="30">
        <v>5.0</v>
      </c>
      <c r="E86" s="30">
        <v>90.0</v>
      </c>
      <c r="F86" s="30">
        <v>3.0</v>
      </c>
      <c r="G86" s="30">
        <v>60.0</v>
      </c>
      <c r="H86" s="47" t="str">
        <f t="shared" si="1"/>
        <v>Muito Ativo</v>
      </c>
    </row>
    <row r="87">
      <c r="A87" s="50" t="s">
        <v>1257</v>
      </c>
      <c r="B87" s="30">
        <v>0.0</v>
      </c>
      <c r="C87" s="30">
        <v>0.0</v>
      </c>
      <c r="D87" s="30">
        <v>3.0</v>
      </c>
      <c r="E87" s="30">
        <v>90.0</v>
      </c>
      <c r="F87" s="30">
        <v>1.0</v>
      </c>
      <c r="G87" s="30">
        <v>60.0</v>
      </c>
      <c r="H87" s="47" t="str">
        <f t="shared" si="1"/>
        <v>Irregularmente Ativo A</v>
      </c>
    </row>
    <row r="88">
      <c r="A88" s="50" t="s">
        <v>1258</v>
      </c>
      <c r="B88" s="30">
        <v>5.0</v>
      </c>
      <c r="C88" s="30">
        <v>20.0</v>
      </c>
      <c r="D88" s="30">
        <v>3.0</v>
      </c>
      <c r="E88" s="30">
        <v>60.0</v>
      </c>
      <c r="F88" s="30">
        <v>3.0</v>
      </c>
      <c r="G88" s="30">
        <v>60.0</v>
      </c>
      <c r="H88" s="47" t="str">
        <f t="shared" si="1"/>
        <v>Ativo</v>
      </c>
    </row>
    <row r="89">
      <c r="A89" s="50" t="s">
        <v>1259</v>
      </c>
      <c r="B89" s="30">
        <v>0.0</v>
      </c>
      <c r="C89" s="30">
        <v>0.0</v>
      </c>
      <c r="D89" s="30">
        <v>0.0</v>
      </c>
      <c r="E89" s="30">
        <v>0.0</v>
      </c>
      <c r="F89" s="30">
        <v>0.0</v>
      </c>
      <c r="G89" s="30">
        <v>0.0</v>
      </c>
      <c r="H89" s="47" t="str">
        <f t="shared" si="1"/>
        <v>Sedentário</v>
      </c>
    </row>
    <row r="90">
      <c r="A90" s="50" t="s">
        <v>1260</v>
      </c>
      <c r="B90" s="30">
        <v>7.0</v>
      </c>
      <c r="C90" s="30">
        <v>0.0</v>
      </c>
      <c r="D90" s="30">
        <v>5.0</v>
      </c>
      <c r="E90" s="30">
        <v>70.0</v>
      </c>
      <c r="F90" s="30">
        <v>5.0</v>
      </c>
      <c r="G90" s="30">
        <v>70.0</v>
      </c>
      <c r="H90" s="47" t="str">
        <f t="shared" si="1"/>
        <v>Muito Ativo</v>
      </c>
    </row>
    <row r="91">
      <c r="A91" s="50" t="s">
        <v>1261</v>
      </c>
      <c r="B91" s="30">
        <v>1.0</v>
      </c>
      <c r="C91" s="30">
        <v>15.0</v>
      </c>
      <c r="D91" s="30">
        <v>1.0</v>
      </c>
      <c r="E91" s="30">
        <v>15.0</v>
      </c>
      <c r="F91" s="30">
        <v>0.0</v>
      </c>
      <c r="G91" s="30">
        <v>0.0</v>
      </c>
      <c r="H91" s="47" t="str">
        <f t="shared" si="1"/>
        <v>Irregularmente Ativo B</v>
      </c>
    </row>
    <row r="92">
      <c r="A92" s="50" t="s">
        <v>1262</v>
      </c>
      <c r="B92" s="30">
        <v>5.0</v>
      </c>
      <c r="C92" s="30">
        <v>30.0</v>
      </c>
      <c r="D92" s="30">
        <v>0.0</v>
      </c>
      <c r="E92" s="30">
        <v>0.0</v>
      </c>
      <c r="F92" s="30">
        <v>0.0</v>
      </c>
      <c r="G92" s="30">
        <v>0.0</v>
      </c>
      <c r="H92" s="47" t="str">
        <f t="shared" si="1"/>
        <v>Ativo</v>
      </c>
    </row>
    <row r="93">
      <c r="A93" s="50" t="s">
        <v>1263</v>
      </c>
      <c r="B93" s="30">
        <v>0.0</v>
      </c>
      <c r="C93" s="30">
        <v>0.0</v>
      </c>
      <c r="D93" s="30">
        <v>0.0</v>
      </c>
      <c r="E93" s="30">
        <v>0.0</v>
      </c>
      <c r="F93" s="30">
        <v>0.0</v>
      </c>
      <c r="G93" s="30">
        <v>0.0</v>
      </c>
      <c r="H93" s="47" t="str">
        <f t="shared" si="1"/>
        <v>Sedentário</v>
      </c>
    </row>
    <row r="94">
      <c r="A94" s="50" t="s">
        <v>1264</v>
      </c>
      <c r="B94" s="30">
        <v>4.0</v>
      </c>
      <c r="C94" s="30">
        <v>300.0</v>
      </c>
      <c r="D94" s="30">
        <v>0.0</v>
      </c>
      <c r="E94" s="30">
        <v>0.0</v>
      </c>
      <c r="F94" s="30">
        <v>0.0</v>
      </c>
      <c r="G94" s="30">
        <v>0.0</v>
      </c>
      <c r="H94" s="47" t="str">
        <f t="shared" si="1"/>
        <v>Irregularmente Ativo A</v>
      </c>
    </row>
    <row r="95">
      <c r="A95" s="50" t="s">
        <v>1265</v>
      </c>
      <c r="B95" s="30">
        <v>0.0</v>
      </c>
      <c r="C95" s="30">
        <v>0.0</v>
      </c>
      <c r="D95" s="30">
        <v>3.0</v>
      </c>
      <c r="E95" s="30">
        <v>60.0</v>
      </c>
      <c r="F95" s="30">
        <v>3.0</v>
      </c>
      <c r="G95" s="30">
        <v>60.0</v>
      </c>
      <c r="H95" s="47" t="str">
        <f t="shared" si="1"/>
        <v>Ativo</v>
      </c>
    </row>
    <row r="96">
      <c r="A96" s="50" t="s">
        <v>1266</v>
      </c>
      <c r="B96" s="30">
        <v>5.0</v>
      </c>
      <c r="C96" s="30">
        <v>30.0</v>
      </c>
      <c r="D96" s="30">
        <v>4.0</v>
      </c>
      <c r="E96" s="30">
        <v>30.0</v>
      </c>
      <c r="F96" s="30">
        <v>4.0</v>
      </c>
      <c r="G96" s="30">
        <v>60.0</v>
      </c>
      <c r="H96" s="47" t="str">
        <f t="shared" si="1"/>
        <v>Muito Ativo</v>
      </c>
    </row>
    <row r="97">
      <c r="A97" s="50" t="s">
        <v>1267</v>
      </c>
      <c r="B97" s="30">
        <v>5.0</v>
      </c>
      <c r="C97" s="30">
        <v>5.0</v>
      </c>
      <c r="D97" s="30">
        <v>1.0</v>
      </c>
      <c r="E97" s="30">
        <v>60.0</v>
      </c>
      <c r="F97" s="30">
        <v>0.0</v>
      </c>
      <c r="G97" s="30">
        <v>0.0</v>
      </c>
      <c r="H97" s="47" t="str">
        <f t="shared" si="1"/>
        <v>Irregularmente Ativo A</v>
      </c>
    </row>
    <row r="98">
      <c r="A98" s="50" t="s">
        <v>1268</v>
      </c>
      <c r="B98" s="30">
        <v>0.0</v>
      </c>
      <c r="C98" s="30">
        <v>0.0</v>
      </c>
      <c r="D98" s="30">
        <v>0.0</v>
      </c>
      <c r="E98" s="30">
        <v>0.0</v>
      </c>
      <c r="F98" s="30">
        <v>0.0</v>
      </c>
      <c r="G98" s="30">
        <v>0.0</v>
      </c>
      <c r="H98" s="47" t="str">
        <f t="shared" si="1"/>
        <v>Sedentário</v>
      </c>
    </row>
    <row r="99">
      <c r="A99" s="50" t="s">
        <v>1269</v>
      </c>
      <c r="B99" s="30">
        <v>7.0</v>
      </c>
      <c r="C99" s="30">
        <v>40.0</v>
      </c>
      <c r="D99" s="30">
        <v>4.0</v>
      </c>
      <c r="E99" s="30">
        <v>60.0</v>
      </c>
      <c r="F99" s="30">
        <v>4.0</v>
      </c>
      <c r="G99" s="30">
        <v>60.0</v>
      </c>
      <c r="H99" s="47" t="str">
        <f t="shared" si="1"/>
        <v>Muito Ativo</v>
      </c>
    </row>
    <row r="100">
      <c r="A100" s="50" t="s">
        <v>1270</v>
      </c>
      <c r="B100" s="30">
        <v>2.0</v>
      </c>
      <c r="C100" s="30">
        <v>40.0</v>
      </c>
      <c r="D100" s="30">
        <v>3.0</v>
      </c>
      <c r="E100" s="30">
        <v>60.0</v>
      </c>
      <c r="F100" s="30">
        <v>2.0</v>
      </c>
      <c r="G100" s="30">
        <v>0.0</v>
      </c>
      <c r="H100" s="47" t="str">
        <f t="shared" si="1"/>
        <v>Irregularmente Ativo A</v>
      </c>
    </row>
    <row r="101">
      <c r="A101" s="50" t="s">
        <v>1271</v>
      </c>
      <c r="B101" s="30">
        <v>0.0</v>
      </c>
      <c r="C101" s="30">
        <v>0.0</v>
      </c>
      <c r="D101" s="30">
        <v>1.0</v>
      </c>
      <c r="E101" s="30">
        <v>50.0</v>
      </c>
      <c r="F101" s="30">
        <v>2.0</v>
      </c>
      <c r="G101" s="30">
        <v>50.0</v>
      </c>
      <c r="H101" s="47" t="str">
        <f t="shared" si="1"/>
        <v>Irregularmente Ativo B</v>
      </c>
    </row>
    <row r="102">
      <c r="A102" s="50" t="s">
        <v>1272</v>
      </c>
      <c r="B102" s="30">
        <v>0.0</v>
      </c>
      <c r="C102" s="30">
        <v>0.0</v>
      </c>
      <c r="D102" s="30">
        <v>0.0</v>
      </c>
      <c r="E102" s="30">
        <v>0.0</v>
      </c>
      <c r="F102" s="30">
        <v>0.0</v>
      </c>
      <c r="G102" s="30">
        <v>0.0</v>
      </c>
      <c r="H102" s="47" t="str">
        <f t="shared" si="1"/>
        <v>Sedentário</v>
      </c>
    </row>
    <row r="103">
      <c r="A103" s="50" t="s">
        <v>1274</v>
      </c>
      <c r="B103" s="30">
        <v>7.0</v>
      </c>
      <c r="C103" s="30">
        <v>60.0</v>
      </c>
      <c r="D103" s="30">
        <v>1.0</v>
      </c>
      <c r="E103" s="30">
        <v>60.0</v>
      </c>
      <c r="F103" s="30">
        <v>7.0</v>
      </c>
      <c r="G103" s="30">
        <v>120.0</v>
      </c>
      <c r="H103" s="47" t="str">
        <f t="shared" si="1"/>
        <v>Muito Ativo</v>
      </c>
    </row>
    <row r="104">
      <c r="A104" s="50" t="s">
        <v>1275</v>
      </c>
      <c r="B104" s="30">
        <v>2.0</v>
      </c>
      <c r="C104" s="30">
        <v>20.0</v>
      </c>
      <c r="D104" s="30">
        <v>2.0</v>
      </c>
      <c r="E104" s="30">
        <v>20.0</v>
      </c>
      <c r="F104" s="30">
        <v>0.0</v>
      </c>
      <c r="G104" s="30">
        <v>0.0</v>
      </c>
      <c r="H104" s="47" t="str">
        <f t="shared" si="1"/>
        <v>Irregularmente Ativo B</v>
      </c>
    </row>
    <row r="105">
      <c r="A105" s="50" t="s">
        <v>1276</v>
      </c>
      <c r="B105" s="30">
        <v>0.0</v>
      </c>
      <c r="C105" s="30">
        <v>0.0</v>
      </c>
      <c r="D105" s="30">
        <v>2.0</v>
      </c>
      <c r="E105" s="30">
        <v>20.0</v>
      </c>
      <c r="F105" s="30">
        <v>2.0</v>
      </c>
      <c r="G105" s="30">
        <v>120.0</v>
      </c>
      <c r="H105" s="47" t="str">
        <f t="shared" si="1"/>
        <v>Irregularmente Ativo B</v>
      </c>
    </row>
    <row r="106">
      <c r="A106" s="50" t="s">
        <v>1277</v>
      </c>
      <c r="B106" s="30">
        <v>1.0</v>
      </c>
      <c r="C106" s="30">
        <v>15.0</v>
      </c>
      <c r="D106" s="30">
        <v>4.0</v>
      </c>
      <c r="E106" s="30">
        <v>60.0</v>
      </c>
      <c r="F106" s="30">
        <v>1.0</v>
      </c>
      <c r="G106" s="30">
        <v>60.0</v>
      </c>
      <c r="H106" s="47" t="str">
        <f t="shared" si="1"/>
        <v>Irregularmente Ativo A</v>
      </c>
    </row>
    <row r="107">
      <c r="A107" s="50" t="s">
        <v>1278</v>
      </c>
      <c r="B107" s="30">
        <v>2.0</v>
      </c>
      <c r="C107" s="30">
        <v>40.0</v>
      </c>
      <c r="D107" s="30">
        <v>0.0</v>
      </c>
      <c r="E107" s="30">
        <v>0.0</v>
      </c>
      <c r="F107" s="30">
        <v>0.0</v>
      </c>
      <c r="G107" s="30">
        <v>0.0</v>
      </c>
      <c r="H107" s="47" t="str">
        <f t="shared" si="1"/>
        <v>Irregularmente Ativo B</v>
      </c>
    </row>
    <row r="108">
      <c r="A108" s="51" t="s">
        <v>1279</v>
      </c>
      <c r="B108" s="30">
        <v>7.0</v>
      </c>
      <c r="C108" s="30">
        <v>0.0</v>
      </c>
      <c r="D108" s="30">
        <v>5.0</v>
      </c>
      <c r="E108" s="30">
        <v>60.0</v>
      </c>
      <c r="F108" s="30">
        <v>5.0</v>
      </c>
      <c r="G108" s="30">
        <v>60.0</v>
      </c>
      <c r="H108" s="47" t="str">
        <f t="shared" si="1"/>
        <v>Muito Ativo</v>
      </c>
    </row>
    <row r="109">
      <c r="A109" s="51" t="s">
        <v>1280</v>
      </c>
      <c r="B109" s="30">
        <v>0.0</v>
      </c>
      <c r="C109" s="30">
        <v>15.0</v>
      </c>
      <c r="D109" s="30">
        <v>0.0</v>
      </c>
      <c r="E109" s="30">
        <v>120.0</v>
      </c>
      <c r="F109" s="30">
        <v>0.0</v>
      </c>
      <c r="G109" s="30">
        <v>60.0</v>
      </c>
      <c r="H109" s="47" t="str">
        <f t="shared" si="1"/>
        <v>Irregularmente Ativo A</v>
      </c>
    </row>
    <row r="110">
      <c r="A110" s="50" t="s">
        <v>1281</v>
      </c>
      <c r="B110" s="30">
        <v>4.0</v>
      </c>
      <c r="C110" s="30">
        <v>60.0</v>
      </c>
      <c r="D110" s="30">
        <v>0.0</v>
      </c>
      <c r="E110" s="30">
        <v>0.0</v>
      </c>
      <c r="F110" s="30">
        <v>0.0</v>
      </c>
      <c r="G110" s="30">
        <v>0.0</v>
      </c>
      <c r="H110" s="47" t="str">
        <f t="shared" si="1"/>
        <v>Irregularmente Ativo B</v>
      </c>
    </row>
    <row r="111">
      <c r="A111" s="50" t="s">
        <v>1282</v>
      </c>
      <c r="B111" s="30">
        <v>0.0</v>
      </c>
      <c r="C111" s="30">
        <v>0.0</v>
      </c>
      <c r="D111" s="30">
        <v>0.0</v>
      </c>
      <c r="E111" s="30">
        <v>0.0</v>
      </c>
      <c r="F111" s="30">
        <v>0.0</v>
      </c>
      <c r="G111" s="30">
        <v>0.0</v>
      </c>
      <c r="H111" s="47" t="str">
        <f t="shared" si="1"/>
        <v>Sedentário</v>
      </c>
    </row>
    <row r="112">
      <c r="A112" s="50" t="s">
        <v>1283</v>
      </c>
      <c r="B112" s="30">
        <v>5.0</v>
      </c>
      <c r="C112" s="30">
        <v>30.0</v>
      </c>
      <c r="D112" s="30">
        <v>5.0</v>
      </c>
      <c r="E112" s="30">
        <v>120.0</v>
      </c>
      <c r="F112" s="30">
        <v>1.0</v>
      </c>
      <c r="G112" s="30">
        <v>40.0</v>
      </c>
      <c r="H112" s="47" t="str">
        <f t="shared" si="1"/>
        <v>Ativo</v>
      </c>
    </row>
    <row r="113">
      <c r="A113" s="50" t="s">
        <v>1284</v>
      </c>
      <c r="B113" s="30">
        <v>2.0</v>
      </c>
      <c r="C113" s="30">
        <v>30.0</v>
      </c>
      <c r="D113" s="30">
        <v>3.0</v>
      </c>
      <c r="E113" s="30">
        <v>60.0</v>
      </c>
      <c r="F113" s="30">
        <v>0.0</v>
      </c>
      <c r="G113" s="30">
        <v>0.0</v>
      </c>
      <c r="H113" s="47" t="str">
        <f t="shared" si="1"/>
        <v>Irregularmente Ativo A</v>
      </c>
    </row>
    <row r="114">
      <c r="A114" s="50" t="s">
        <v>1285</v>
      </c>
      <c r="B114" s="30">
        <v>5.0</v>
      </c>
      <c r="C114" s="30">
        <v>24.0</v>
      </c>
      <c r="D114" s="30">
        <v>4.0</v>
      </c>
      <c r="E114" s="30">
        <v>40.0</v>
      </c>
      <c r="F114" s="30">
        <v>4.0</v>
      </c>
      <c r="G114" s="30">
        <v>30.0</v>
      </c>
      <c r="H114" s="47" t="str">
        <f t="shared" si="1"/>
        <v>Ativo</v>
      </c>
    </row>
    <row r="115">
      <c r="A115" s="50" t="s">
        <v>1286</v>
      </c>
      <c r="B115" s="30">
        <v>7.0</v>
      </c>
      <c r="C115" s="30">
        <v>40.0</v>
      </c>
      <c r="D115" s="30">
        <v>5.0</v>
      </c>
      <c r="E115" s="30">
        <v>90.0</v>
      </c>
      <c r="F115" s="30">
        <v>5.0</v>
      </c>
      <c r="G115" s="30">
        <v>90.0</v>
      </c>
      <c r="H115" s="47" t="str">
        <f t="shared" si="1"/>
        <v>Muito Ativo</v>
      </c>
    </row>
    <row r="116">
      <c r="A116" s="50" t="s">
        <v>1287</v>
      </c>
      <c r="B116" s="30">
        <v>7.0</v>
      </c>
      <c r="C116" s="30">
        <v>30.0</v>
      </c>
      <c r="D116" s="30">
        <v>3.0</v>
      </c>
      <c r="E116" s="30">
        <v>80.0</v>
      </c>
      <c r="F116" s="30">
        <v>0.0</v>
      </c>
      <c r="G116" s="30">
        <v>0.0</v>
      </c>
      <c r="H116" s="47" t="str">
        <f t="shared" si="1"/>
        <v>Ativo</v>
      </c>
    </row>
    <row r="117">
      <c r="A117" s="50" t="s">
        <v>1288</v>
      </c>
      <c r="B117" s="30">
        <v>7.0</v>
      </c>
      <c r="C117" s="30">
        <v>30.0</v>
      </c>
      <c r="D117" s="30">
        <v>0.0</v>
      </c>
      <c r="E117" s="30">
        <v>0.0</v>
      </c>
      <c r="F117" s="30">
        <v>0.0</v>
      </c>
      <c r="G117" s="30">
        <v>0.0</v>
      </c>
      <c r="H117" s="47" t="str">
        <f t="shared" si="1"/>
        <v>Ativo</v>
      </c>
    </row>
    <row r="118">
      <c r="A118" s="50" t="s">
        <v>1289</v>
      </c>
      <c r="B118" s="30">
        <v>4.0</v>
      </c>
      <c r="C118" s="30">
        <v>15.0</v>
      </c>
      <c r="D118" s="30">
        <v>2.0</v>
      </c>
      <c r="E118" s="30">
        <v>60.0</v>
      </c>
      <c r="F118" s="30">
        <v>3.0</v>
      </c>
      <c r="G118" s="30">
        <v>120.0</v>
      </c>
      <c r="H118" s="47" t="str">
        <f t="shared" si="1"/>
        <v>Ativo</v>
      </c>
    </row>
    <row r="119">
      <c r="A119" s="50" t="s">
        <v>1290</v>
      </c>
      <c r="B119" s="30">
        <v>4.0</v>
      </c>
      <c r="C119" s="30">
        <v>30.0</v>
      </c>
      <c r="D119" s="30">
        <v>4.0</v>
      </c>
      <c r="E119" s="30">
        <v>60.0</v>
      </c>
      <c r="F119" s="30">
        <v>10.0</v>
      </c>
      <c r="G119" s="30">
        <v>10.0</v>
      </c>
      <c r="H119" s="47" t="str">
        <f t="shared" si="1"/>
        <v>Irregularmente Ativo A</v>
      </c>
    </row>
    <row r="120">
      <c r="A120" s="50" t="s">
        <v>1291</v>
      </c>
      <c r="B120" s="30">
        <v>1.0</v>
      </c>
      <c r="C120" s="30">
        <v>30.0</v>
      </c>
      <c r="D120" s="30">
        <v>0.0</v>
      </c>
      <c r="E120" s="30">
        <v>0.0</v>
      </c>
      <c r="F120" s="30">
        <v>0.0</v>
      </c>
      <c r="G120" s="30">
        <v>0.0</v>
      </c>
      <c r="H120" s="47" t="str">
        <f t="shared" si="1"/>
        <v>Irregularmente Ativo B</v>
      </c>
    </row>
    <row r="121">
      <c r="A121" s="50" t="s">
        <v>1292</v>
      </c>
      <c r="B121" s="30">
        <v>5.0</v>
      </c>
      <c r="C121" s="30">
        <v>20.0</v>
      </c>
      <c r="D121" s="30">
        <v>2.0</v>
      </c>
      <c r="E121" s="30">
        <v>60.0</v>
      </c>
      <c r="F121" s="30">
        <v>2.0</v>
      </c>
      <c r="G121" s="30">
        <v>90.0</v>
      </c>
      <c r="H121" s="47" t="str">
        <f t="shared" si="1"/>
        <v>Ativo</v>
      </c>
    </row>
    <row r="122">
      <c r="A122" s="50" t="s">
        <v>1293</v>
      </c>
      <c r="B122" s="30">
        <v>0.0</v>
      </c>
      <c r="C122" s="30">
        <v>0.0</v>
      </c>
      <c r="D122" s="30">
        <v>0.0</v>
      </c>
      <c r="E122" s="30">
        <v>0.0</v>
      </c>
      <c r="F122" s="30">
        <v>0.0</v>
      </c>
      <c r="G122" s="30">
        <v>0.0</v>
      </c>
      <c r="H122" s="47" t="str">
        <f t="shared" si="1"/>
        <v>Sedentário</v>
      </c>
    </row>
    <row r="123">
      <c r="A123" s="50" t="s">
        <v>1294</v>
      </c>
      <c r="B123" s="30">
        <v>4.0</v>
      </c>
      <c r="C123" s="30">
        <v>15.0</v>
      </c>
      <c r="D123" s="30">
        <v>4.0</v>
      </c>
      <c r="E123" s="30">
        <v>90.0</v>
      </c>
      <c r="F123" s="30">
        <v>3.0</v>
      </c>
      <c r="G123" s="30">
        <v>15.0</v>
      </c>
      <c r="H123" s="47" t="str">
        <f t="shared" si="1"/>
        <v>Irregularmente Ativo A</v>
      </c>
    </row>
    <row r="124">
      <c r="A124" s="50" t="s">
        <v>1295</v>
      </c>
      <c r="B124" s="30">
        <v>4.0</v>
      </c>
      <c r="C124" s="30">
        <v>30.0</v>
      </c>
      <c r="D124" s="30">
        <v>5.0</v>
      </c>
      <c r="E124" s="30">
        <v>30.0</v>
      </c>
      <c r="F124" s="30">
        <v>5.0</v>
      </c>
      <c r="G124" s="30">
        <v>60.0</v>
      </c>
      <c r="H124" s="47" t="str">
        <f t="shared" si="1"/>
        <v>Muito Ativo</v>
      </c>
    </row>
    <row r="125">
      <c r="A125" s="50" t="s">
        <v>1296</v>
      </c>
      <c r="B125" s="30">
        <v>3.0</v>
      </c>
      <c r="C125" s="30">
        <v>20.0</v>
      </c>
      <c r="D125" s="30">
        <v>7.0</v>
      </c>
      <c r="E125" s="30">
        <v>60.0</v>
      </c>
      <c r="F125" s="30">
        <v>0.0</v>
      </c>
      <c r="G125" s="30">
        <v>0.0</v>
      </c>
      <c r="H125" s="47" t="str">
        <f t="shared" si="1"/>
        <v>Ativo</v>
      </c>
    </row>
    <row r="126">
      <c r="A126" s="51" t="s">
        <v>1297</v>
      </c>
      <c r="B126" s="30">
        <v>6.0</v>
      </c>
      <c r="C126" s="30">
        <v>60.0</v>
      </c>
      <c r="D126" s="30">
        <v>6.0</v>
      </c>
      <c r="E126" s="30">
        <v>90.0</v>
      </c>
      <c r="F126" s="30">
        <v>3.0</v>
      </c>
      <c r="G126" s="30">
        <v>60.0</v>
      </c>
      <c r="H126" s="47" t="str">
        <f t="shared" si="1"/>
        <v>Muito Ativo</v>
      </c>
    </row>
    <row r="127">
      <c r="A127" s="50" t="s">
        <v>1298</v>
      </c>
      <c r="B127" s="30">
        <v>5.0</v>
      </c>
      <c r="C127" s="30">
        <v>20.0</v>
      </c>
      <c r="D127" s="30">
        <v>1.0</v>
      </c>
      <c r="E127" s="30">
        <v>60.0</v>
      </c>
      <c r="F127" s="30">
        <v>2.0</v>
      </c>
      <c r="G127" s="30">
        <v>60.0</v>
      </c>
      <c r="H127" s="47" t="str">
        <f t="shared" si="1"/>
        <v>Irregularmente Ativo A</v>
      </c>
    </row>
    <row r="128">
      <c r="A128" s="50" t="s">
        <v>1300</v>
      </c>
      <c r="B128" s="30">
        <v>3.0</v>
      </c>
      <c r="C128" s="30">
        <v>0.0</v>
      </c>
      <c r="D128" s="30">
        <v>3.0</v>
      </c>
      <c r="E128" s="30">
        <v>35.0</v>
      </c>
      <c r="F128" s="30">
        <v>0.0</v>
      </c>
      <c r="G128" s="30">
        <v>0.0</v>
      </c>
      <c r="H128" s="47" t="str">
        <f t="shared" si="1"/>
        <v>Irregularmente Ativo A</v>
      </c>
    </row>
    <row r="129">
      <c r="A129" s="50" t="s">
        <v>1301</v>
      </c>
      <c r="B129" s="30">
        <v>3.0</v>
      </c>
      <c r="C129" s="30">
        <v>20.0</v>
      </c>
      <c r="D129" s="30">
        <v>1.0</v>
      </c>
      <c r="E129" s="30">
        <v>40.0</v>
      </c>
      <c r="F129" s="30">
        <v>0.0</v>
      </c>
      <c r="G129" s="30">
        <v>0.0</v>
      </c>
      <c r="H129" s="47" t="str">
        <f t="shared" si="1"/>
        <v>Irregularmente Ativo B</v>
      </c>
    </row>
    <row r="130">
      <c r="A130" s="50" t="s">
        <v>1302</v>
      </c>
      <c r="B130" s="30">
        <v>3.0</v>
      </c>
      <c r="C130" s="30">
        <v>20.0</v>
      </c>
      <c r="D130" s="30">
        <v>3.0</v>
      </c>
      <c r="E130" s="30">
        <v>60.0</v>
      </c>
      <c r="F130" s="30">
        <v>3.0</v>
      </c>
      <c r="G130" s="30">
        <v>60.0</v>
      </c>
      <c r="H130" s="47" t="str">
        <f t="shared" si="1"/>
        <v>Ativo</v>
      </c>
    </row>
    <row r="131">
      <c r="A131" s="50" t="s">
        <v>1303</v>
      </c>
      <c r="B131" s="30">
        <v>3.0</v>
      </c>
      <c r="C131" s="30">
        <v>0.0</v>
      </c>
      <c r="D131" s="30">
        <v>4.0</v>
      </c>
      <c r="E131" s="30">
        <v>20.0</v>
      </c>
      <c r="F131" s="30">
        <v>1.0</v>
      </c>
      <c r="G131" s="30">
        <v>180.0</v>
      </c>
      <c r="H131" s="47" t="str">
        <f t="shared" si="1"/>
        <v>Ativo</v>
      </c>
    </row>
    <row r="132">
      <c r="A132" s="50" t="s">
        <v>1304</v>
      </c>
      <c r="B132" s="30">
        <v>3.0</v>
      </c>
      <c r="C132" s="30">
        <v>20.0</v>
      </c>
      <c r="D132" s="30">
        <v>3.0</v>
      </c>
      <c r="E132" s="30">
        <v>60.0</v>
      </c>
      <c r="F132" s="30">
        <v>3.0</v>
      </c>
      <c r="G132" s="30">
        <v>60.0</v>
      </c>
      <c r="H132" s="47" t="str">
        <f t="shared" si="1"/>
        <v>Ativo</v>
      </c>
    </row>
    <row r="133">
      <c r="A133" s="50" t="s">
        <v>1305</v>
      </c>
      <c r="B133" s="30">
        <v>5.0</v>
      </c>
      <c r="C133" s="30">
        <v>15.0</v>
      </c>
      <c r="D133" s="30">
        <v>2.0</v>
      </c>
      <c r="E133" s="30">
        <v>0.0</v>
      </c>
      <c r="F133" s="30">
        <v>0.0</v>
      </c>
      <c r="G133" s="30">
        <v>0.0</v>
      </c>
      <c r="H133" s="47" t="str">
        <f t="shared" si="1"/>
        <v>Irregularmente Ativo A</v>
      </c>
    </row>
    <row r="134">
      <c r="A134" s="50" t="s">
        <v>1306</v>
      </c>
      <c r="B134" s="30">
        <v>0.0</v>
      </c>
      <c r="C134" s="30">
        <v>0.0</v>
      </c>
      <c r="D134" s="30">
        <v>0.0</v>
      </c>
      <c r="E134" s="30">
        <v>0.0</v>
      </c>
      <c r="F134" s="30">
        <v>0.0</v>
      </c>
      <c r="G134" s="30">
        <v>0.0</v>
      </c>
      <c r="H134" s="47" t="str">
        <f t="shared" si="1"/>
        <v>Sedentário</v>
      </c>
    </row>
    <row r="135">
      <c r="A135" s="50" t="s">
        <v>1307</v>
      </c>
      <c r="B135" s="30">
        <v>1.0</v>
      </c>
      <c r="C135" s="30">
        <v>30.0</v>
      </c>
      <c r="D135" s="30">
        <v>0.0</v>
      </c>
      <c r="E135" s="30">
        <v>0.0</v>
      </c>
      <c r="F135" s="30">
        <v>0.0</v>
      </c>
      <c r="G135" s="30">
        <v>0.0</v>
      </c>
      <c r="H135" s="47" t="str">
        <f t="shared" si="1"/>
        <v>Irregularmente Ativo B</v>
      </c>
    </row>
    <row r="136">
      <c r="A136" s="51" t="s">
        <v>1308</v>
      </c>
      <c r="B136" s="30">
        <v>0.0</v>
      </c>
      <c r="C136" s="30">
        <v>0.0</v>
      </c>
      <c r="D136" s="30">
        <v>1.0</v>
      </c>
      <c r="E136" s="30">
        <v>60.0</v>
      </c>
      <c r="F136" s="30">
        <v>2.0</v>
      </c>
      <c r="G136" s="30">
        <v>90.0</v>
      </c>
      <c r="H136" s="47" t="str">
        <f t="shared" si="1"/>
        <v>Irregularmente Ativo A</v>
      </c>
    </row>
    <row r="137">
      <c r="A137" s="50" t="s">
        <v>1309</v>
      </c>
      <c r="B137" s="30">
        <v>4.0</v>
      </c>
      <c r="C137" s="30">
        <v>20.0</v>
      </c>
      <c r="D137" s="30">
        <v>3.0</v>
      </c>
      <c r="E137" s="30">
        <v>50.0</v>
      </c>
      <c r="F137" s="30">
        <v>0.0</v>
      </c>
      <c r="G137" s="30">
        <v>0.0</v>
      </c>
      <c r="H137" s="47" t="str">
        <f t="shared" si="1"/>
        <v>Irregularmente Ativo A</v>
      </c>
    </row>
    <row r="138">
      <c r="A138" s="50" t="s">
        <v>1310</v>
      </c>
      <c r="B138" s="30">
        <v>4.0</v>
      </c>
      <c r="C138" s="30">
        <v>20.0</v>
      </c>
      <c r="D138" s="30">
        <v>3.0</v>
      </c>
      <c r="E138" s="30">
        <v>50.0</v>
      </c>
      <c r="F138" s="30">
        <v>0.0</v>
      </c>
      <c r="G138" s="30">
        <v>0.0</v>
      </c>
      <c r="H138" s="47" t="str">
        <f t="shared" si="1"/>
        <v>Irregularmente Ativo A</v>
      </c>
    </row>
    <row r="139">
      <c r="A139" s="50" t="s">
        <v>1311</v>
      </c>
      <c r="B139" s="30">
        <v>3.0</v>
      </c>
      <c r="C139" s="30">
        <v>50.0</v>
      </c>
      <c r="D139" s="30">
        <v>0.0</v>
      </c>
      <c r="E139" s="30">
        <v>50.0</v>
      </c>
      <c r="F139" s="30">
        <v>0.0</v>
      </c>
      <c r="G139" s="30">
        <v>60.0</v>
      </c>
      <c r="H139" s="47" t="str">
        <f t="shared" si="1"/>
        <v>Irregularmente Ativo A</v>
      </c>
    </row>
    <row r="140">
      <c r="A140" s="50" t="s">
        <v>1312</v>
      </c>
      <c r="B140" s="30">
        <v>2.0</v>
      </c>
      <c r="C140" s="30">
        <v>30.0</v>
      </c>
      <c r="D140" s="30">
        <v>2.0</v>
      </c>
      <c r="E140" s="30">
        <v>30.0</v>
      </c>
      <c r="F140" s="30">
        <v>0.0</v>
      </c>
      <c r="G140" s="30">
        <v>0.0</v>
      </c>
      <c r="H140" s="47" t="str">
        <f t="shared" si="1"/>
        <v>Irregularmente Ativo B</v>
      </c>
    </row>
    <row r="141">
      <c r="A141" s="50" t="s">
        <v>1313</v>
      </c>
      <c r="B141" s="30">
        <v>2.0</v>
      </c>
      <c r="C141" s="30">
        <v>10.0</v>
      </c>
      <c r="D141" s="30">
        <v>2.0</v>
      </c>
      <c r="E141" s="30">
        <v>90.0</v>
      </c>
      <c r="F141" s="30">
        <v>0.0</v>
      </c>
      <c r="G141" s="30">
        <v>0.0</v>
      </c>
      <c r="H141" s="47" t="str">
        <f t="shared" si="1"/>
        <v>Irregularmente Ativo B</v>
      </c>
    </row>
    <row r="142">
      <c r="A142" s="50" t="s">
        <v>1314</v>
      </c>
      <c r="B142" s="30">
        <v>0.0</v>
      </c>
      <c r="C142" s="30">
        <v>0.0</v>
      </c>
      <c r="D142" s="30">
        <v>4.0</v>
      </c>
      <c r="E142" s="30">
        <v>50.0</v>
      </c>
      <c r="F142" s="30">
        <v>0.0</v>
      </c>
      <c r="G142" s="30">
        <v>0.0</v>
      </c>
      <c r="H142" s="47" t="str">
        <f t="shared" si="1"/>
        <v>Irregularmente Ativo B</v>
      </c>
    </row>
    <row r="143">
      <c r="A143" s="51" t="s">
        <v>1315</v>
      </c>
      <c r="B143" s="30">
        <v>4.0</v>
      </c>
      <c r="C143" s="30">
        <v>60.0</v>
      </c>
      <c r="D143" s="30">
        <v>3.0</v>
      </c>
      <c r="E143" s="30">
        <v>120.0</v>
      </c>
      <c r="F143" s="30">
        <v>3.0</v>
      </c>
      <c r="G143" s="30">
        <v>120.0</v>
      </c>
      <c r="H143" s="47" t="str">
        <f t="shared" si="1"/>
        <v>Ativo</v>
      </c>
    </row>
    <row r="144">
      <c r="A144" s="50" t="s">
        <v>1316</v>
      </c>
      <c r="B144" s="30">
        <v>2.0</v>
      </c>
      <c r="C144" s="30">
        <v>60.0</v>
      </c>
      <c r="D144" s="30">
        <v>0.0</v>
      </c>
      <c r="E144" s="30">
        <v>0.0</v>
      </c>
      <c r="F144" s="30">
        <v>0.0</v>
      </c>
      <c r="G144" s="30">
        <v>0.0</v>
      </c>
      <c r="H144" s="47" t="str">
        <f t="shared" si="1"/>
        <v>Irregularmente Ativo B</v>
      </c>
    </row>
    <row r="145">
      <c r="A145" s="50" t="s">
        <v>1317</v>
      </c>
      <c r="B145" s="30">
        <v>4.0</v>
      </c>
      <c r="C145" s="30">
        <v>45.0</v>
      </c>
      <c r="D145" s="30">
        <v>3.0</v>
      </c>
      <c r="E145" s="30">
        <v>60.0</v>
      </c>
      <c r="F145" s="30">
        <v>3.0</v>
      </c>
      <c r="G145" s="30">
        <v>60.0</v>
      </c>
      <c r="H145" s="47" t="str">
        <f t="shared" si="1"/>
        <v>Ativo</v>
      </c>
    </row>
    <row r="146">
      <c r="A146" s="50" t="s">
        <v>1318</v>
      </c>
      <c r="B146" s="30">
        <v>1.0</v>
      </c>
      <c r="C146" s="30">
        <v>60.0</v>
      </c>
      <c r="D146" s="30">
        <v>2.0</v>
      </c>
      <c r="E146" s="30">
        <v>60.0</v>
      </c>
      <c r="F146" s="30">
        <v>1.0</v>
      </c>
      <c r="G146" s="30">
        <v>60.0</v>
      </c>
      <c r="H146" s="47" t="str">
        <f t="shared" si="1"/>
        <v>Irregularmente Ativo A</v>
      </c>
    </row>
    <row r="147">
      <c r="A147" s="50" t="s">
        <v>1319</v>
      </c>
      <c r="B147" s="30">
        <v>7.0</v>
      </c>
      <c r="C147" s="30">
        <v>20.0</v>
      </c>
      <c r="D147" s="30">
        <v>1.0</v>
      </c>
      <c r="E147" s="30">
        <v>60.0</v>
      </c>
      <c r="F147" s="30">
        <v>1.0</v>
      </c>
      <c r="G147" s="30">
        <v>60.0</v>
      </c>
      <c r="H147" s="47" t="str">
        <f t="shared" si="1"/>
        <v>Irregularmente Ativo A</v>
      </c>
    </row>
    <row r="148">
      <c r="A148" s="50" t="s">
        <v>1320</v>
      </c>
      <c r="B148" s="30">
        <v>7.0</v>
      </c>
      <c r="C148" s="30">
        <v>40.0</v>
      </c>
      <c r="D148" s="30">
        <v>2.0</v>
      </c>
      <c r="E148" s="30">
        <v>20.0</v>
      </c>
      <c r="F148" s="30">
        <v>0.0</v>
      </c>
      <c r="G148" s="30">
        <v>60.0</v>
      </c>
      <c r="H148" s="47" t="str">
        <f t="shared" si="1"/>
        <v>Ativo</v>
      </c>
    </row>
    <row r="149">
      <c r="A149" s="50" t="s">
        <v>1321</v>
      </c>
      <c r="B149" s="30">
        <v>7.0</v>
      </c>
      <c r="C149" s="30">
        <v>60.0</v>
      </c>
      <c r="D149" s="30">
        <v>4.0</v>
      </c>
      <c r="E149" s="30">
        <v>120.0</v>
      </c>
      <c r="F149" s="30">
        <v>4.0</v>
      </c>
      <c r="G149" s="30">
        <v>0.0</v>
      </c>
      <c r="H149" s="47" t="str">
        <f t="shared" si="1"/>
        <v>Ativo</v>
      </c>
    </row>
    <row r="150">
      <c r="A150" s="50" t="s">
        <v>1322</v>
      </c>
      <c r="B150" s="30">
        <v>7.0</v>
      </c>
      <c r="C150" s="30">
        <v>30.0</v>
      </c>
      <c r="D150" s="30">
        <v>7.0</v>
      </c>
      <c r="E150" s="30">
        <v>20.0</v>
      </c>
      <c r="F150" s="30">
        <v>7.0</v>
      </c>
      <c r="G150" s="30">
        <v>90.0</v>
      </c>
      <c r="H150" s="47" t="str">
        <f t="shared" si="1"/>
        <v>Muito Ativo</v>
      </c>
    </row>
    <row r="151">
      <c r="A151" s="50" t="s">
        <v>1323</v>
      </c>
      <c r="B151" s="30">
        <v>0.0</v>
      </c>
      <c r="C151" s="30">
        <v>0.0</v>
      </c>
      <c r="D151" s="30">
        <v>0.0</v>
      </c>
      <c r="E151" s="30">
        <v>0.0</v>
      </c>
      <c r="F151" s="30">
        <v>0.0</v>
      </c>
      <c r="G151" s="30">
        <v>0.0</v>
      </c>
      <c r="H151" s="47" t="str">
        <f t="shared" si="1"/>
        <v>Sedentário</v>
      </c>
    </row>
    <row r="152">
      <c r="A152" s="50" t="s">
        <v>1324</v>
      </c>
      <c r="B152" s="30">
        <v>5.0</v>
      </c>
      <c r="C152" s="30">
        <v>50.0</v>
      </c>
      <c r="D152" s="30">
        <v>5.0</v>
      </c>
      <c r="E152" s="30">
        <v>45.0</v>
      </c>
      <c r="F152" s="30">
        <v>5.0</v>
      </c>
      <c r="G152" s="30">
        <v>90.0</v>
      </c>
      <c r="H152" s="47" t="str">
        <f t="shared" si="1"/>
        <v>Muito Ativo</v>
      </c>
    </row>
    <row r="153">
      <c r="A153" s="50" t="s">
        <v>1326</v>
      </c>
      <c r="B153" s="30">
        <v>0.0</v>
      </c>
      <c r="C153" s="30">
        <v>0.0</v>
      </c>
      <c r="D153" s="30">
        <v>5.0</v>
      </c>
      <c r="E153" s="30">
        <v>80.0</v>
      </c>
      <c r="F153" s="30">
        <v>2.0</v>
      </c>
      <c r="G153" s="30">
        <v>240.0</v>
      </c>
      <c r="H153" s="47" t="str">
        <f t="shared" si="1"/>
        <v>Ativo</v>
      </c>
    </row>
    <row r="154">
      <c r="A154" s="50" t="s">
        <v>1327</v>
      </c>
      <c r="B154" s="30">
        <v>0.0</v>
      </c>
      <c r="C154" s="30">
        <v>0.0</v>
      </c>
      <c r="D154" s="30">
        <v>0.0</v>
      </c>
      <c r="E154" s="30">
        <v>0.0</v>
      </c>
      <c r="F154" s="30">
        <v>0.0</v>
      </c>
      <c r="G154" s="30">
        <v>0.0</v>
      </c>
      <c r="H154" s="47" t="str">
        <f t="shared" si="1"/>
        <v>Sedentário</v>
      </c>
    </row>
    <row r="155">
      <c r="A155" s="50" t="s">
        <v>1328</v>
      </c>
      <c r="B155" s="30">
        <v>7.0</v>
      </c>
      <c r="C155" s="30">
        <v>60.0</v>
      </c>
      <c r="D155" s="30">
        <v>7.0</v>
      </c>
      <c r="E155" s="30">
        <v>60.0</v>
      </c>
      <c r="F155" s="30">
        <v>7.0</v>
      </c>
      <c r="G155" s="30">
        <v>60.0</v>
      </c>
      <c r="H155" s="47" t="str">
        <f t="shared" si="1"/>
        <v>Muito Ativo</v>
      </c>
    </row>
    <row r="156">
      <c r="A156" s="50" t="s">
        <v>1329</v>
      </c>
      <c r="B156" s="30">
        <v>0.0</v>
      </c>
      <c r="C156" s="30">
        <v>0.0</v>
      </c>
      <c r="D156" s="30">
        <v>0.0</v>
      </c>
      <c r="E156" s="30">
        <v>0.0</v>
      </c>
      <c r="F156" s="30">
        <v>0.0</v>
      </c>
      <c r="G156" s="30">
        <v>0.0</v>
      </c>
      <c r="H156" s="47" t="str">
        <f t="shared" si="1"/>
        <v>Sedentário</v>
      </c>
    </row>
    <row r="157">
      <c r="A157" s="50" t="s">
        <v>1330</v>
      </c>
      <c r="B157" s="30">
        <v>7.0</v>
      </c>
      <c r="C157" s="30">
        <v>30.0</v>
      </c>
      <c r="D157" s="30">
        <v>3.0</v>
      </c>
      <c r="E157" s="30">
        <v>60.0</v>
      </c>
      <c r="F157" s="30">
        <v>4.0</v>
      </c>
      <c r="G157" s="30">
        <v>90.0</v>
      </c>
      <c r="H157" s="47" t="str">
        <f t="shared" si="1"/>
        <v>Muito Ativo</v>
      </c>
    </row>
    <row r="158">
      <c r="A158" s="50" t="s">
        <v>1331</v>
      </c>
      <c r="B158" s="30">
        <v>3.0</v>
      </c>
      <c r="C158" s="30">
        <v>20.0</v>
      </c>
      <c r="D158" s="30">
        <v>2.0</v>
      </c>
      <c r="E158" s="30">
        <v>40.0</v>
      </c>
      <c r="F158" s="30">
        <v>0.0</v>
      </c>
      <c r="G158" s="30">
        <v>0.0</v>
      </c>
      <c r="H158" s="47" t="str">
        <f t="shared" si="1"/>
        <v>Irregularmente Ativo A</v>
      </c>
    </row>
    <row r="159">
      <c r="A159" s="50" t="s">
        <v>1332</v>
      </c>
      <c r="B159" s="30">
        <v>3.0</v>
      </c>
      <c r="C159" s="30">
        <v>60.0</v>
      </c>
      <c r="D159" s="30">
        <v>3.0</v>
      </c>
      <c r="E159" s="30">
        <v>70.0</v>
      </c>
      <c r="F159" s="30">
        <v>3.0</v>
      </c>
      <c r="G159" s="30">
        <v>70.0</v>
      </c>
      <c r="H159" s="47" t="str">
        <f t="shared" si="1"/>
        <v>Ativo</v>
      </c>
    </row>
    <row r="160">
      <c r="A160" s="50" t="s">
        <v>1334</v>
      </c>
      <c r="B160" s="30">
        <v>3.0</v>
      </c>
      <c r="C160" s="30">
        <v>10.0</v>
      </c>
      <c r="D160" s="30">
        <v>6.0</v>
      </c>
      <c r="E160" s="30">
        <v>40.0</v>
      </c>
      <c r="F160" s="30">
        <v>3.0</v>
      </c>
      <c r="G160" s="30">
        <v>30.0</v>
      </c>
      <c r="H160" s="47" t="str">
        <f t="shared" si="1"/>
        <v>Muito Ativo</v>
      </c>
    </row>
    <row r="161">
      <c r="A161" s="50" t="s">
        <v>1335</v>
      </c>
      <c r="B161" s="30">
        <v>4.0</v>
      </c>
      <c r="C161" s="30">
        <v>30.0</v>
      </c>
      <c r="D161" s="30">
        <v>4.0</v>
      </c>
      <c r="E161" s="30">
        <v>90.0</v>
      </c>
      <c r="F161" s="30">
        <v>4.0</v>
      </c>
      <c r="G161" s="30">
        <v>30.0</v>
      </c>
      <c r="H161" s="47" t="str">
        <f t="shared" si="1"/>
        <v>Ativo</v>
      </c>
    </row>
    <row r="162">
      <c r="A162" s="50" t="s">
        <v>1336</v>
      </c>
      <c r="B162" s="30">
        <v>7.0</v>
      </c>
      <c r="C162" s="30">
        <v>30.0</v>
      </c>
      <c r="D162" s="30">
        <v>6.0</v>
      </c>
      <c r="E162" s="30">
        <v>60.0</v>
      </c>
      <c r="F162" s="30">
        <v>6.0</v>
      </c>
      <c r="G162" s="30">
        <v>90.0</v>
      </c>
      <c r="H162" s="47" t="str">
        <f t="shared" si="1"/>
        <v>Muito Ativo</v>
      </c>
    </row>
    <row r="163">
      <c r="A163" s="50" t="s">
        <v>1338</v>
      </c>
      <c r="B163" s="30">
        <v>6.0</v>
      </c>
      <c r="C163" s="30">
        <v>40.0</v>
      </c>
      <c r="D163" s="30">
        <v>4.0</v>
      </c>
      <c r="E163" s="30">
        <v>90.0</v>
      </c>
      <c r="F163" s="30">
        <v>1.0</v>
      </c>
      <c r="G163" s="30">
        <v>30.0</v>
      </c>
      <c r="H163" s="47" t="str">
        <f t="shared" si="1"/>
        <v>Ativo</v>
      </c>
    </row>
    <row r="164">
      <c r="A164" s="50" t="s">
        <v>1340</v>
      </c>
      <c r="B164" s="30">
        <v>5.0</v>
      </c>
      <c r="C164" s="30">
        <v>30.0</v>
      </c>
      <c r="D164" s="30">
        <v>2.0</v>
      </c>
      <c r="E164" s="30">
        <v>20.0</v>
      </c>
      <c r="F164" s="30">
        <v>0.0</v>
      </c>
      <c r="G164" s="30">
        <v>0.0</v>
      </c>
      <c r="H164" s="47" t="str">
        <f t="shared" si="1"/>
        <v>Ativo</v>
      </c>
    </row>
    <row r="165">
      <c r="A165" s="50" t="s">
        <v>1341</v>
      </c>
      <c r="B165" s="30">
        <v>3.0</v>
      </c>
      <c r="C165" s="30">
        <v>30.0</v>
      </c>
      <c r="D165" s="30">
        <v>3.0</v>
      </c>
      <c r="E165" s="30">
        <v>40.0</v>
      </c>
      <c r="F165" s="30">
        <v>3.0</v>
      </c>
      <c r="G165" s="30">
        <v>40.0</v>
      </c>
      <c r="H165" s="47" t="str">
        <f t="shared" si="1"/>
        <v>Ativo</v>
      </c>
    </row>
    <row r="166">
      <c r="A166" s="50" t="s">
        <v>1342</v>
      </c>
      <c r="B166" s="30">
        <v>4.0</v>
      </c>
      <c r="C166" s="30">
        <v>35.0</v>
      </c>
      <c r="D166" s="30">
        <v>4.0</v>
      </c>
      <c r="E166" s="30">
        <v>60.0</v>
      </c>
      <c r="F166" s="30">
        <v>4.0</v>
      </c>
      <c r="G166" s="30">
        <v>20.0</v>
      </c>
      <c r="H166" s="47" t="str">
        <f t="shared" si="1"/>
        <v>Ativo</v>
      </c>
    </row>
    <row r="167">
      <c r="A167" s="50" t="s">
        <v>1343</v>
      </c>
      <c r="B167" s="30">
        <v>6.0</v>
      </c>
      <c r="C167" s="30">
        <v>60.0</v>
      </c>
      <c r="D167" s="30">
        <v>5.0</v>
      </c>
      <c r="E167" s="30">
        <v>90.0</v>
      </c>
      <c r="F167" s="30">
        <v>5.0</v>
      </c>
      <c r="G167" s="30">
        <v>30.0</v>
      </c>
      <c r="H167" s="47" t="str">
        <f t="shared" si="1"/>
        <v>Muito Ativo</v>
      </c>
    </row>
    <row r="168">
      <c r="A168" s="50" t="s">
        <v>1344</v>
      </c>
      <c r="B168" s="30">
        <v>5.0</v>
      </c>
      <c r="C168" s="30">
        <v>60.0</v>
      </c>
      <c r="D168" s="30">
        <v>4.0</v>
      </c>
      <c r="E168" s="30">
        <v>70.0</v>
      </c>
      <c r="F168" s="30">
        <v>2.0</v>
      </c>
      <c r="G168" s="30">
        <v>45.0</v>
      </c>
      <c r="H168" s="47" t="str">
        <f t="shared" si="1"/>
        <v>Ativo</v>
      </c>
    </row>
    <row r="169">
      <c r="A169" s="50" t="s">
        <v>1345</v>
      </c>
      <c r="B169" s="30">
        <v>4.0</v>
      </c>
      <c r="C169" s="30">
        <v>20.0</v>
      </c>
      <c r="D169" s="30">
        <v>5.0</v>
      </c>
      <c r="E169" s="30">
        <v>60.0</v>
      </c>
      <c r="F169" s="30">
        <v>4.0</v>
      </c>
      <c r="G169" s="30">
        <v>40.0</v>
      </c>
      <c r="H169" s="47" t="str">
        <f t="shared" si="1"/>
        <v>Muito Ativo</v>
      </c>
    </row>
    <row r="170">
      <c r="A170" s="50" t="s">
        <v>1346</v>
      </c>
      <c r="B170" s="30">
        <v>0.0</v>
      </c>
      <c r="C170" s="30">
        <v>0.0</v>
      </c>
      <c r="D170" s="30">
        <v>0.0</v>
      </c>
      <c r="E170" s="30">
        <v>0.0</v>
      </c>
      <c r="F170" s="30">
        <v>0.0</v>
      </c>
      <c r="G170" s="30">
        <v>0.0</v>
      </c>
      <c r="H170" s="47" t="str">
        <f t="shared" si="1"/>
        <v>Sedentário</v>
      </c>
    </row>
    <row r="171">
      <c r="A171" s="50" t="s">
        <v>1347</v>
      </c>
      <c r="B171" s="30">
        <v>4.0</v>
      </c>
      <c r="C171" s="30">
        <v>30.0</v>
      </c>
      <c r="D171" s="30">
        <v>4.0</v>
      </c>
      <c r="E171" s="30">
        <v>40.0</v>
      </c>
      <c r="F171" s="30">
        <v>4.0</v>
      </c>
      <c r="G171" s="30">
        <v>90.0</v>
      </c>
      <c r="H171" s="47" t="str">
        <f t="shared" si="1"/>
        <v>Ativo</v>
      </c>
    </row>
    <row r="172">
      <c r="A172" s="50" t="s">
        <v>1349</v>
      </c>
      <c r="B172" s="30">
        <v>7.0</v>
      </c>
      <c r="C172" s="30">
        <v>30.0</v>
      </c>
      <c r="D172" s="30">
        <v>4.0</v>
      </c>
      <c r="E172" s="30">
        <v>60.0</v>
      </c>
      <c r="F172" s="30">
        <v>4.0</v>
      </c>
      <c r="G172" s="30">
        <v>60.0</v>
      </c>
      <c r="H172" s="47" t="str">
        <f t="shared" si="1"/>
        <v>Muito Ativo</v>
      </c>
    </row>
    <row r="173">
      <c r="A173" s="50" t="s">
        <v>1350</v>
      </c>
      <c r="B173" s="30">
        <v>0.0</v>
      </c>
      <c r="C173" s="30">
        <v>0.0</v>
      </c>
      <c r="D173" s="30">
        <v>4.0</v>
      </c>
      <c r="E173" s="30">
        <v>60.0</v>
      </c>
      <c r="F173" s="30">
        <v>3.0</v>
      </c>
      <c r="G173" s="30">
        <v>20.0</v>
      </c>
      <c r="H173" s="47" t="str">
        <f t="shared" si="1"/>
        <v>Ativo</v>
      </c>
    </row>
    <row r="174">
      <c r="A174" s="50" t="s">
        <v>1351</v>
      </c>
      <c r="B174" s="30">
        <v>3.0</v>
      </c>
      <c r="C174" s="30">
        <v>20.0</v>
      </c>
      <c r="D174" s="30">
        <v>0.0</v>
      </c>
      <c r="E174" s="30">
        <v>0.0</v>
      </c>
      <c r="F174" s="30">
        <v>0.0</v>
      </c>
      <c r="G174" s="30">
        <v>0.0</v>
      </c>
      <c r="H174" s="47" t="str">
        <f t="shared" si="1"/>
        <v>Irregularmente Ativo B</v>
      </c>
    </row>
    <row r="175">
      <c r="A175" s="50" t="s">
        <v>1352</v>
      </c>
      <c r="B175" s="30">
        <v>7.0</v>
      </c>
      <c r="C175" s="30">
        <v>50.0</v>
      </c>
      <c r="D175" s="30">
        <v>3.0</v>
      </c>
      <c r="E175" s="30">
        <v>80.0</v>
      </c>
      <c r="F175" s="30">
        <v>1.0</v>
      </c>
      <c r="G175" s="30">
        <v>50.0</v>
      </c>
      <c r="H175" s="47" t="str">
        <f t="shared" si="1"/>
        <v>Ativo</v>
      </c>
    </row>
    <row r="176">
      <c r="A176" s="50" t="s">
        <v>1353</v>
      </c>
      <c r="B176" s="30">
        <v>0.0</v>
      </c>
      <c r="C176" s="30">
        <v>15.0</v>
      </c>
      <c r="D176" s="30">
        <v>2.0</v>
      </c>
      <c r="E176" s="30">
        <v>10.0</v>
      </c>
      <c r="F176" s="30">
        <v>0.0</v>
      </c>
      <c r="G176" s="30">
        <v>0.0</v>
      </c>
      <c r="H176" s="47" t="str">
        <f t="shared" si="1"/>
        <v>Irregularmente Ativo B</v>
      </c>
    </row>
    <row r="177">
      <c r="A177" s="50" t="s">
        <v>1354</v>
      </c>
      <c r="B177" s="30">
        <v>7.0</v>
      </c>
      <c r="C177" s="30">
        <v>30.0</v>
      </c>
      <c r="D177" s="30">
        <v>7.0</v>
      </c>
      <c r="E177" s="30">
        <v>50.0</v>
      </c>
      <c r="F177" s="30">
        <v>6.0</v>
      </c>
      <c r="G177" s="30">
        <v>15.0</v>
      </c>
      <c r="H177" s="47" t="str">
        <f t="shared" si="1"/>
        <v>Ativo</v>
      </c>
    </row>
    <row r="178">
      <c r="A178" s="50" t="s">
        <v>1355</v>
      </c>
      <c r="B178" s="30">
        <v>2.0</v>
      </c>
      <c r="C178" s="30">
        <v>50.0</v>
      </c>
      <c r="D178" s="30">
        <v>3.0</v>
      </c>
      <c r="E178" s="30">
        <v>50.0</v>
      </c>
      <c r="F178" s="30">
        <v>3.0</v>
      </c>
      <c r="G178" s="30">
        <v>50.0</v>
      </c>
      <c r="H178" s="47" t="str">
        <f t="shared" si="1"/>
        <v>Ativo</v>
      </c>
    </row>
    <row r="179">
      <c r="A179" s="50" t="s">
        <v>1356</v>
      </c>
      <c r="B179" s="30">
        <v>2.0</v>
      </c>
      <c r="C179" s="30">
        <v>15.0</v>
      </c>
      <c r="D179" s="30">
        <v>1.0</v>
      </c>
      <c r="E179" s="30">
        <v>90.0</v>
      </c>
      <c r="F179" s="30">
        <v>0.0</v>
      </c>
      <c r="G179" s="30">
        <v>0.0</v>
      </c>
      <c r="H179" s="47" t="str">
        <f t="shared" si="1"/>
        <v>Irregularmente Ativo B</v>
      </c>
    </row>
    <row r="180">
      <c r="A180" s="50" t="s">
        <v>1357</v>
      </c>
      <c r="B180" s="30">
        <v>5.0</v>
      </c>
      <c r="C180" s="30">
        <v>30.0</v>
      </c>
      <c r="D180" s="30">
        <v>5.0</v>
      </c>
      <c r="E180" s="30">
        <v>90.0</v>
      </c>
      <c r="F180" s="30">
        <v>0.0</v>
      </c>
      <c r="G180" s="30">
        <v>0.0</v>
      </c>
      <c r="H180" s="47" t="str">
        <f t="shared" si="1"/>
        <v>Ativo</v>
      </c>
    </row>
    <row r="181">
      <c r="A181" s="50" t="s">
        <v>1358</v>
      </c>
      <c r="B181" s="30">
        <v>1.0</v>
      </c>
      <c r="C181" s="30">
        <v>30.0</v>
      </c>
      <c r="D181" s="30">
        <v>2.0</v>
      </c>
      <c r="E181" s="30">
        <v>60.0</v>
      </c>
      <c r="F181" s="30">
        <v>1.0</v>
      </c>
      <c r="G181" s="30">
        <v>120.0</v>
      </c>
      <c r="H181" s="47" t="str">
        <f t="shared" si="1"/>
        <v>Irregularmente Ativo A</v>
      </c>
    </row>
    <row r="182">
      <c r="A182" s="50" t="s">
        <v>1359</v>
      </c>
      <c r="B182" s="30">
        <v>7.0</v>
      </c>
      <c r="C182" s="30">
        <v>50.0</v>
      </c>
      <c r="D182" s="30">
        <v>1.0</v>
      </c>
      <c r="E182" s="30">
        <v>0.0</v>
      </c>
      <c r="F182" s="30">
        <v>0.0</v>
      </c>
      <c r="G182" s="30">
        <v>0.0</v>
      </c>
      <c r="H182" s="47" t="str">
        <f t="shared" si="1"/>
        <v>Ativo</v>
      </c>
    </row>
    <row r="183">
      <c r="A183" s="50" t="s">
        <v>1360</v>
      </c>
      <c r="B183" s="30">
        <v>3.0</v>
      </c>
      <c r="C183" s="30">
        <v>20.0</v>
      </c>
      <c r="D183" s="30">
        <v>0.0</v>
      </c>
      <c r="E183" s="30">
        <v>0.0</v>
      </c>
      <c r="F183" s="30">
        <v>0.0</v>
      </c>
      <c r="G183" s="30">
        <v>0.0</v>
      </c>
      <c r="H183" s="47" t="str">
        <f t="shared" si="1"/>
        <v>Irregularmente Ativo B</v>
      </c>
    </row>
    <row r="184">
      <c r="A184" s="50" t="s">
        <v>1361</v>
      </c>
      <c r="B184" s="30">
        <v>7.0</v>
      </c>
      <c r="C184" s="30">
        <v>15.0</v>
      </c>
      <c r="D184" s="30">
        <v>3.0</v>
      </c>
      <c r="E184" s="30">
        <v>60.0</v>
      </c>
      <c r="F184" s="30">
        <v>3.0</v>
      </c>
      <c r="G184" s="30">
        <v>60.0</v>
      </c>
      <c r="H184" s="47" t="str">
        <f t="shared" si="1"/>
        <v>Ativo</v>
      </c>
    </row>
    <row r="185">
      <c r="A185" s="50" t="s">
        <v>1362</v>
      </c>
      <c r="B185" s="30">
        <v>6.0</v>
      </c>
      <c r="C185" s="30">
        <v>30.0</v>
      </c>
      <c r="D185" s="30">
        <v>4.0</v>
      </c>
      <c r="E185" s="30">
        <v>40.0</v>
      </c>
      <c r="F185" s="30">
        <v>6.0</v>
      </c>
      <c r="G185" s="30">
        <v>60.0</v>
      </c>
      <c r="H185" s="47" t="str">
        <f t="shared" si="1"/>
        <v>Muito Ativo</v>
      </c>
    </row>
    <row r="186">
      <c r="A186" s="50" t="s">
        <v>1363</v>
      </c>
      <c r="B186" s="30">
        <v>0.0</v>
      </c>
      <c r="C186" s="30">
        <v>0.0</v>
      </c>
      <c r="D186" s="30">
        <v>3.0</v>
      </c>
      <c r="E186" s="30">
        <v>90.0</v>
      </c>
      <c r="F186" s="30">
        <v>4.0</v>
      </c>
      <c r="G186" s="30">
        <v>100.0</v>
      </c>
      <c r="H186" s="47" t="str">
        <f t="shared" si="1"/>
        <v>Ativo</v>
      </c>
    </row>
    <row r="187">
      <c r="A187" s="50" t="s">
        <v>1364</v>
      </c>
      <c r="B187" s="30">
        <v>7.0</v>
      </c>
      <c r="C187" s="30">
        <v>0.0</v>
      </c>
      <c r="D187" s="30">
        <v>1.0</v>
      </c>
      <c r="E187" s="30">
        <v>30.0</v>
      </c>
      <c r="F187" s="30">
        <v>1.0</v>
      </c>
      <c r="G187" s="30">
        <v>60.0</v>
      </c>
      <c r="H187" s="47" t="str">
        <f t="shared" si="1"/>
        <v>Irregularmente Ativo A</v>
      </c>
    </row>
    <row r="188">
      <c r="A188" s="50" t="s">
        <v>1366</v>
      </c>
      <c r="B188" s="30">
        <v>0.0</v>
      </c>
      <c r="C188" s="30">
        <v>0.0</v>
      </c>
      <c r="D188" s="30">
        <v>2.0</v>
      </c>
      <c r="E188" s="30">
        <v>45.0</v>
      </c>
      <c r="F188" s="30">
        <v>0.0</v>
      </c>
      <c r="G188" s="30">
        <v>0.0</v>
      </c>
      <c r="H188" s="47" t="str">
        <f t="shared" si="1"/>
        <v>Irregularmente Ativo B</v>
      </c>
    </row>
    <row r="189">
      <c r="A189" s="50" t="s">
        <v>1367</v>
      </c>
      <c r="B189" s="30">
        <v>5.0</v>
      </c>
      <c r="C189" s="30">
        <v>30.0</v>
      </c>
      <c r="D189" s="30">
        <v>5.0</v>
      </c>
      <c r="E189" s="30">
        <v>30.0</v>
      </c>
      <c r="F189" s="30">
        <v>0.0</v>
      </c>
      <c r="G189" s="30">
        <v>0.0</v>
      </c>
      <c r="H189" s="47" t="str">
        <f t="shared" si="1"/>
        <v>Ativo</v>
      </c>
    </row>
    <row r="190">
      <c r="A190" s="50" t="s">
        <v>1368</v>
      </c>
      <c r="B190" s="30">
        <v>5.0</v>
      </c>
      <c r="C190" s="30">
        <v>30.0</v>
      </c>
      <c r="D190" s="30">
        <v>1.0</v>
      </c>
      <c r="E190" s="30">
        <v>30.0</v>
      </c>
      <c r="F190" s="30">
        <v>3.0</v>
      </c>
      <c r="G190" s="30">
        <v>60.0</v>
      </c>
      <c r="H190" s="47" t="str">
        <f t="shared" si="1"/>
        <v>Muito Ativo</v>
      </c>
    </row>
    <row r="191">
      <c r="A191" s="50" t="s">
        <v>1369</v>
      </c>
      <c r="B191" s="30">
        <v>3.0</v>
      </c>
      <c r="C191" s="30">
        <v>0.0</v>
      </c>
      <c r="D191" s="30">
        <v>3.0</v>
      </c>
      <c r="E191" s="30">
        <v>60.0</v>
      </c>
      <c r="F191" s="30">
        <v>1.0</v>
      </c>
      <c r="G191" s="30">
        <v>30.0</v>
      </c>
      <c r="H191" s="47" t="str">
        <f t="shared" si="1"/>
        <v>Irregularmente Ativo A</v>
      </c>
    </row>
    <row r="192">
      <c r="A192" s="50" t="s">
        <v>1370</v>
      </c>
      <c r="B192" s="30">
        <v>6.0</v>
      </c>
      <c r="C192" s="30">
        <v>90.0</v>
      </c>
      <c r="D192" s="30">
        <v>5.0</v>
      </c>
      <c r="E192" s="30">
        <v>120.0</v>
      </c>
      <c r="F192" s="30">
        <v>0.0</v>
      </c>
      <c r="G192" s="30">
        <v>0.0</v>
      </c>
      <c r="H192" s="47" t="str">
        <f t="shared" si="1"/>
        <v>Ativo</v>
      </c>
    </row>
    <row r="193">
      <c r="A193" s="50" t="s">
        <v>1371</v>
      </c>
      <c r="B193" s="30">
        <v>3.0</v>
      </c>
      <c r="C193" s="30">
        <v>40.0</v>
      </c>
      <c r="D193" s="30">
        <v>3.0</v>
      </c>
      <c r="E193" s="30">
        <v>60.0</v>
      </c>
      <c r="F193" s="30">
        <v>0.0</v>
      </c>
      <c r="G193" s="30">
        <v>0.0</v>
      </c>
      <c r="H193" s="47" t="str">
        <f t="shared" si="1"/>
        <v>Irregularmente Ativo A</v>
      </c>
    </row>
    <row r="194">
      <c r="A194" s="50" t="s">
        <v>1372</v>
      </c>
      <c r="B194" s="30">
        <v>4.0</v>
      </c>
      <c r="C194" s="30">
        <v>60.0</v>
      </c>
      <c r="D194" s="30">
        <v>2.0</v>
      </c>
      <c r="E194" s="30">
        <v>30.0</v>
      </c>
      <c r="F194" s="30">
        <v>4.0</v>
      </c>
      <c r="G194" s="30">
        <v>120.0</v>
      </c>
      <c r="H194" s="47" t="str">
        <f t="shared" si="1"/>
        <v>Ativo</v>
      </c>
    </row>
    <row r="195">
      <c r="A195" s="50" t="s">
        <v>1373</v>
      </c>
      <c r="B195" s="30">
        <v>2.0</v>
      </c>
      <c r="C195" s="30">
        <v>0.0</v>
      </c>
      <c r="D195" s="30">
        <v>1.0</v>
      </c>
      <c r="E195" s="30">
        <v>50.0</v>
      </c>
      <c r="F195" s="30">
        <v>0.0</v>
      </c>
      <c r="G195" s="30">
        <v>0.0</v>
      </c>
      <c r="H195" s="47" t="str">
        <f t="shared" si="1"/>
        <v>Irregularmente Ativo B</v>
      </c>
    </row>
    <row r="196">
      <c r="A196" s="50" t="s">
        <v>1374</v>
      </c>
      <c r="B196" s="30">
        <v>0.0</v>
      </c>
      <c r="C196" s="30">
        <v>0.0</v>
      </c>
      <c r="D196" s="30">
        <v>0.0</v>
      </c>
      <c r="E196" s="30">
        <v>0.0</v>
      </c>
      <c r="F196" s="30">
        <v>1.0</v>
      </c>
      <c r="G196" s="30">
        <v>50.0</v>
      </c>
      <c r="H196" s="47" t="str">
        <f t="shared" si="1"/>
        <v>Irregularmente Ativo B</v>
      </c>
    </row>
    <row r="197">
      <c r="A197" s="50" t="s">
        <v>1375</v>
      </c>
      <c r="B197" s="30">
        <v>6.0</v>
      </c>
      <c r="C197" s="30">
        <v>40.0</v>
      </c>
      <c r="D197" s="30">
        <v>5.0</v>
      </c>
      <c r="E197" s="30">
        <v>60.0</v>
      </c>
      <c r="F197" s="30">
        <v>3.0</v>
      </c>
      <c r="G197" s="30">
        <v>60.0</v>
      </c>
      <c r="H197" s="47" t="str">
        <f t="shared" si="1"/>
        <v>Muito Ativo</v>
      </c>
    </row>
    <row r="198">
      <c r="A198" s="50" t="s">
        <v>1376</v>
      </c>
      <c r="B198" s="30">
        <v>0.0</v>
      </c>
      <c r="C198" s="30">
        <v>0.0</v>
      </c>
      <c r="D198" s="30">
        <v>0.0</v>
      </c>
      <c r="E198" s="30">
        <v>0.0</v>
      </c>
      <c r="F198" s="30">
        <v>0.0</v>
      </c>
      <c r="G198" s="30">
        <v>0.0</v>
      </c>
      <c r="H198" s="47" t="str">
        <f t="shared" si="1"/>
        <v>Sedentário</v>
      </c>
    </row>
    <row r="199">
      <c r="A199" s="50" t="s">
        <v>1377</v>
      </c>
      <c r="B199" s="30">
        <v>2.0</v>
      </c>
      <c r="C199" s="30">
        <v>30.0</v>
      </c>
      <c r="D199" s="30">
        <v>2.0</v>
      </c>
      <c r="E199" s="30">
        <v>60.0</v>
      </c>
      <c r="F199" s="30">
        <v>1.0</v>
      </c>
      <c r="G199" s="30">
        <v>60.0</v>
      </c>
      <c r="H199" s="47" t="str">
        <f t="shared" si="1"/>
        <v>Ativo</v>
      </c>
    </row>
    <row r="200">
      <c r="A200" s="50" t="s">
        <v>1378</v>
      </c>
      <c r="B200" s="30">
        <v>3.0</v>
      </c>
      <c r="C200" s="30">
        <v>15.0</v>
      </c>
      <c r="D200" s="30">
        <v>2.0</v>
      </c>
      <c r="E200" s="30">
        <v>50.0</v>
      </c>
      <c r="F200" s="30">
        <v>2.0</v>
      </c>
      <c r="G200" s="30">
        <v>50.0</v>
      </c>
      <c r="H200" s="47" t="str">
        <f t="shared" si="1"/>
        <v>Irregularmente Ativo A</v>
      </c>
    </row>
    <row r="201">
      <c r="A201" s="50" t="s">
        <v>1379</v>
      </c>
      <c r="B201" s="30">
        <v>7.0</v>
      </c>
      <c r="C201" s="30">
        <v>0.0</v>
      </c>
      <c r="D201" s="30">
        <v>2.0</v>
      </c>
      <c r="E201" s="30">
        <v>40.0</v>
      </c>
      <c r="F201" s="30">
        <v>1.0</v>
      </c>
      <c r="G201" s="30">
        <v>40.0</v>
      </c>
      <c r="H201" s="47" t="str">
        <f t="shared" si="1"/>
        <v>Irregularmente Ativo A</v>
      </c>
    </row>
    <row r="202">
      <c r="A202" s="50" t="s">
        <v>1380</v>
      </c>
      <c r="B202" s="30">
        <v>3.0</v>
      </c>
      <c r="C202" s="30">
        <v>25.0</v>
      </c>
      <c r="D202" s="30">
        <v>2.0</v>
      </c>
      <c r="E202" s="30">
        <v>30.0</v>
      </c>
      <c r="F202" s="30">
        <v>2.0</v>
      </c>
      <c r="G202" s="30">
        <v>90.0</v>
      </c>
      <c r="H202" s="47" t="str">
        <f t="shared" si="1"/>
        <v>Irregularmente Ativo A</v>
      </c>
    </row>
    <row r="203">
      <c r="A203" s="50" t="s">
        <v>1381</v>
      </c>
      <c r="B203" s="30">
        <v>0.0</v>
      </c>
      <c r="C203" s="30">
        <v>0.0</v>
      </c>
      <c r="D203" s="30">
        <v>0.0</v>
      </c>
      <c r="E203" s="30">
        <v>0.0</v>
      </c>
      <c r="F203" s="30">
        <v>3.0</v>
      </c>
      <c r="G203" s="30">
        <v>270.0</v>
      </c>
      <c r="H203" s="47" t="str">
        <f t="shared" si="1"/>
        <v>Ativo</v>
      </c>
    </row>
    <row r="204">
      <c r="A204" s="50" t="s">
        <v>1382</v>
      </c>
      <c r="B204" s="30">
        <v>0.0</v>
      </c>
      <c r="C204" s="30">
        <v>0.0</v>
      </c>
      <c r="D204" s="30">
        <v>0.0</v>
      </c>
      <c r="E204" s="30">
        <v>0.0</v>
      </c>
      <c r="F204" s="30">
        <v>0.0</v>
      </c>
      <c r="G204" s="30">
        <v>0.0</v>
      </c>
      <c r="H204" s="47" t="str">
        <f t="shared" si="1"/>
        <v>Sedentário</v>
      </c>
    </row>
    <row r="205">
      <c r="A205" s="50" t="s">
        <v>1383</v>
      </c>
      <c r="B205" s="30">
        <v>5.0</v>
      </c>
      <c r="C205" s="30">
        <v>15.0</v>
      </c>
      <c r="D205" s="30">
        <v>1.0</v>
      </c>
      <c r="E205" s="30">
        <v>40.0</v>
      </c>
      <c r="F205" s="30">
        <v>0.0</v>
      </c>
      <c r="G205" s="30">
        <v>0.0</v>
      </c>
      <c r="H205" s="47" t="str">
        <f t="shared" si="1"/>
        <v>Irregularmente Ativo A</v>
      </c>
    </row>
    <row r="206">
      <c r="A206" s="50" t="s">
        <v>1384</v>
      </c>
      <c r="B206" s="30">
        <v>5.0</v>
      </c>
      <c r="C206" s="30">
        <v>30.0</v>
      </c>
      <c r="D206" s="30">
        <v>5.0</v>
      </c>
      <c r="E206" s="30">
        <v>90.0</v>
      </c>
      <c r="F206" s="30">
        <v>2.0</v>
      </c>
      <c r="G206" s="30">
        <v>30.0</v>
      </c>
      <c r="H206" s="47" t="str">
        <f t="shared" si="1"/>
        <v>Ativo</v>
      </c>
    </row>
    <row r="207">
      <c r="A207" s="50" t="s">
        <v>1386</v>
      </c>
      <c r="B207" s="30">
        <v>7.0</v>
      </c>
      <c r="C207" s="30">
        <v>45.0</v>
      </c>
      <c r="D207" s="30">
        <v>7.0</v>
      </c>
      <c r="E207" s="30">
        <v>60.0</v>
      </c>
      <c r="F207" s="30">
        <v>4.0</v>
      </c>
      <c r="G207" s="30">
        <v>75.0</v>
      </c>
      <c r="H207" s="47" t="str">
        <f t="shared" si="1"/>
        <v>Muito Ativo</v>
      </c>
    </row>
    <row r="208">
      <c r="A208" s="50" t="s">
        <v>1387</v>
      </c>
      <c r="B208" s="30">
        <v>5.0</v>
      </c>
      <c r="C208" s="30">
        <v>25.0</v>
      </c>
      <c r="D208" s="30">
        <v>5.0</v>
      </c>
      <c r="E208" s="30">
        <v>90.0</v>
      </c>
      <c r="F208" s="30">
        <v>4.0</v>
      </c>
      <c r="G208" s="30">
        <v>90.0</v>
      </c>
      <c r="H208" s="47" t="str">
        <f t="shared" si="1"/>
        <v>Muito Ativo</v>
      </c>
    </row>
    <row r="209">
      <c r="A209" s="50" t="s">
        <v>1388</v>
      </c>
      <c r="B209" s="30">
        <v>7.0</v>
      </c>
      <c r="C209" s="30">
        <v>20.0</v>
      </c>
      <c r="D209" s="30">
        <v>5.0</v>
      </c>
      <c r="E209" s="30">
        <v>70.0</v>
      </c>
      <c r="F209" s="30">
        <v>5.0</v>
      </c>
      <c r="G209" s="30">
        <v>60.0</v>
      </c>
      <c r="H209" s="47" t="str">
        <f t="shared" si="1"/>
        <v>Muito Ativo</v>
      </c>
    </row>
    <row r="210">
      <c r="A210" s="50" t="s">
        <v>1389</v>
      </c>
      <c r="B210" s="30">
        <v>2.0</v>
      </c>
      <c r="C210" s="30">
        <v>15.0</v>
      </c>
      <c r="D210" s="30">
        <v>0.0</v>
      </c>
      <c r="E210" s="30">
        <v>0.0</v>
      </c>
      <c r="F210" s="30">
        <v>0.0</v>
      </c>
      <c r="G210" s="30">
        <v>0.0</v>
      </c>
      <c r="H210" s="47" t="str">
        <f t="shared" si="1"/>
        <v>Irregularmente Ativo B</v>
      </c>
    </row>
    <row r="211">
      <c r="A211" s="50" t="s">
        <v>1390</v>
      </c>
      <c r="B211" s="30">
        <v>6.0</v>
      </c>
      <c r="C211" s="30">
        <v>40.0</v>
      </c>
      <c r="D211" s="30">
        <v>4.0</v>
      </c>
      <c r="E211" s="30">
        <v>120.0</v>
      </c>
      <c r="F211" s="30">
        <v>0.0</v>
      </c>
      <c r="G211" s="30">
        <v>0.0</v>
      </c>
      <c r="H211" s="47" t="str">
        <f t="shared" si="1"/>
        <v>Ativo</v>
      </c>
    </row>
    <row r="212">
      <c r="A212" s="50" t="s">
        <v>1391</v>
      </c>
      <c r="B212" s="30">
        <v>0.0</v>
      </c>
      <c r="C212" s="30">
        <v>0.0</v>
      </c>
      <c r="D212" s="30">
        <v>5.0</v>
      </c>
      <c r="E212" s="30">
        <v>90.0</v>
      </c>
      <c r="F212" s="30">
        <v>1.0</v>
      </c>
      <c r="G212" s="30">
        <v>90.0</v>
      </c>
      <c r="H212" s="47" t="str">
        <f t="shared" si="1"/>
        <v>Ativo</v>
      </c>
    </row>
    <row r="213">
      <c r="A213" s="50" t="s">
        <v>1392</v>
      </c>
      <c r="B213" s="30">
        <v>7.0</v>
      </c>
      <c r="C213" s="30">
        <v>25.0</v>
      </c>
      <c r="D213" s="30">
        <v>3.0</v>
      </c>
      <c r="E213" s="30">
        <v>40.0</v>
      </c>
      <c r="F213" s="30">
        <v>3.0</v>
      </c>
      <c r="G213" s="30">
        <v>35.0</v>
      </c>
      <c r="H213" s="47" t="str">
        <f t="shared" si="1"/>
        <v>Ativo</v>
      </c>
    </row>
    <row r="214">
      <c r="A214" s="50" t="s">
        <v>1393</v>
      </c>
      <c r="B214" s="30">
        <v>4.0</v>
      </c>
      <c r="C214" s="30">
        <v>30.0</v>
      </c>
      <c r="D214" s="30">
        <v>5.0</v>
      </c>
      <c r="E214" s="30">
        <v>60.0</v>
      </c>
      <c r="F214" s="30">
        <v>1.0</v>
      </c>
      <c r="G214" s="30">
        <v>30.0</v>
      </c>
      <c r="H214" s="47" t="str">
        <f t="shared" si="1"/>
        <v>Ativo</v>
      </c>
    </row>
    <row r="215">
      <c r="A215" s="50" t="s">
        <v>1394</v>
      </c>
      <c r="B215" s="30">
        <v>4.0</v>
      </c>
      <c r="C215" s="30">
        <v>30.0</v>
      </c>
      <c r="D215" s="30">
        <v>2.0</v>
      </c>
      <c r="E215" s="30">
        <v>60.0</v>
      </c>
      <c r="F215" s="30">
        <v>0.0</v>
      </c>
      <c r="G215" s="30">
        <v>0.0</v>
      </c>
      <c r="H215" s="47" t="str">
        <f t="shared" si="1"/>
        <v>Irregularmente Ativo A</v>
      </c>
    </row>
    <row r="216">
      <c r="A216" s="50" t="s">
        <v>1395</v>
      </c>
      <c r="B216" s="30">
        <v>4.0</v>
      </c>
      <c r="C216" s="30">
        <v>0.0</v>
      </c>
      <c r="D216" s="30">
        <v>2.0</v>
      </c>
      <c r="E216" s="30">
        <v>60.0</v>
      </c>
      <c r="F216" s="30">
        <v>1.0</v>
      </c>
      <c r="G216" s="30">
        <v>60.0</v>
      </c>
      <c r="H216" s="47" t="str">
        <f t="shared" si="1"/>
        <v>Irregularmente Ativo A</v>
      </c>
    </row>
    <row r="217">
      <c r="A217" s="50" t="s">
        <v>1396</v>
      </c>
      <c r="B217" s="30">
        <v>5.0</v>
      </c>
      <c r="C217" s="30">
        <v>40.0</v>
      </c>
      <c r="D217" s="30">
        <v>6.0</v>
      </c>
      <c r="E217" s="30">
        <v>45.0</v>
      </c>
      <c r="F217" s="30">
        <v>6.0</v>
      </c>
      <c r="G217" s="30">
        <v>30.0</v>
      </c>
      <c r="H217" s="47" t="str">
        <f t="shared" si="1"/>
        <v>Muito Ativo</v>
      </c>
    </row>
    <row r="218">
      <c r="A218" s="50" t="s">
        <v>1397</v>
      </c>
      <c r="B218" s="30">
        <v>2.0</v>
      </c>
      <c r="C218" s="30">
        <v>40.0</v>
      </c>
      <c r="D218" s="30">
        <v>2.0</v>
      </c>
      <c r="E218" s="30">
        <v>40.0</v>
      </c>
      <c r="F218" s="30">
        <v>2.0</v>
      </c>
      <c r="G218" s="30">
        <v>40.0</v>
      </c>
      <c r="H218" s="47" t="str">
        <f t="shared" si="1"/>
        <v>Irregularmente Ativo A</v>
      </c>
    </row>
    <row r="219">
      <c r="A219" s="50" t="s">
        <v>1398</v>
      </c>
      <c r="B219" s="30">
        <v>4.0</v>
      </c>
      <c r="C219" s="30">
        <v>15.0</v>
      </c>
      <c r="D219" s="30">
        <v>3.0</v>
      </c>
      <c r="E219" s="30">
        <v>90.0</v>
      </c>
      <c r="F219" s="30">
        <v>3.0</v>
      </c>
      <c r="G219" s="30">
        <v>20.0</v>
      </c>
      <c r="H219" s="47" t="str">
        <f t="shared" si="1"/>
        <v>Ativo</v>
      </c>
    </row>
    <row r="220">
      <c r="A220" s="50" t="s">
        <v>1399</v>
      </c>
      <c r="B220" s="30">
        <v>2.0</v>
      </c>
      <c r="C220" s="30">
        <v>40.0</v>
      </c>
      <c r="D220" s="30">
        <v>4.0</v>
      </c>
      <c r="E220" s="30">
        <v>90.0</v>
      </c>
      <c r="F220" s="30">
        <v>2.0</v>
      </c>
      <c r="G220" s="30">
        <v>60.0</v>
      </c>
      <c r="H220" s="47" t="str">
        <f t="shared" si="1"/>
        <v>Ativo</v>
      </c>
    </row>
    <row r="221">
      <c r="A221" s="50" t="s">
        <v>1400</v>
      </c>
      <c r="B221" s="30">
        <v>0.0</v>
      </c>
      <c r="C221" s="30">
        <v>0.0</v>
      </c>
      <c r="D221" s="30">
        <v>0.0</v>
      </c>
      <c r="E221" s="30">
        <v>0.0</v>
      </c>
      <c r="F221" s="30">
        <v>0.0</v>
      </c>
      <c r="G221" s="30">
        <v>0.0</v>
      </c>
      <c r="H221" s="47" t="str">
        <f t="shared" si="1"/>
        <v>Sedentário</v>
      </c>
    </row>
    <row r="222">
      <c r="A222" s="50" t="s">
        <v>1401</v>
      </c>
      <c r="B222" s="30">
        <v>7.0</v>
      </c>
      <c r="C222" s="30">
        <v>40.0</v>
      </c>
      <c r="D222" s="30">
        <v>7.0</v>
      </c>
      <c r="E222" s="30">
        <v>120.0</v>
      </c>
      <c r="F222" s="30">
        <v>7.0</v>
      </c>
      <c r="G222" s="30">
        <v>10.0</v>
      </c>
      <c r="H222" s="47" t="str">
        <f t="shared" si="1"/>
        <v>Ativo</v>
      </c>
    </row>
    <row r="223">
      <c r="A223" s="50" t="s">
        <v>1403</v>
      </c>
      <c r="B223" s="30">
        <v>5.0</v>
      </c>
      <c r="C223" s="30">
        <v>30.0</v>
      </c>
      <c r="D223" s="30">
        <v>3.0</v>
      </c>
      <c r="E223" s="30">
        <v>60.0</v>
      </c>
      <c r="F223" s="30">
        <v>2.0</v>
      </c>
      <c r="G223" s="30">
        <v>15.0</v>
      </c>
      <c r="H223" s="47" t="str">
        <f t="shared" si="1"/>
        <v>Ativo</v>
      </c>
    </row>
    <row r="224">
      <c r="A224" s="50" t="s">
        <v>1404</v>
      </c>
      <c r="B224" s="30">
        <v>0.0</v>
      </c>
      <c r="C224" s="30">
        <v>0.0</v>
      </c>
      <c r="D224" s="30">
        <v>0.0</v>
      </c>
      <c r="E224" s="30">
        <v>0.0</v>
      </c>
      <c r="F224" s="30">
        <v>0.0</v>
      </c>
      <c r="G224" s="30">
        <v>0.0</v>
      </c>
      <c r="H224" s="47" t="str">
        <f t="shared" si="1"/>
        <v>Sedentário</v>
      </c>
    </row>
    <row r="225">
      <c r="A225" s="50" t="s">
        <v>1405</v>
      </c>
      <c r="B225" s="30">
        <v>0.0</v>
      </c>
      <c r="C225" s="30">
        <v>0.0</v>
      </c>
      <c r="D225" s="30">
        <v>0.0</v>
      </c>
      <c r="E225" s="30">
        <v>0.0</v>
      </c>
      <c r="F225" s="30">
        <v>0.0</v>
      </c>
      <c r="G225" s="30">
        <v>0.0</v>
      </c>
      <c r="H225" s="47" t="str">
        <f t="shared" si="1"/>
        <v>Sedentário</v>
      </c>
    </row>
    <row r="226">
      <c r="A226" s="50" t="s">
        <v>1406</v>
      </c>
      <c r="B226" s="30">
        <v>2.0</v>
      </c>
      <c r="C226" s="30">
        <v>35.0</v>
      </c>
      <c r="D226" s="30">
        <v>6.0</v>
      </c>
      <c r="E226" s="30">
        <v>75.0</v>
      </c>
      <c r="F226" s="30">
        <v>6.0</v>
      </c>
      <c r="G226" s="30">
        <v>75.0</v>
      </c>
      <c r="H226" s="47" t="str">
        <f t="shared" si="1"/>
        <v>Muito Ativo</v>
      </c>
    </row>
    <row r="227">
      <c r="A227" s="50" t="s">
        <v>1407</v>
      </c>
      <c r="B227" s="30">
        <v>5.0</v>
      </c>
      <c r="C227" s="30">
        <v>15.0</v>
      </c>
      <c r="D227" s="30">
        <v>4.0</v>
      </c>
      <c r="E227" s="30">
        <v>0.0</v>
      </c>
      <c r="F227" s="30">
        <v>0.0</v>
      </c>
      <c r="G227" s="30">
        <v>0.0</v>
      </c>
      <c r="H227" s="47" t="str">
        <f t="shared" si="1"/>
        <v>Irregularmente Ativo A</v>
      </c>
    </row>
    <row r="228">
      <c r="A228" s="50" t="s">
        <v>1408</v>
      </c>
      <c r="B228" s="30">
        <v>7.0</v>
      </c>
      <c r="C228" s="30">
        <v>20.0</v>
      </c>
      <c r="D228" s="30">
        <v>0.0</v>
      </c>
      <c r="E228" s="30">
        <v>0.0</v>
      </c>
      <c r="F228" s="30">
        <v>0.0</v>
      </c>
      <c r="G228" s="30">
        <v>0.0</v>
      </c>
      <c r="H228" s="47" t="str">
        <f t="shared" si="1"/>
        <v>Irregularmente Ativo A</v>
      </c>
    </row>
    <row r="229">
      <c r="A229" s="50" t="s">
        <v>1409</v>
      </c>
      <c r="B229" s="30">
        <v>2.0</v>
      </c>
      <c r="C229" s="30">
        <v>10.0</v>
      </c>
      <c r="D229" s="30">
        <v>2.0</v>
      </c>
      <c r="E229" s="30">
        <v>120.0</v>
      </c>
      <c r="F229" s="30">
        <v>2.0</v>
      </c>
      <c r="G229" s="30">
        <v>120.0</v>
      </c>
      <c r="H229" s="47" t="str">
        <f t="shared" si="1"/>
        <v>Ativo</v>
      </c>
    </row>
    <row r="230">
      <c r="A230" s="50" t="s">
        <v>1410</v>
      </c>
      <c r="B230" s="30">
        <v>2.0</v>
      </c>
      <c r="C230" s="30">
        <v>120.0</v>
      </c>
      <c r="D230" s="30">
        <v>0.0</v>
      </c>
      <c r="E230" s="30">
        <v>0.0</v>
      </c>
      <c r="F230" s="30">
        <v>0.0</v>
      </c>
      <c r="G230" s="30">
        <v>0.0</v>
      </c>
      <c r="H230" s="47" t="str">
        <f t="shared" si="1"/>
        <v>Irregularmente Ativo B</v>
      </c>
    </row>
    <row r="231">
      <c r="A231" s="50" t="s">
        <v>1411</v>
      </c>
      <c r="B231" s="30">
        <v>0.0</v>
      </c>
      <c r="C231" s="30">
        <v>0.0</v>
      </c>
      <c r="D231" s="30">
        <v>0.0</v>
      </c>
      <c r="E231" s="30">
        <v>0.0</v>
      </c>
      <c r="F231" s="30">
        <v>1.0</v>
      </c>
      <c r="G231" s="30">
        <v>90.0</v>
      </c>
      <c r="H231" s="47" t="str">
        <f t="shared" si="1"/>
        <v>Irregularmente Ativo B</v>
      </c>
    </row>
    <row r="232">
      <c r="A232" s="50" t="s">
        <v>1412</v>
      </c>
      <c r="B232" s="30">
        <v>2.0</v>
      </c>
      <c r="C232" s="30">
        <v>20.0</v>
      </c>
      <c r="D232" s="30">
        <v>1.0</v>
      </c>
      <c r="E232" s="30">
        <v>30.0</v>
      </c>
      <c r="F232" s="30">
        <v>1.0</v>
      </c>
      <c r="G232" s="30">
        <v>60.0</v>
      </c>
      <c r="H232" s="47" t="str">
        <f t="shared" si="1"/>
        <v>Irregularmente Ativo B</v>
      </c>
    </row>
    <row r="233">
      <c r="A233" s="50" t="s">
        <v>1413</v>
      </c>
      <c r="B233" s="30">
        <v>2.0</v>
      </c>
      <c r="C233" s="30">
        <v>20.0</v>
      </c>
      <c r="D233" s="30">
        <v>0.0</v>
      </c>
      <c r="E233" s="30">
        <v>20.0</v>
      </c>
      <c r="F233" s="30">
        <v>2.0</v>
      </c>
      <c r="G233" s="30">
        <v>20.0</v>
      </c>
      <c r="H233" s="47" t="str">
        <f t="shared" si="1"/>
        <v>Irregularmente Ativo B</v>
      </c>
    </row>
    <row r="234">
      <c r="A234" s="50" t="s">
        <v>1414</v>
      </c>
      <c r="B234" s="30">
        <v>0.0</v>
      </c>
      <c r="C234" s="30">
        <v>0.0</v>
      </c>
      <c r="D234" s="30">
        <v>5.0</v>
      </c>
      <c r="E234" s="30">
        <v>60.0</v>
      </c>
      <c r="F234" s="30">
        <v>5.0</v>
      </c>
      <c r="G234" s="30">
        <v>20.0</v>
      </c>
      <c r="H234" s="47" t="str">
        <f t="shared" si="1"/>
        <v>Muito Ativo</v>
      </c>
    </row>
    <row r="235">
      <c r="A235" s="50" t="s">
        <v>1415</v>
      </c>
      <c r="B235" s="30">
        <v>7.0</v>
      </c>
      <c r="C235" s="30">
        <v>0.0</v>
      </c>
      <c r="D235" s="30">
        <v>1.0</v>
      </c>
      <c r="E235" s="30">
        <v>50.0</v>
      </c>
      <c r="F235" s="30">
        <v>2.0</v>
      </c>
      <c r="G235" s="30">
        <v>60.0</v>
      </c>
      <c r="H235" s="47" t="str">
        <f t="shared" si="1"/>
        <v>Irregularmente Ativo A</v>
      </c>
    </row>
    <row r="236">
      <c r="A236" s="50" t="s">
        <v>1416</v>
      </c>
      <c r="B236" s="30">
        <v>2.0</v>
      </c>
      <c r="C236" s="30">
        <v>20.0</v>
      </c>
      <c r="D236" s="30">
        <v>3.0</v>
      </c>
      <c r="E236" s="30">
        <v>60.0</v>
      </c>
      <c r="F236" s="30">
        <v>1.0</v>
      </c>
      <c r="G236" s="30">
        <v>60.0</v>
      </c>
      <c r="H236" s="47" t="str">
        <f t="shared" si="1"/>
        <v>Irregularmente Ativo A</v>
      </c>
    </row>
    <row r="237">
      <c r="A237" s="50" t="s">
        <v>1417</v>
      </c>
      <c r="B237" s="30">
        <v>7.0</v>
      </c>
      <c r="C237" s="30">
        <v>30.0</v>
      </c>
      <c r="D237" s="30">
        <v>3.0</v>
      </c>
      <c r="E237" s="30">
        <v>60.0</v>
      </c>
      <c r="F237" s="30">
        <v>3.0</v>
      </c>
      <c r="G237" s="30">
        <v>60.0</v>
      </c>
      <c r="H237" s="47" t="str">
        <f t="shared" si="1"/>
        <v>Muito Ativo</v>
      </c>
    </row>
    <row r="238">
      <c r="A238" s="50" t="s">
        <v>1418</v>
      </c>
      <c r="B238" s="30">
        <v>5.0</v>
      </c>
      <c r="C238" s="30">
        <v>30.0</v>
      </c>
      <c r="D238" s="30">
        <v>4.0</v>
      </c>
      <c r="E238" s="30">
        <v>80.0</v>
      </c>
      <c r="F238" s="30">
        <v>3.0</v>
      </c>
      <c r="G238" s="30">
        <v>45.0</v>
      </c>
      <c r="H238" s="47" t="str">
        <f t="shared" si="1"/>
        <v>Muito Ativo</v>
      </c>
    </row>
    <row r="239">
      <c r="A239" s="50" t="s">
        <v>1419</v>
      </c>
      <c r="B239" s="30">
        <v>0.0</v>
      </c>
      <c r="C239" s="30">
        <v>0.0</v>
      </c>
      <c r="D239" s="30">
        <v>2.0</v>
      </c>
      <c r="E239" s="30">
        <v>60.0</v>
      </c>
      <c r="F239" s="30">
        <v>0.0</v>
      </c>
      <c r="G239" s="30">
        <v>0.0</v>
      </c>
      <c r="H239" s="47" t="str">
        <f t="shared" si="1"/>
        <v>Irregularmente Ativo B</v>
      </c>
    </row>
    <row r="240">
      <c r="A240" s="50" t="s">
        <v>1420</v>
      </c>
      <c r="B240" s="30">
        <v>0.0</v>
      </c>
      <c r="C240" s="30">
        <v>0.0</v>
      </c>
      <c r="D240" s="30">
        <v>0.0</v>
      </c>
      <c r="E240" s="30">
        <v>0.0</v>
      </c>
      <c r="F240" s="30">
        <v>0.0</v>
      </c>
      <c r="G240" s="30">
        <v>0.0</v>
      </c>
      <c r="H240" s="47" t="str">
        <f t="shared" si="1"/>
        <v>Sedentário</v>
      </c>
    </row>
    <row r="241">
      <c r="A241" s="50" t="s">
        <v>1421</v>
      </c>
      <c r="B241" s="30">
        <v>5.0</v>
      </c>
      <c r="C241" s="30">
        <v>15.0</v>
      </c>
      <c r="D241" s="30">
        <v>3.0</v>
      </c>
      <c r="E241" s="30">
        <v>100.0</v>
      </c>
      <c r="F241" s="30">
        <v>3.0</v>
      </c>
      <c r="G241" s="30">
        <v>40.0</v>
      </c>
      <c r="H241" s="47" t="str">
        <f t="shared" si="1"/>
        <v>Ativo</v>
      </c>
    </row>
    <row r="242">
      <c r="A242" s="50" t="s">
        <v>1422</v>
      </c>
      <c r="B242" s="30">
        <v>0.0</v>
      </c>
      <c r="C242" s="30">
        <v>0.0</v>
      </c>
      <c r="D242" s="30">
        <v>6.0</v>
      </c>
      <c r="E242" s="30">
        <v>90.0</v>
      </c>
      <c r="F242" s="30">
        <v>0.0</v>
      </c>
      <c r="G242" s="30">
        <v>0.0</v>
      </c>
      <c r="H242" s="47" t="str">
        <f t="shared" si="1"/>
        <v>Ativo</v>
      </c>
    </row>
    <row r="243">
      <c r="A243" s="50" t="s">
        <v>1423</v>
      </c>
      <c r="B243" s="30">
        <v>5.0</v>
      </c>
      <c r="C243" s="30">
        <v>0.0</v>
      </c>
      <c r="D243" s="30">
        <v>3.0</v>
      </c>
      <c r="E243" s="30">
        <v>30.0</v>
      </c>
      <c r="F243" s="30">
        <v>4.0</v>
      </c>
      <c r="G243" s="30">
        <v>60.0</v>
      </c>
      <c r="H243" s="47" t="str">
        <f t="shared" si="1"/>
        <v>Ativo</v>
      </c>
    </row>
    <row r="244">
      <c r="A244" s="50" t="s">
        <v>1424</v>
      </c>
      <c r="B244" s="30">
        <v>5.0</v>
      </c>
      <c r="C244" s="30">
        <v>30.0</v>
      </c>
      <c r="D244" s="30">
        <v>0.0</v>
      </c>
      <c r="E244" s="30">
        <v>70.0</v>
      </c>
      <c r="F244" s="30">
        <v>3.0</v>
      </c>
      <c r="G244" s="30">
        <v>50.0</v>
      </c>
      <c r="H244" s="47" t="str">
        <f t="shared" si="1"/>
        <v>Muito Ativo</v>
      </c>
    </row>
    <row r="245">
      <c r="A245" s="50" t="s">
        <v>1425</v>
      </c>
      <c r="B245" s="30">
        <v>3.0</v>
      </c>
      <c r="C245" s="30">
        <v>0.0</v>
      </c>
      <c r="D245" s="30">
        <v>2.0</v>
      </c>
      <c r="E245" s="30">
        <v>100.0</v>
      </c>
      <c r="F245" s="30">
        <v>0.0</v>
      </c>
      <c r="G245" s="30">
        <v>0.0</v>
      </c>
      <c r="H245" s="47" t="str">
        <f t="shared" si="1"/>
        <v>Irregularmente Ativo A</v>
      </c>
    </row>
    <row r="246">
      <c r="A246" s="50" t="s">
        <v>1426</v>
      </c>
      <c r="B246" s="30">
        <v>0.0</v>
      </c>
      <c r="C246" s="30">
        <v>60.0</v>
      </c>
      <c r="D246" s="30">
        <v>2.0</v>
      </c>
      <c r="E246" s="30">
        <v>150.0</v>
      </c>
      <c r="F246" s="30">
        <v>2.0</v>
      </c>
      <c r="G246" s="30">
        <v>60.0</v>
      </c>
      <c r="H246" s="47" t="str">
        <f t="shared" si="1"/>
        <v>Irregularmente Ativo A</v>
      </c>
    </row>
    <row r="247">
      <c r="A247" s="50" t="s">
        <v>1427</v>
      </c>
      <c r="B247" s="30">
        <v>2.0</v>
      </c>
      <c r="C247" s="30">
        <v>40.0</v>
      </c>
      <c r="D247" s="30">
        <v>0.0</v>
      </c>
      <c r="E247" s="30">
        <v>0.0</v>
      </c>
      <c r="F247" s="30">
        <v>0.0</v>
      </c>
      <c r="G247" s="30">
        <v>0.0</v>
      </c>
      <c r="H247" s="47" t="str">
        <f t="shared" si="1"/>
        <v>Irregularmente Ativo B</v>
      </c>
    </row>
    <row r="248">
      <c r="A248" s="50" t="s">
        <v>1428</v>
      </c>
      <c r="B248" s="30">
        <v>5.0</v>
      </c>
      <c r="C248" s="30">
        <v>30.0</v>
      </c>
      <c r="D248" s="30">
        <v>4.0</v>
      </c>
      <c r="E248" s="30">
        <v>60.0</v>
      </c>
      <c r="F248" s="30">
        <v>2.0</v>
      </c>
      <c r="G248" s="30">
        <v>50.0</v>
      </c>
      <c r="H248" s="47" t="str">
        <f t="shared" si="1"/>
        <v>Ativo</v>
      </c>
    </row>
    <row r="249">
      <c r="A249" s="50" t="s">
        <v>1429</v>
      </c>
      <c r="B249" s="30">
        <v>5.0</v>
      </c>
      <c r="C249" s="30">
        <v>30.0</v>
      </c>
      <c r="D249" s="30">
        <v>0.0</v>
      </c>
      <c r="E249" s="30">
        <v>0.0</v>
      </c>
      <c r="F249" s="30">
        <v>2.0</v>
      </c>
      <c r="G249" s="30">
        <v>120.0</v>
      </c>
      <c r="H249" s="47" t="str">
        <f t="shared" si="1"/>
        <v>Ativo</v>
      </c>
    </row>
    <row r="250">
      <c r="A250" s="50" t="s">
        <v>1430</v>
      </c>
      <c r="B250" s="30">
        <v>2.0</v>
      </c>
      <c r="C250" s="30">
        <v>15.0</v>
      </c>
      <c r="D250" s="30">
        <v>2.0</v>
      </c>
      <c r="E250" s="30">
        <v>100.0</v>
      </c>
      <c r="F250" s="30">
        <v>1.0</v>
      </c>
      <c r="G250" s="30">
        <v>100.0</v>
      </c>
      <c r="H250" s="47" t="str">
        <f t="shared" si="1"/>
        <v>Ativo</v>
      </c>
    </row>
    <row r="251">
      <c r="A251" s="50" t="s">
        <v>1431</v>
      </c>
      <c r="B251" s="30">
        <v>4.0</v>
      </c>
      <c r="C251" s="30">
        <v>20.0</v>
      </c>
      <c r="D251" s="30">
        <v>4.0</v>
      </c>
      <c r="E251" s="30">
        <v>60.0</v>
      </c>
      <c r="F251" s="30">
        <v>4.0</v>
      </c>
      <c r="G251" s="30">
        <v>60.0</v>
      </c>
      <c r="H251" s="47" t="str">
        <f t="shared" si="1"/>
        <v>Ativo</v>
      </c>
    </row>
    <row r="252">
      <c r="A252" s="50" t="s">
        <v>1432</v>
      </c>
      <c r="B252" s="30">
        <v>3.0</v>
      </c>
      <c r="C252" s="30">
        <v>25.0</v>
      </c>
      <c r="D252" s="30">
        <v>3.0</v>
      </c>
      <c r="E252" s="30">
        <v>60.0</v>
      </c>
      <c r="F252" s="30">
        <v>0.0</v>
      </c>
      <c r="G252" s="30">
        <v>0.0</v>
      </c>
      <c r="H252" s="47" t="str">
        <f t="shared" si="1"/>
        <v>Irregularmente Ativo A</v>
      </c>
    </row>
    <row r="253">
      <c r="A253" s="50" t="s">
        <v>1433</v>
      </c>
      <c r="B253" s="30">
        <v>4.0</v>
      </c>
      <c r="C253" s="30">
        <v>20.0</v>
      </c>
      <c r="D253" s="30">
        <v>0.0</v>
      </c>
      <c r="E253" s="30">
        <v>0.0</v>
      </c>
      <c r="F253" s="30">
        <v>4.0</v>
      </c>
      <c r="G253" s="30">
        <v>240.0</v>
      </c>
      <c r="H253" s="47" t="str">
        <f t="shared" si="1"/>
        <v>Ativo</v>
      </c>
    </row>
    <row r="254">
      <c r="A254" s="50" t="s">
        <v>1434</v>
      </c>
      <c r="B254" s="30">
        <v>4.0</v>
      </c>
      <c r="C254" s="30">
        <v>40.0</v>
      </c>
      <c r="D254" s="30">
        <v>4.0</v>
      </c>
      <c r="E254" s="30">
        <v>40.0</v>
      </c>
      <c r="F254" s="30">
        <v>1.0</v>
      </c>
      <c r="G254" s="30">
        <v>30.0</v>
      </c>
      <c r="H254" s="47" t="str">
        <f t="shared" si="1"/>
        <v>Irregularmente Ativo A</v>
      </c>
    </row>
    <row r="255">
      <c r="A255" s="50" t="s">
        <v>1435</v>
      </c>
      <c r="B255" s="30">
        <v>5.0</v>
      </c>
      <c r="C255" s="30">
        <v>60.0</v>
      </c>
      <c r="D255" s="30">
        <v>0.0</v>
      </c>
      <c r="E255" s="30">
        <v>0.0</v>
      </c>
      <c r="F255" s="30">
        <v>0.0</v>
      </c>
      <c r="G255" s="30">
        <v>0.0</v>
      </c>
      <c r="H255" s="47" t="str">
        <f t="shared" si="1"/>
        <v>Ativo</v>
      </c>
    </row>
    <row r="256">
      <c r="A256" s="50" t="s">
        <v>1436</v>
      </c>
      <c r="B256" s="30">
        <v>7.0</v>
      </c>
      <c r="C256" s="30">
        <v>0.0</v>
      </c>
      <c r="D256" s="30">
        <v>4.0</v>
      </c>
      <c r="E256" s="30">
        <v>240.0</v>
      </c>
      <c r="F256" s="30">
        <v>0.0</v>
      </c>
      <c r="G256" s="30">
        <v>0.0</v>
      </c>
      <c r="H256" s="47" t="str">
        <f t="shared" si="1"/>
        <v>Ativo</v>
      </c>
    </row>
    <row r="257">
      <c r="A257" s="51" t="s">
        <v>1437</v>
      </c>
      <c r="B257" s="30">
        <v>5.0</v>
      </c>
      <c r="C257" s="30">
        <v>20.0</v>
      </c>
      <c r="D257" s="30">
        <v>4.0</v>
      </c>
      <c r="E257" s="30">
        <v>60.0</v>
      </c>
      <c r="F257" s="30">
        <v>4.0</v>
      </c>
      <c r="G257" s="30">
        <v>0.0</v>
      </c>
      <c r="H257" s="47" t="str">
        <f t="shared" si="1"/>
        <v>Irregularmente Ativo A</v>
      </c>
    </row>
    <row r="258">
      <c r="A258" s="51" t="s">
        <v>1438</v>
      </c>
      <c r="B258" s="30">
        <v>1.0</v>
      </c>
      <c r="C258" s="30">
        <v>120.0</v>
      </c>
      <c r="D258" s="30">
        <v>0.0</v>
      </c>
      <c r="E258" s="30">
        <v>0.0</v>
      </c>
      <c r="F258" s="30">
        <v>0.0</v>
      </c>
      <c r="G258" s="30">
        <v>0.0</v>
      </c>
      <c r="H258" s="47" t="str">
        <f t="shared" si="1"/>
        <v>Irregularmente Ativo B</v>
      </c>
    </row>
    <row r="259">
      <c r="A259" s="50" t="s">
        <v>1439</v>
      </c>
      <c r="B259" s="30">
        <v>6.0</v>
      </c>
      <c r="C259" s="30">
        <v>40.0</v>
      </c>
      <c r="D259" s="30">
        <v>3.0</v>
      </c>
      <c r="E259" s="30">
        <v>30.0</v>
      </c>
      <c r="F259" s="30">
        <v>3.0</v>
      </c>
      <c r="G259" s="30">
        <v>45.0</v>
      </c>
      <c r="H259" s="47" t="str">
        <f t="shared" si="1"/>
        <v>Muito Ativo</v>
      </c>
    </row>
    <row r="260">
      <c r="A260" s="50" t="s">
        <v>1440</v>
      </c>
      <c r="B260" s="30">
        <v>2.0</v>
      </c>
      <c r="C260" s="30">
        <v>30.0</v>
      </c>
      <c r="D260" s="30">
        <v>0.0</v>
      </c>
      <c r="E260" s="30">
        <v>0.0</v>
      </c>
      <c r="F260" s="30">
        <v>0.0</v>
      </c>
      <c r="G260" s="30">
        <v>0.0</v>
      </c>
      <c r="H260" s="47" t="str">
        <f t="shared" si="1"/>
        <v>Irregularmente Ativo B</v>
      </c>
    </row>
    <row r="261">
      <c r="A261" s="50" t="s">
        <v>1441</v>
      </c>
      <c r="B261" s="30">
        <v>0.0</v>
      </c>
      <c r="C261" s="30">
        <v>0.0</v>
      </c>
      <c r="D261" s="30">
        <v>3.0</v>
      </c>
      <c r="E261" s="30">
        <v>120.0</v>
      </c>
      <c r="F261" s="30">
        <v>3.0</v>
      </c>
      <c r="G261" s="30">
        <v>120.0</v>
      </c>
      <c r="H261" s="47" t="str">
        <f t="shared" si="1"/>
        <v>Ativo</v>
      </c>
    </row>
    <row r="262">
      <c r="A262" s="50" t="s">
        <v>1442</v>
      </c>
      <c r="B262" s="30">
        <v>2.0</v>
      </c>
      <c r="C262" s="30">
        <v>20.0</v>
      </c>
      <c r="D262" s="30">
        <v>0.0</v>
      </c>
      <c r="E262" s="30">
        <v>0.0</v>
      </c>
      <c r="F262" s="30">
        <v>0.0</v>
      </c>
      <c r="G262" s="30">
        <v>0.0</v>
      </c>
      <c r="H262" s="47" t="str">
        <f t="shared" si="1"/>
        <v>Irregularmente Ativo B</v>
      </c>
    </row>
    <row r="263">
      <c r="A263" s="50" t="s">
        <v>1443</v>
      </c>
      <c r="B263" s="30">
        <v>5.0</v>
      </c>
      <c r="C263" s="30">
        <v>60.0</v>
      </c>
      <c r="D263" s="30">
        <v>7.0</v>
      </c>
      <c r="E263" s="30">
        <v>60.0</v>
      </c>
      <c r="F263" s="30">
        <v>3.0</v>
      </c>
      <c r="G263" s="30">
        <v>60.0</v>
      </c>
      <c r="H263" s="47" t="str">
        <f t="shared" si="1"/>
        <v>Muito Ativo</v>
      </c>
    </row>
    <row r="264">
      <c r="A264" s="50" t="s">
        <v>1444</v>
      </c>
      <c r="B264" s="30">
        <v>2.0</v>
      </c>
      <c r="C264" s="30">
        <v>20.0</v>
      </c>
      <c r="D264" s="30">
        <v>2.0</v>
      </c>
      <c r="E264" s="30">
        <v>90.0</v>
      </c>
      <c r="F264" s="30">
        <v>0.0</v>
      </c>
      <c r="G264" s="30">
        <v>0.0</v>
      </c>
      <c r="H264" s="47" t="str">
        <f t="shared" si="1"/>
        <v>Irregularmente Ativo B</v>
      </c>
    </row>
    <row r="265">
      <c r="A265" s="50" t="s">
        <v>1445</v>
      </c>
      <c r="B265" s="30">
        <v>5.0</v>
      </c>
      <c r="C265" s="30">
        <v>90.0</v>
      </c>
      <c r="D265" s="30">
        <v>0.0</v>
      </c>
      <c r="E265" s="30">
        <v>0.0</v>
      </c>
      <c r="F265" s="30">
        <v>0.0</v>
      </c>
      <c r="G265" s="30">
        <v>0.0</v>
      </c>
      <c r="H265" s="47" t="str">
        <f t="shared" si="1"/>
        <v>Ativo</v>
      </c>
    </row>
    <row r="266">
      <c r="A266" s="50" t="s">
        <v>1446</v>
      </c>
      <c r="B266" s="30">
        <v>2.0</v>
      </c>
      <c r="C266" s="30">
        <v>360.0</v>
      </c>
      <c r="D266" s="30">
        <v>0.0</v>
      </c>
      <c r="E266" s="30">
        <v>0.0</v>
      </c>
      <c r="F266" s="30">
        <v>0.0</v>
      </c>
      <c r="G266" s="30">
        <v>0.0</v>
      </c>
      <c r="H266" s="47" t="str">
        <f t="shared" si="1"/>
        <v>Irregularmente Ativo A</v>
      </c>
    </row>
    <row r="267">
      <c r="A267" s="50" t="s">
        <v>1447</v>
      </c>
      <c r="B267" s="30">
        <v>2.0</v>
      </c>
      <c r="C267" s="30">
        <v>20.0</v>
      </c>
      <c r="D267" s="30">
        <v>3.0</v>
      </c>
      <c r="E267" s="30">
        <v>60.0</v>
      </c>
      <c r="F267" s="30">
        <v>2.0</v>
      </c>
      <c r="G267" s="30">
        <v>60.0</v>
      </c>
      <c r="H267" s="47" t="str">
        <f t="shared" si="1"/>
        <v>Irregularmente Ativo A</v>
      </c>
    </row>
    <row r="268">
      <c r="A268" s="52" t="s">
        <v>1448</v>
      </c>
      <c r="B268" s="30">
        <v>7.0</v>
      </c>
      <c r="C268" s="30">
        <v>240.0</v>
      </c>
      <c r="D268" s="30">
        <v>2.0</v>
      </c>
      <c r="E268" s="30">
        <v>90.0</v>
      </c>
      <c r="F268" s="30">
        <v>2.0</v>
      </c>
      <c r="G268" s="30">
        <v>90.0</v>
      </c>
      <c r="H268" s="47" t="str">
        <f t="shared" si="1"/>
        <v>Ativo</v>
      </c>
    </row>
    <row r="269">
      <c r="A269" s="52" t="s">
        <v>1449</v>
      </c>
      <c r="B269" s="30">
        <v>7.0</v>
      </c>
      <c r="C269" s="30">
        <v>30.0</v>
      </c>
      <c r="D269" s="30">
        <v>5.0</v>
      </c>
      <c r="E269" s="30">
        <v>60.0</v>
      </c>
      <c r="F269" s="30">
        <v>4.0</v>
      </c>
      <c r="G269" s="30">
        <v>30.0</v>
      </c>
      <c r="H269" s="47" t="str">
        <f t="shared" si="1"/>
        <v>Muito Ativo</v>
      </c>
    </row>
    <row r="270">
      <c r="A270" s="52" t="s">
        <v>1450</v>
      </c>
      <c r="B270" s="30">
        <v>2.0</v>
      </c>
      <c r="C270" s="30">
        <v>30.0</v>
      </c>
      <c r="D270" s="30">
        <v>1.0</v>
      </c>
      <c r="E270" s="30">
        <v>30.0</v>
      </c>
      <c r="F270" s="30">
        <v>0.0</v>
      </c>
      <c r="G270" s="30">
        <v>0.0</v>
      </c>
      <c r="H270" s="47" t="str">
        <f t="shared" si="1"/>
        <v>Irregularmente Ativo B</v>
      </c>
    </row>
    <row r="271">
      <c r="A271" s="52" t="s">
        <v>1451</v>
      </c>
      <c r="B271" s="30">
        <v>0.0</v>
      </c>
      <c r="C271" s="30">
        <v>0.0</v>
      </c>
      <c r="D271" s="30">
        <v>0.0</v>
      </c>
      <c r="E271" s="30">
        <v>0.0</v>
      </c>
      <c r="F271" s="30">
        <v>0.0</v>
      </c>
      <c r="G271" s="30">
        <v>0.0</v>
      </c>
      <c r="H271" s="47" t="str">
        <f t="shared" si="1"/>
        <v>Sedentário</v>
      </c>
    </row>
    <row r="272">
      <c r="A272" s="52" t="s">
        <v>1452</v>
      </c>
      <c r="B272" s="30">
        <v>0.0</v>
      </c>
      <c r="C272" s="30">
        <v>0.0</v>
      </c>
      <c r="D272" s="30">
        <v>2.0</v>
      </c>
      <c r="E272" s="30">
        <v>60.0</v>
      </c>
      <c r="F272" s="30">
        <v>0.0</v>
      </c>
      <c r="G272" s="30">
        <v>0.0</v>
      </c>
      <c r="H272" s="47" t="str">
        <f t="shared" si="1"/>
        <v>Irregularmente Ativo B</v>
      </c>
    </row>
    <row r="273">
      <c r="A273" s="52" t="s">
        <v>1453</v>
      </c>
      <c r="B273" s="30">
        <v>4.0</v>
      </c>
      <c r="C273" s="30">
        <v>15.0</v>
      </c>
      <c r="D273" s="30">
        <v>4.0</v>
      </c>
      <c r="E273" s="30">
        <v>15.0</v>
      </c>
      <c r="F273" s="30">
        <v>2.0</v>
      </c>
      <c r="G273" s="30">
        <v>60.0</v>
      </c>
      <c r="H273" s="47" t="str">
        <f t="shared" si="1"/>
        <v>Irregularmente Ativo A</v>
      </c>
    </row>
    <row r="274">
      <c r="A274" s="52" t="s">
        <v>1454</v>
      </c>
      <c r="B274" s="30">
        <v>5.0</v>
      </c>
      <c r="C274" s="30">
        <v>30.0</v>
      </c>
      <c r="D274" s="30">
        <v>4.0</v>
      </c>
      <c r="E274" s="30">
        <v>40.0</v>
      </c>
      <c r="F274" s="30">
        <v>2.0</v>
      </c>
      <c r="G274" s="30">
        <v>50.0</v>
      </c>
      <c r="H274" s="47" t="str">
        <f t="shared" si="1"/>
        <v>Ativo</v>
      </c>
    </row>
    <row r="275">
      <c r="A275" s="52" t="s">
        <v>1455</v>
      </c>
      <c r="B275" s="30">
        <v>0.0</v>
      </c>
      <c r="C275" s="30">
        <v>0.0</v>
      </c>
      <c r="D275" s="30">
        <v>0.0</v>
      </c>
      <c r="E275" s="30">
        <v>0.0</v>
      </c>
      <c r="F275" s="30">
        <v>0.0</v>
      </c>
      <c r="G275" s="30">
        <v>0.0</v>
      </c>
      <c r="H275" s="47" t="str">
        <f t="shared" si="1"/>
        <v>Sedentário</v>
      </c>
    </row>
    <row r="276">
      <c r="A276" s="52" t="s">
        <v>1456</v>
      </c>
      <c r="B276" s="30">
        <v>0.0</v>
      </c>
      <c r="C276" s="30">
        <v>0.0</v>
      </c>
      <c r="D276" s="30">
        <v>0.0</v>
      </c>
      <c r="E276" s="30">
        <v>0.0</v>
      </c>
      <c r="F276" s="30">
        <v>0.0</v>
      </c>
      <c r="G276" s="30">
        <v>0.0</v>
      </c>
      <c r="H276" s="47" t="str">
        <f t="shared" si="1"/>
        <v>Sedentário</v>
      </c>
    </row>
    <row r="277">
      <c r="A277" s="52" t="s">
        <v>1457</v>
      </c>
      <c r="B277" s="30">
        <v>5.0</v>
      </c>
      <c r="C277" s="30">
        <v>30.0</v>
      </c>
      <c r="D277" s="30">
        <v>3.0</v>
      </c>
      <c r="E277" s="30">
        <v>50.0</v>
      </c>
      <c r="F277" s="30">
        <v>3.0</v>
      </c>
      <c r="G277" s="30">
        <v>25.0</v>
      </c>
      <c r="H277" s="47" t="str">
        <f t="shared" si="1"/>
        <v>Muito Ativo</v>
      </c>
    </row>
    <row r="278">
      <c r="A278" s="52" t="s">
        <v>1458</v>
      </c>
      <c r="B278" s="189">
        <v>7.0</v>
      </c>
      <c r="C278" s="189">
        <v>30.0</v>
      </c>
      <c r="D278" s="189">
        <v>5.0</v>
      </c>
      <c r="E278" s="189">
        <v>40.0</v>
      </c>
      <c r="F278" s="189">
        <v>5.0</v>
      </c>
      <c r="G278" s="189">
        <v>60.0</v>
      </c>
      <c r="H278" s="47" t="str">
        <f t="shared" si="1"/>
        <v>Muito Ativo</v>
      </c>
    </row>
  </sheetData>
  <mergeCells count="35">
    <mergeCell ref="O4:O5"/>
    <mergeCell ref="O6:O7"/>
    <mergeCell ref="R4:R5"/>
    <mergeCell ref="R6:R7"/>
    <mergeCell ref="R10:R11"/>
    <mergeCell ref="R12:R13"/>
    <mergeCell ref="N2:N5"/>
    <mergeCell ref="O2:O3"/>
    <mergeCell ref="P2:P3"/>
    <mergeCell ref="R2:R3"/>
    <mergeCell ref="P4:P5"/>
    <mergeCell ref="N6:N9"/>
    <mergeCell ref="P6:P7"/>
    <mergeCell ref="R8:R9"/>
    <mergeCell ref="O8:O9"/>
    <mergeCell ref="P8:P9"/>
    <mergeCell ref="N10:N13"/>
    <mergeCell ref="O10:O11"/>
    <mergeCell ref="P10:P11"/>
    <mergeCell ref="O12:O13"/>
    <mergeCell ref="P12:P13"/>
    <mergeCell ref="J23:R23"/>
    <mergeCell ref="J24:R24"/>
    <mergeCell ref="J25:R25"/>
    <mergeCell ref="J26:R26"/>
    <mergeCell ref="J27:R27"/>
    <mergeCell ref="J28:R28"/>
    <mergeCell ref="J29:R29"/>
    <mergeCell ref="J16:R16"/>
    <mergeCell ref="J17:R17"/>
    <mergeCell ref="J18:R18"/>
    <mergeCell ref="J19:R19"/>
    <mergeCell ref="J20:R20"/>
    <mergeCell ref="J21:R21"/>
    <mergeCell ref="J22:R22"/>
  </mergeCells>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2.5"/>
  </cols>
  <sheetData>
    <row r="1">
      <c r="A1" s="190" t="s">
        <v>1835</v>
      </c>
      <c r="B1" s="190" t="s">
        <v>2025</v>
      </c>
      <c r="C1" s="30" t="s">
        <v>2026</v>
      </c>
      <c r="D1" s="46">
        <f>IF('Exclusão participantes PSQI'!T2="Muito boa", 0, IF('Exclusão participantes PSQI'!T2="Boa", 1, IF('Exclusão participantes PSQI'!T2="Ruim", 2, IF('Exclusão participantes PSQI'!T2="Muito ruim", 3, ""))))
</f>
        <v>2</v>
      </c>
      <c r="E1" s="46" t="str">
        <f>IF('Exclusão participantes PSQI'!U2="Muito boa", 0, IF('Exclusão participantes PSQI'!U2="Boa", 1, IF('Exclusão participantes PSQI'!U2="Ruim", 2, IF('Exclusão participantes PSQI'!U2="Muito ruim", 3, ""))))
</f>
        <v/>
      </c>
    </row>
    <row r="2">
      <c r="A2" s="191" t="s">
        <v>2027</v>
      </c>
      <c r="B2" s="192" t="s">
        <v>2028</v>
      </c>
      <c r="C2" s="46">
        <f>IF('Planilha oficial participantes '!T2="Muito boa", 0, IF('Planilha oficial participantes '!T2="Boa", 1, IF('Planilha oficial participantes '!T2="Ruim", 2, IF('Planilha oficial participantes '!T2="Muito ruim", 3, ""))))
</f>
        <v>2</v>
      </c>
    </row>
    <row r="3">
      <c r="A3" s="190" t="s">
        <v>2029</v>
      </c>
      <c r="B3" s="190" t="s">
        <v>2025</v>
      </c>
      <c r="C3" s="46">
        <f>IF(VALUE(MID('Planilha oficial participantes '!F2,1,SEARCH(" ",'Planilha oficial participantes '!F2)-1))&lt;=15, 0,
 IF(VALUE(MID('Planilha oficial participantes '!F2,1,SEARCH(" ",'Planilha oficial participantes '!F2)-1))&lt;=30, 1,
 IF(VALUE(MID('Planilha oficial participantes '!F2,1,SEARCH(" ",'Planilha oficial participantes '!F2)-1))&lt;=60, 2,
 3)))</f>
        <v>0</v>
      </c>
    </row>
    <row r="4">
      <c r="A4" s="191" t="s">
        <v>2030</v>
      </c>
      <c r="B4" s="191" t="s">
        <v>2031</v>
      </c>
      <c r="C4" s="46">
        <f>IF('Planilha oficial participantes '!I2="Nenhuma no último mês", 0,
 IF('Planilha oficial participantes '!I2="Menos de 1 vez/ semana", 1,
 IF('Planilha oficial participantes '!I2="1 ou 2 vezes/ semana", 2,
 IF('Planilha oficial participantes '!I2="3 ou mais vezes/ semana", 3,
 ""))))
</f>
        <v>1</v>
      </c>
    </row>
    <row r="5">
      <c r="A5" s="190" t="s">
        <v>1839</v>
      </c>
      <c r="B5" s="190" t="s">
        <v>2025</v>
      </c>
    </row>
    <row r="6">
      <c r="A6" s="191" t="s">
        <v>2032</v>
      </c>
      <c r="B6" s="192" t="s">
        <v>2033</v>
      </c>
      <c r="C6" s="46">
        <f>IF(VALUE(MID('Planilha oficial participantes '!H2,1,SEARCH(" ",'Planilha oficial participantes '!H2)-1))&gt;7, 0,
 IF(VALUE(MID('Planilha oficial participantes '!H2,1,SEARCH(" ",'Planilha oficial participantes '!H2)-1))&gt;=6, 1,
 IF(VALUE(MID('Planilha oficial participantes '!H2,1,SEARCH(" ",'Planilha oficial participantes '!H2)-1))&gt;=5, 2,
 3)))
</f>
        <v>1</v>
      </c>
    </row>
    <row r="7">
      <c r="A7" s="190" t="s">
        <v>2034</v>
      </c>
      <c r="B7" s="190" t="s">
        <v>2025</v>
      </c>
    </row>
    <row r="8">
      <c r="A8" s="191" t="s">
        <v>2035</v>
      </c>
      <c r="B8" s="192" t="s">
        <v>2036</v>
      </c>
      <c r="C8" s="46">
        <f>IF(
  (((VALUE(MID('Planilha oficial participantes '!H2,1,SEARCH(" ",'Planilha oficial participantes '!H2)-1))) / (TIMEVALUE(MOD('Planilha oficial participantes '!G2 - 'Planilha oficial participantes '!E2, 1))*24))*100) &gt; 85, 0,
IF(
  (((VALUE(MID('Planilha oficial participantes '!H2,1,SEARCH(" ",'Planilha oficial participantes '!H2)-1))) / (TIMEVALUE(MOD('Planilha oficial participantes '!G2 - 'Planilha oficial participantes '!E2, 1))*24))*100) &gt;= 75, 1,
IF(
  (((VALUE(MID('Planilha oficial participantes '!H2,1,SEARCH(" ",'Planilha oficial participantes '!H2)-1))) / (TIMEVALUE(MOD('Planilha oficial participantes '!G2 - 'Planilha oficial participantes '!E2, 1))*24))*100) &gt;= 65, 2,
3)))
</f>
        <v>0</v>
      </c>
    </row>
    <row r="9">
      <c r="A9" s="190" t="s">
        <v>2037</v>
      </c>
      <c r="B9" s="190" t="s">
        <v>2025</v>
      </c>
    </row>
    <row r="10">
      <c r="A10" s="191" t="s">
        <v>2038</v>
      </c>
      <c r="B10" s="191" t="s">
        <v>2039</v>
      </c>
    </row>
    <row r="11">
      <c r="A11" s="190" t="s">
        <v>2040</v>
      </c>
      <c r="B11" s="190" t="s">
        <v>2025</v>
      </c>
    </row>
    <row r="12">
      <c r="A12" s="191" t="s">
        <v>2041</v>
      </c>
      <c r="B12" s="192" t="s">
        <v>2042</v>
      </c>
    </row>
    <row r="13">
      <c r="A13" s="190" t="s">
        <v>2043</v>
      </c>
      <c r="B13" s="190" t="s">
        <v>2025</v>
      </c>
    </row>
    <row r="14">
      <c r="A14" s="191" t="s">
        <v>2044</v>
      </c>
      <c r="B14" s="192" t="s">
        <v>2045</v>
      </c>
      <c r="D14" s="123">
        <f>MOD('Planilha oficial participantes '!G8 - 'Planilha oficial participantes '!E8, 1)
</f>
        <v>0.3125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0"/>
    <col customWidth="1" min="2" max="4" width="18.88"/>
    <col customWidth="1" min="5" max="23" width="37.63"/>
    <col customWidth="1" min="24" max="28" width="18.88"/>
  </cols>
  <sheetData>
    <row r="1">
      <c r="A1" s="143" t="s">
        <v>1125</v>
      </c>
      <c r="B1" s="144" t="s">
        <v>2</v>
      </c>
      <c r="C1" s="144" t="s">
        <v>3</v>
      </c>
      <c r="D1" s="144" t="s">
        <v>4</v>
      </c>
      <c r="E1" s="145" t="s">
        <v>2046</v>
      </c>
      <c r="F1" s="145" t="s">
        <v>2047</v>
      </c>
      <c r="G1" s="145" t="s">
        <v>2048</v>
      </c>
      <c r="H1" s="145" t="s">
        <v>2049</v>
      </c>
      <c r="I1" s="145" t="s">
        <v>2050</v>
      </c>
      <c r="J1" s="145" t="s">
        <v>2051</v>
      </c>
      <c r="K1" s="145" t="s">
        <v>2052</v>
      </c>
      <c r="L1" s="145" t="s">
        <v>2053</v>
      </c>
      <c r="M1" s="145" t="s">
        <v>2054</v>
      </c>
      <c r="N1" s="145" t="s">
        <v>2055</v>
      </c>
      <c r="O1" s="145" t="s">
        <v>2056</v>
      </c>
      <c r="P1" s="145" t="s">
        <v>2057</v>
      </c>
      <c r="Q1" s="145" t="s">
        <v>2058</v>
      </c>
      <c r="R1" s="145" t="s">
        <v>2059</v>
      </c>
      <c r="S1" s="145" t="s">
        <v>2060</v>
      </c>
      <c r="T1" s="145" t="s">
        <v>2061</v>
      </c>
      <c r="U1" s="145" t="s">
        <v>2062</v>
      </c>
      <c r="V1" s="145" t="s">
        <v>2063</v>
      </c>
      <c r="W1" s="145" t="s">
        <v>2064</v>
      </c>
      <c r="X1" s="146" t="s">
        <v>2065</v>
      </c>
    </row>
    <row r="2">
      <c r="A2" s="147" t="s">
        <v>1132</v>
      </c>
      <c r="B2" s="11">
        <v>22.0</v>
      </c>
      <c r="C2" s="11" t="s">
        <v>59</v>
      </c>
      <c r="D2" s="11" t="s">
        <v>60</v>
      </c>
      <c r="E2" s="12">
        <v>0.9791666666642413</v>
      </c>
      <c r="F2" s="11" t="s">
        <v>215</v>
      </c>
      <c r="G2" s="12">
        <v>0.27083333333575865</v>
      </c>
      <c r="H2" s="11" t="s">
        <v>76</v>
      </c>
      <c r="I2" s="11" t="s">
        <v>77</v>
      </c>
      <c r="J2" s="11" t="s">
        <v>78</v>
      </c>
      <c r="K2" s="11" t="s">
        <v>79</v>
      </c>
      <c r="L2" s="11" t="s">
        <v>77</v>
      </c>
      <c r="M2" s="11" t="s">
        <v>78</v>
      </c>
      <c r="N2" s="11" t="s">
        <v>77</v>
      </c>
      <c r="O2" s="11" t="s">
        <v>79</v>
      </c>
      <c r="P2" s="11" t="s">
        <v>77</v>
      </c>
      <c r="Q2" s="11" t="s">
        <v>79</v>
      </c>
      <c r="R2" s="11">
        <v>0.0</v>
      </c>
      <c r="S2" s="11" t="s">
        <v>79</v>
      </c>
      <c r="T2" s="11" t="s">
        <v>80</v>
      </c>
      <c r="U2" s="11" t="s">
        <v>79</v>
      </c>
      <c r="V2" s="11" t="s">
        <v>78</v>
      </c>
      <c r="W2" s="11" t="s">
        <v>81</v>
      </c>
      <c r="X2" s="149" t="s">
        <v>87</v>
      </c>
    </row>
    <row r="3">
      <c r="A3" s="150" t="s">
        <v>1135</v>
      </c>
      <c r="B3" s="14">
        <v>24.0</v>
      </c>
      <c r="C3" s="14" t="s">
        <v>88</v>
      </c>
      <c r="D3" s="14" t="s">
        <v>89</v>
      </c>
      <c r="E3" s="15">
        <v>0.5</v>
      </c>
      <c r="F3" s="14" t="s">
        <v>281</v>
      </c>
      <c r="G3" s="15">
        <v>0.33333333333575865</v>
      </c>
      <c r="H3" s="14" t="s">
        <v>124</v>
      </c>
      <c r="I3" s="14" t="s">
        <v>78</v>
      </c>
      <c r="J3" s="14" t="s">
        <v>79</v>
      </c>
      <c r="K3" s="14" t="s">
        <v>79</v>
      </c>
      <c r="L3" s="14" t="s">
        <v>79</v>
      </c>
      <c r="M3" s="14" t="s">
        <v>79</v>
      </c>
      <c r="N3" s="14" t="s">
        <v>79</v>
      </c>
      <c r="O3" s="14" t="s">
        <v>79</v>
      </c>
      <c r="P3" s="14" t="s">
        <v>79</v>
      </c>
      <c r="Q3" s="14" t="s">
        <v>78</v>
      </c>
      <c r="R3" s="14" t="s">
        <v>100</v>
      </c>
      <c r="S3" s="14" t="s">
        <v>78</v>
      </c>
      <c r="T3" s="14" t="s">
        <v>101</v>
      </c>
      <c r="U3" s="14" t="s">
        <v>79</v>
      </c>
      <c r="V3" s="14" t="s">
        <v>77</v>
      </c>
      <c r="W3" s="14" t="s">
        <v>102</v>
      </c>
      <c r="X3" s="152" t="s">
        <v>87</v>
      </c>
    </row>
    <row r="4">
      <c r="A4" s="147" t="s">
        <v>1138</v>
      </c>
      <c r="B4" s="11">
        <v>21.0</v>
      </c>
      <c r="C4" s="11" t="s">
        <v>59</v>
      </c>
      <c r="D4" s="11" t="s">
        <v>89</v>
      </c>
      <c r="E4" s="12">
        <v>0.020833333335758653</v>
      </c>
      <c r="F4" s="11" t="s">
        <v>190</v>
      </c>
      <c r="G4" s="12">
        <v>0.25</v>
      </c>
      <c r="H4" s="11" t="s">
        <v>110</v>
      </c>
      <c r="I4" s="11" t="s">
        <v>77</v>
      </c>
      <c r="J4" s="11" t="s">
        <v>79</v>
      </c>
      <c r="K4" s="11" t="s">
        <v>77</v>
      </c>
      <c r="L4" s="11" t="s">
        <v>77</v>
      </c>
      <c r="M4" s="11" t="s">
        <v>78</v>
      </c>
      <c r="N4" s="11" t="s">
        <v>79</v>
      </c>
      <c r="O4" s="11" t="s">
        <v>77</v>
      </c>
      <c r="P4" s="11" t="s">
        <v>77</v>
      </c>
      <c r="Q4" s="11" t="s">
        <v>79</v>
      </c>
      <c r="R4" s="11">
        <v>0.0</v>
      </c>
      <c r="S4" s="11" t="s">
        <v>111</v>
      </c>
      <c r="T4" s="11" t="s">
        <v>101</v>
      </c>
      <c r="U4" s="11" t="s">
        <v>79</v>
      </c>
      <c r="V4" s="11" t="s">
        <v>77</v>
      </c>
      <c r="W4" s="11" t="s">
        <v>102</v>
      </c>
      <c r="X4" s="149" t="s">
        <v>87</v>
      </c>
    </row>
    <row r="5">
      <c r="A5" s="150" t="s">
        <v>1141</v>
      </c>
      <c r="B5" s="14">
        <v>24.0</v>
      </c>
      <c r="C5" s="14" t="s">
        <v>59</v>
      </c>
      <c r="D5" s="14" t="s">
        <v>60</v>
      </c>
      <c r="E5" s="15">
        <v>0.9166666666642413</v>
      </c>
      <c r="F5" s="14" t="s">
        <v>872</v>
      </c>
      <c r="G5" s="15">
        <v>0.25</v>
      </c>
      <c r="H5" s="14" t="s">
        <v>124</v>
      </c>
      <c r="I5" s="14" t="s">
        <v>77</v>
      </c>
      <c r="J5" s="14" t="s">
        <v>78</v>
      </c>
      <c r="K5" s="14" t="s">
        <v>78</v>
      </c>
      <c r="L5" s="14" t="s">
        <v>77</v>
      </c>
      <c r="M5" s="14" t="s">
        <v>79</v>
      </c>
      <c r="N5" s="14" t="s">
        <v>79</v>
      </c>
      <c r="O5" s="14" t="s">
        <v>78</v>
      </c>
      <c r="P5" s="14" t="s">
        <v>78</v>
      </c>
      <c r="Q5" s="14" t="s">
        <v>79</v>
      </c>
      <c r="R5" s="14">
        <v>0.0</v>
      </c>
      <c r="S5" s="14" t="s">
        <v>111</v>
      </c>
      <c r="T5" s="14" t="s">
        <v>80</v>
      </c>
      <c r="U5" s="14" t="s">
        <v>77</v>
      </c>
      <c r="V5" s="14" t="s">
        <v>125</v>
      </c>
      <c r="W5" s="14" t="s">
        <v>81</v>
      </c>
      <c r="X5" s="152" t="s">
        <v>131</v>
      </c>
    </row>
    <row r="6">
      <c r="A6" s="147" t="s">
        <v>1143</v>
      </c>
      <c r="B6" s="11">
        <v>23.0</v>
      </c>
      <c r="C6" s="11" t="s">
        <v>59</v>
      </c>
      <c r="D6" s="11" t="s">
        <v>89</v>
      </c>
      <c r="E6" s="12">
        <v>0.9166666666642413</v>
      </c>
      <c r="F6" s="11" t="s">
        <v>190</v>
      </c>
      <c r="G6" s="12">
        <v>0.25</v>
      </c>
      <c r="H6" s="11" t="s">
        <v>209</v>
      </c>
      <c r="I6" s="11" t="s">
        <v>78</v>
      </c>
      <c r="J6" s="11" t="s">
        <v>78</v>
      </c>
      <c r="K6" s="11" t="s">
        <v>77</v>
      </c>
      <c r="L6" s="11" t="s">
        <v>79</v>
      </c>
      <c r="M6" s="11" t="s">
        <v>79</v>
      </c>
      <c r="N6" s="11" t="s">
        <v>79</v>
      </c>
      <c r="O6" s="11" t="s">
        <v>77</v>
      </c>
      <c r="P6" s="11" t="s">
        <v>77</v>
      </c>
      <c r="Q6" s="11" t="s">
        <v>79</v>
      </c>
      <c r="R6" s="11" t="s">
        <v>137</v>
      </c>
      <c r="S6" s="11" t="s">
        <v>125</v>
      </c>
      <c r="T6" s="11" t="s">
        <v>101</v>
      </c>
      <c r="U6" s="11" t="s">
        <v>79</v>
      </c>
      <c r="V6" s="11" t="s">
        <v>79</v>
      </c>
      <c r="W6" s="11" t="s">
        <v>138</v>
      </c>
      <c r="X6" s="149" t="s">
        <v>140</v>
      </c>
    </row>
    <row r="7">
      <c r="A7" s="150" t="s">
        <v>1145</v>
      </c>
      <c r="B7" s="14">
        <v>33.0</v>
      </c>
      <c r="C7" s="14" t="s">
        <v>59</v>
      </c>
      <c r="D7" s="14" t="s">
        <v>89</v>
      </c>
      <c r="E7" s="15">
        <v>0.9583333333357587</v>
      </c>
      <c r="F7" s="14" t="s">
        <v>398</v>
      </c>
      <c r="G7" s="15">
        <v>0.25</v>
      </c>
      <c r="H7" s="14" t="s">
        <v>146</v>
      </c>
      <c r="I7" s="14" t="s">
        <v>125</v>
      </c>
      <c r="J7" s="14" t="s">
        <v>125</v>
      </c>
      <c r="K7" s="14" t="s">
        <v>78</v>
      </c>
      <c r="L7" s="14" t="s">
        <v>78</v>
      </c>
      <c r="M7" s="14" t="s">
        <v>77</v>
      </c>
      <c r="N7" s="14" t="s">
        <v>79</v>
      </c>
      <c r="O7" s="14" t="s">
        <v>78</v>
      </c>
      <c r="P7" s="14" t="s">
        <v>125</v>
      </c>
      <c r="Q7" s="14" t="s">
        <v>78</v>
      </c>
      <c r="R7" s="14">
        <v>0.0</v>
      </c>
      <c r="S7" s="14" t="s">
        <v>111</v>
      </c>
      <c r="T7" s="14" t="s">
        <v>147</v>
      </c>
      <c r="U7" s="14" t="s">
        <v>125</v>
      </c>
      <c r="V7" s="14" t="s">
        <v>78</v>
      </c>
      <c r="W7" s="14" t="s">
        <v>102</v>
      </c>
      <c r="X7" s="152" t="s">
        <v>140</v>
      </c>
    </row>
    <row r="8">
      <c r="A8" s="147" t="s">
        <v>1147</v>
      </c>
      <c r="B8" s="11">
        <v>22.0</v>
      </c>
      <c r="C8" s="11" t="s">
        <v>59</v>
      </c>
      <c r="D8" s="11" t="s">
        <v>89</v>
      </c>
      <c r="E8" s="12">
        <v>0.9583333333357587</v>
      </c>
      <c r="F8" s="11" t="s">
        <v>215</v>
      </c>
      <c r="G8" s="12">
        <v>0.27083333333575865</v>
      </c>
      <c r="H8" s="11" t="s">
        <v>76</v>
      </c>
      <c r="I8" s="11" t="s">
        <v>79</v>
      </c>
      <c r="J8" s="11" t="s">
        <v>78</v>
      </c>
      <c r="K8" s="11" t="s">
        <v>79</v>
      </c>
      <c r="L8" s="11" t="s">
        <v>79</v>
      </c>
      <c r="M8" s="11" t="s">
        <v>79</v>
      </c>
      <c r="N8" s="11" t="s">
        <v>79</v>
      </c>
      <c r="O8" s="11" t="s">
        <v>77</v>
      </c>
      <c r="P8" s="11" t="s">
        <v>79</v>
      </c>
      <c r="Q8" s="11" t="s">
        <v>79</v>
      </c>
      <c r="R8" s="11" t="s">
        <v>156</v>
      </c>
      <c r="S8" s="11" t="s">
        <v>125</v>
      </c>
      <c r="T8" s="11" t="s">
        <v>157</v>
      </c>
      <c r="U8" s="11" t="s">
        <v>79</v>
      </c>
      <c r="V8" s="11" t="s">
        <v>125</v>
      </c>
      <c r="W8" s="11" t="s">
        <v>102</v>
      </c>
      <c r="X8" s="149" t="s">
        <v>87</v>
      </c>
    </row>
    <row r="9">
      <c r="A9" s="150" t="s">
        <v>1148</v>
      </c>
      <c r="B9" s="14">
        <v>23.0</v>
      </c>
      <c r="C9" s="14" t="s">
        <v>59</v>
      </c>
      <c r="D9" s="14" t="s">
        <v>164</v>
      </c>
      <c r="E9" s="15">
        <v>0.9583333333357587</v>
      </c>
      <c r="F9" s="14" t="s">
        <v>220</v>
      </c>
      <c r="G9" s="15">
        <v>0.22916666666424135</v>
      </c>
      <c r="H9" s="14" t="s">
        <v>146</v>
      </c>
      <c r="I9" s="14" t="s">
        <v>125</v>
      </c>
      <c r="J9" s="14" t="s">
        <v>79</v>
      </c>
      <c r="K9" s="14" t="s">
        <v>125</v>
      </c>
      <c r="L9" s="14" t="s">
        <v>77</v>
      </c>
      <c r="M9" s="14" t="s">
        <v>79</v>
      </c>
      <c r="N9" s="14" t="s">
        <v>79</v>
      </c>
      <c r="O9" s="14" t="s">
        <v>79</v>
      </c>
      <c r="P9" s="14" t="s">
        <v>78</v>
      </c>
      <c r="Q9" s="14" t="s">
        <v>77</v>
      </c>
      <c r="R9" s="14">
        <v>0.0</v>
      </c>
      <c r="S9" s="14" t="s">
        <v>79</v>
      </c>
      <c r="T9" s="14" t="s">
        <v>80</v>
      </c>
      <c r="U9" s="14" t="s">
        <v>77</v>
      </c>
      <c r="V9" s="14" t="s">
        <v>77</v>
      </c>
      <c r="W9" s="14" t="s">
        <v>102</v>
      </c>
      <c r="X9" s="152" t="s">
        <v>87</v>
      </c>
    </row>
    <row r="10">
      <c r="A10" s="147" t="s">
        <v>1153</v>
      </c>
      <c r="B10" s="11">
        <v>29.0</v>
      </c>
      <c r="C10" s="11" t="s">
        <v>59</v>
      </c>
      <c r="D10" s="11" t="s">
        <v>89</v>
      </c>
      <c r="E10" s="12">
        <v>0.9166666666642413</v>
      </c>
      <c r="F10" s="11" t="s">
        <v>179</v>
      </c>
      <c r="G10" s="12">
        <v>0.20833333333575865</v>
      </c>
      <c r="H10" s="11" t="s">
        <v>1911</v>
      </c>
      <c r="I10" s="11" t="s">
        <v>77</v>
      </c>
      <c r="J10" s="11" t="s">
        <v>77</v>
      </c>
      <c r="K10" s="11" t="s">
        <v>77</v>
      </c>
      <c r="L10" s="11" t="s">
        <v>77</v>
      </c>
      <c r="M10" s="11" t="s">
        <v>79</v>
      </c>
      <c r="N10" s="11" t="s">
        <v>77</v>
      </c>
      <c r="O10" s="11" t="s">
        <v>79</v>
      </c>
      <c r="P10" s="11" t="s">
        <v>77</v>
      </c>
      <c r="Q10" s="11" t="s">
        <v>79</v>
      </c>
      <c r="R10" s="11">
        <v>0.0</v>
      </c>
      <c r="S10" s="11" t="s">
        <v>111</v>
      </c>
      <c r="T10" s="11" t="s">
        <v>101</v>
      </c>
      <c r="U10" s="11" t="s">
        <v>79</v>
      </c>
      <c r="V10" s="11" t="s">
        <v>78</v>
      </c>
      <c r="W10" s="11" t="s">
        <v>102</v>
      </c>
      <c r="X10" s="149" t="s">
        <v>87</v>
      </c>
    </row>
    <row r="11">
      <c r="A11" s="150" t="s">
        <v>1155</v>
      </c>
      <c r="B11" s="14">
        <v>22.0</v>
      </c>
      <c r="C11" s="14" t="s">
        <v>59</v>
      </c>
      <c r="D11" s="14" t="s">
        <v>89</v>
      </c>
      <c r="E11" s="15">
        <v>0.0</v>
      </c>
      <c r="F11" s="14" t="s">
        <v>1912</v>
      </c>
      <c r="G11" s="15">
        <v>0.25</v>
      </c>
      <c r="H11" s="14" t="s">
        <v>146</v>
      </c>
      <c r="I11" s="14" t="s">
        <v>78</v>
      </c>
      <c r="J11" s="14" t="s">
        <v>79</v>
      </c>
      <c r="K11" s="14" t="s">
        <v>77</v>
      </c>
      <c r="L11" s="14" t="s">
        <v>77</v>
      </c>
      <c r="M11" s="14" t="s">
        <v>79</v>
      </c>
      <c r="N11" s="14" t="s">
        <v>79</v>
      </c>
      <c r="O11" s="14" t="s">
        <v>78</v>
      </c>
      <c r="P11" s="14" t="s">
        <v>79</v>
      </c>
      <c r="Q11" s="14" t="s">
        <v>79</v>
      </c>
      <c r="R11" s="14" t="s">
        <v>189</v>
      </c>
      <c r="S11" s="14" t="s">
        <v>77</v>
      </c>
      <c r="T11" s="14" t="s">
        <v>80</v>
      </c>
      <c r="U11" s="14" t="s">
        <v>79</v>
      </c>
      <c r="V11" s="14" t="s">
        <v>77</v>
      </c>
      <c r="W11" s="14" t="s">
        <v>102</v>
      </c>
      <c r="X11" s="152" t="s">
        <v>87</v>
      </c>
    </row>
    <row r="12">
      <c r="A12" s="147" t="s">
        <v>1158</v>
      </c>
      <c r="B12" s="11">
        <v>17.0</v>
      </c>
      <c r="C12" s="11" t="s">
        <v>59</v>
      </c>
      <c r="D12" s="11" t="s">
        <v>193</v>
      </c>
      <c r="E12" s="12">
        <v>0.9583333333357587</v>
      </c>
      <c r="F12" s="11" t="s">
        <v>1914</v>
      </c>
      <c r="G12" s="12">
        <v>0.26388888889050577</v>
      </c>
      <c r="H12" s="11" t="s">
        <v>354</v>
      </c>
      <c r="I12" s="11" t="s">
        <v>79</v>
      </c>
      <c r="J12" s="11" t="s">
        <v>79</v>
      </c>
      <c r="K12" s="11" t="s">
        <v>79</v>
      </c>
      <c r="L12" s="11" t="s">
        <v>79</v>
      </c>
      <c r="M12" s="11" t="s">
        <v>79</v>
      </c>
      <c r="N12" s="11" t="s">
        <v>77</v>
      </c>
      <c r="O12" s="11" t="s">
        <v>78</v>
      </c>
      <c r="P12" s="11" t="s">
        <v>79</v>
      </c>
      <c r="Q12" s="11" t="s">
        <v>79</v>
      </c>
      <c r="R12" s="11">
        <v>0.0</v>
      </c>
      <c r="S12" s="11" t="s">
        <v>111</v>
      </c>
      <c r="T12" s="11" t="s">
        <v>101</v>
      </c>
      <c r="U12" s="11" t="s">
        <v>79</v>
      </c>
      <c r="V12" s="11" t="s">
        <v>125</v>
      </c>
      <c r="W12" s="11" t="s">
        <v>81</v>
      </c>
      <c r="X12" s="149" t="s">
        <v>202</v>
      </c>
    </row>
    <row r="13">
      <c r="A13" s="150" t="s">
        <v>1159</v>
      </c>
      <c r="B13" s="14">
        <v>20.0</v>
      </c>
      <c r="C13" s="14" t="s">
        <v>59</v>
      </c>
      <c r="D13" s="14" t="s">
        <v>193</v>
      </c>
      <c r="E13" s="15">
        <v>0.0</v>
      </c>
      <c r="F13" s="14" t="s">
        <v>180</v>
      </c>
      <c r="G13" s="15">
        <v>0.26388888889050577</v>
      </c>
      <c r="H13" s="14" t="s">
        <v>146</v>
      </c>
      <c r="I13" s="14" t="s">
        <v>77</v>
      </c>
      <c r="J13" s="14" t="s">
        <v>79</v>
      </c>
      <c r="K13" s="14" t="s">
        <v>77</v>
      </c>
      <c r="L13" s="14" t="s">
        <v>79</v>
      </c>
      <c r="M13" s="14" t="s">
        <v>79</v>
      </c>
      <c r="N13" s="14" t="s">
        <v>79</v>
      </c>
      <c r="O13" s="14" t="s">
        <v>79</v>
      </c>
      <c r="P13" s="14" t="s">
        <v>79</v>
      </c>
      <c r="Q13" s="14" t="s">
        <v>77</v>
      </c>
      <c r="R13" s="14" t="s">
        <v>206</v>
      </c>
      <c r="S13" s="14" t="s">
        <v>78</v>
      </c>
      <c r="T13" s="14" t="s">
        <v>147</v>
      </c>
      <c r="U13" s="14" t="s">
        <v>79</v>
      </c>
      <c r="V13" s="14" t="s">
        <v>78</v>
      </c>
      <c r="W13" s="14" t="s">
        <v>81</v>
      </c>
      <c r="X13" s="152" t="s">
        <v>87</v>
      </c>
    </row>
    <row r="14">
      <c r="A14" s="147" t="s">
        <v>1161</v>
      </c>
      <c r="B14" s="11">
        <v>43.0</v>
      </c>
      <c r="C14" s="11" t="s">
        <v>88</v>
      </c>
      <c r="D14" s="11" t="s">
        <v>89</v>
      </c>
      <c r="E14" s="12">
        <v>0.9166666666642413</v>
      </c>
      <c r="F14" s="11" t="s">
        <v>190</v>
      </c>
      <c r="G14" s="12">
        <v>0.29166666666424135</v>
      </c>
      <c r="H14" s="11" t="s">
        <v>2066</v>
      </c>
      <c r="I14" s="11" t="s">
        <v>125</v>
      </c>
      <c r="J14" s="11" t="s">
        <v>125</v>
      </c>
      <c r="K14" s="11" t="s">
        <v>125</v>
      </c>
      <c r="L14" s="11" t="s">
        <v>79</v>
      </c>
      <c r="M14" s="11" t="s">
        <v>77</v>
      </c>
      <c r="N14" s="11" t="s">
        <v>77</v>
      </c>
      <c r="O14" s="11" t="s">
        <v>78</v>
      </c>
      <c r="P14" s="11" t="s">
        <v>77</v>
      </c>
      <c r="Q14" s="11" t="s">
        <v>79</v>
      </c>
      <c r="R14" s="11" t="s">
        <v>211</v>
      </c>
      <c r="S14" s="11" t="s">
        <v>77</v>
      </c>
      <c r="T14" s="11" t="s">
        <v>80</v>
      </c>
      <c r="U14" s="11" t="s">
        <v>79</v>
      </c>
      <c r="V14" s="11" t="s">
        <v>79</v>
      </c>
      <c r="W14" s="11" t="s">
        <v>81</v>
      </c>
      <c r="X14" s="149" t="s">
        <v>140</v>
      </c>
    </row>
    <row r="15">
      <c r="A15" s="150" t="s">
        <v>1163</v>
      </c>
      <c r="B15" s="14">
        <v>24.0</v>
      </c>
      <c r="C15" s="14" t="s">
        <v>59</v>
      </c>
      <c r="D15" s="14" t="s">
        <v>89</v>
      </c>
      <c r="E15" s="15">
        <v>0.0625</v>
      </c>
      <c r="F15" s="14" t="s">
        <v>215</v>
      </c>
      <c r="G15" s="15">
        <v>0.29166666666424135</v>
      </c>
      <c r="H15" s="14" t="s">
        <v>146</v>
      </c>
      <c r="I15" s="14" t="s">
        <v>79</v>
      </c>
      <c r="J15" s="14" t="s">
        <v>78</v>
      </c>
      <c r="K15" s="14" t="s">
        <v>77</v>
      </c>
      <c r="L15" s="14" t="s">
        <v>79</v>
      </c>
      <c r="M15" s="14" t="s">
        <v>79</v>
      </c>
      <c r="N15" s="14" t="s">
        <v>77</v>
      </c>
      <c r="O15" s="14" t="s">
        <v>77</v>
      </c>
      <c r="P15" s="14" t="s">
        <v>79</v>
      </c>
      <c r="Q15" s="14" t="s">
        <v>79</v>
      </c>
      <c r="R15" s="14">
        <v>0.0</v>
      </c>
      <c r="S15" s="14" t="s">
        <v>111</v>
      </c>
      <c r="T15" s="14" t="s">
        <v>80</v>
      </c>
      <c r="U15" s="14" t="s">
        <v>77</v>
      </c>
      <c r="V15" s="14" t="s">
        <v>79</v>
      </c>
      <c r="W15" s="14" t="s">
        <v>216</v>
      </c>
      <c r="X15" s="152" t="s">
        <v>87</v>
      </c>
    </row>
    <row r="16">
      <c r="A16" s="147" t="s">
        <v>1165</v>
      </c>
      <c r="B16" s="11">
        <v>30.0</v>
      </c>
      <c r="C16" s="11" t="s">
        <v>59</v>
      </c>
      <c r="D16" s="11" t="s">
        <v>89</v>
      </c>
      <c r="E16" s="12">
        <v>0.9166666666642413</v>
      </c>
      <c r="F16" s="11" t="s">
        <v>190</v>
      </c>
      <c r="G16" s="12">
        <v>0.22222222221898846</v>
      </c>
      <c r="H16" s="11" t="s">
        <v>110</v>
      </c>
      <c r="I16" s="11" t="s">
        <v>77</v>
      </c>
      <c r="J16" s="11" t="s">
        <v>77</v>
      </c>
      <c r="K16" s="11" t="s">
        <v>77</v>
      </c>
      <c r="L16" s="11" t="s">
        <v>77</v>
      </c>
      <c r="M16" s="11" t="s">
        <v>77</v>
      </c>
      <c r="N16" s="11" t="s">
        <v>78</v>
      </c>
      <c r="O16" s="11" t="s">
        <v>77</v>
      </c>
      <c r="P16" s="11" t="s">
        <v>77</v>
      </c>
      <c r="Q16" s="11" t="s">
        <v>77</v>
      </c>
      <c r="R16" s="11">
        <v>0.0</v>
      </c>
      <c r="S16" s="11" t="s">
        <v>79</v>
      </c>
      <c r="T16" s="11" t="s">
        <v>101</v>
      </c>
      <c r="U16" s="11" t="s">
        <v>79</v>
      </c>
      <c r="V16" s="11" t="s">
        <v>77</v>
      </c>
      <c r="W16" s="11" t="s">
        <v>102</v>
      </c>
      <c r="X16" s="149" t="s">
        <v>87</v>
      </c>
    </row>
    <row r="17">
      <c r="A17" s="150" t="s">
        <v>1167</v>
      </c>
      <c r="B17" s="14">
        <v>28.0</v>
      </c>
      <c r="C17" s="14" t="s">
        <v>88</v>
      </c>
      <c r="D17" s="14" t="s">
        <v>228</v>
      </c>
      <c r="E17" s="15">
        <v>0.0</v>
      </c>
      <c r="F17" s="14" t="s">
        <v>179</v>
      </c>
      <c r="G17" s="15">
        <v>0.25</v>
      </c>
      <c r="H17" s="14" t="s">
        <v>146</v>
      </c>
      <c r="I17" s="14" t="s">
        <v>125</v>
      </c>
      <c r="J17" s="14" t="s">
        <v>79</v>
      </c>
      <c r="K17" s="14" t="s">
        <v>79</v>
      </c>
      <c r="L17" s="14" t="s">
        <v>79</v>
      </c>
      <c r="M17" s="14" t="s">
        <v>79</v>
      </c>
      <c r="N17" s="14" t="s">
        <v>77</v>
      </c>
      <c r="O17" s="14" t="s">
        <v>78</v>
      </c>
      <c r="P17" s="14" t="s">
        <v>77</v>
      </c>
      <c r="Q17" s="14" t="s">
        <v>79</v>
      </c>
      <c r="R17" s="14">
        <v>0.0</v>
      </c>
      <c r="S17" s="14" t="s">
        <v>111</v>
      </c>
      <c r="T17" s="14" t="s">
        <v>101</v>
      </c>
      <c r="U17" s="14" t="s">
        <v>79</v>
      </c>
      <c r="V17" s="14" t="s">
        <v>77</v>
      </c>
      <c r="W17" s="14" t="s">
        <v>102</v>
      </c>
      <c r="X17" s="152" t="s">
        <v>202</v>
      </c>
    </row>
    <row r="18">
      <c r="A18" s="147" t="s">
        <v>1168</v>
      </c>
      <c r="B18" s="11">
        <v>21.0</v>
      </c>
      <c r="C18" s="11" t="s">
        <v>59</v>
      </c>
      <c r="D18" s="11" t="s">
        <v>89</v>
      </c>
      <c r="E18" s="12">
        <v>0.04166666666424135</v>
      </c>
      <c r="F18" s="11" t="s">
        <v>281</v>
      </c>
      <c r="G18" s="12">
        <v>0.33333333333575865</v>
      </c>
      <c r="H18" s="11" t="s">
        <v>146</v>
      </c>
      <c r="I18" s="11" t="s">
        <v>79</v>
      </c>
      <c r="J18" s="11" t="s">
        <v>78</v>
      </c>
      <c r="K18" s="11" t="s">
        <v>79</v>
      </c>
      <c r="L18" s="11" t="s">
        <v>79</v>
      </c>
      <c r="M18" s="11" t="s">
        <v>79</v>
      </c>
      <c r="N18" s="11" t="s">
        <v>77</v>
      </c>
      <c r="O18" s="11" t="s">
        <v>77</v>
      </c>
      <c r="P18" s="11" t="s">
        <v>77</v>
      </c>
      <c r="Q18" s="11" t="s">
        <v>79</v>
      </c>
      <c r="R18" s="11">
        <v>0.0</v>
      </c>
      <c r="S18" s="11" t="s">
        <v>111</v>
      </c>
      <c r="T18" s="11" t="s">
        <v>80</v>
      </c>
      <c r="U18" s="11" t="s">
        <v>78</v>
      </c>
      <c r="V18" s="11" t="s">
        <v>125</v>
      </c>
      <c r="W18" s="11" t="s">
        <v>102</v>
      </c>
      <c r="X18" s="149" t="s">
        <v>202</v>
      </c>
    </row>
    <row r="19">
      <c r="A19" s="150" t="s">
        <v>1171</v>
      </c>
      <c r="B19" s="14">
        <v>25.0</v>
      </c>
      <c r="C19" s="14" t="s">
        <v>59</v>
      </c>
      <c r="D19" s="14" t="s">
        <v>60</v>
      </c>
      <c r="E19" s="15">
        <v>0.9583333333357587</v>
      </c>
      <c r="F19" s="14" t="s">
        <v>179</v>
      </c>
      <c r="G19" s="15">
        <v>0.25</v>
      </c>
      <c r="H19" s="14" t="s">
        <v>146</v>
      </c>
      <c r="I19" s="14" t="s">
        <v>78</v>
      </c>
      <c r="J19" s="14" t="s">
        <v>77</v>
      </c>
      <c r="K19" s="14" t="s">
        <v>79</v>
      </c>
      <c r="L19" s="14" t="s">
        <v>79</v>
      </c>
      <c r="M19" s="14" t="s">
        <v>79</v>
      </c>
      <c r="N19" s="14" t="s">
        <v>79</v>
      </c>
      <c r="O19" s="14" t="s">
        <v>79</v>
      </c>
      <c r="P19" s="14" t="s">
        <v>79</v>
      </c>
      <c r="Q19" s="14" t="s">
        <v>77</v>
      </c>
      <c r="R19" s="14">
        <v>0.0</v>
      </c>
      <c r="S19" s="14" t="s">
        <v>111</v>
      </c>
      <c r="T19" s="14" t="s">
        <v>101</v>
      </c>
      <c r="U19" s="14" t="s">
        <v>77</v>
      </c>
      <c r="V19" s="14" t="s">
        <v>79</v>
      </c>
      <c r="W19" s="14" t="s">
        <v>102</v>
      </c>
      <c r="X19" s="152" t="s">
        <v>87</v>
      </c>
    </row>
    <row r="20">
      <c r="A20" s="147" t="s">
        <v>1173</v>
      </c>
      <c r="B20" s="11">
        <v>22.0</v>
      </c>
      <c r="C20" s="11" t="s">
        <v>59</v>
      </c>
      <c r="D20" s="11" t="s">
        <v>228</v>
      </c>
      <c r="E20" s="12">
        <v>0.0</v>
      </c>
      <c r="F20" s="11" t="s">
        <v>190</v>
      </c>
      <c r="G20" s="12">
        <v>0.27083333333575865</v>
      </c>
      <c r="H20" s="11" t="s">
        <v>1917</v>
      </c>
      <c r="I20" s="11" t="s">
        <v>79</v>
      </c>
      <c r="J20" s="11" t="s">
        <v>125</v>
      </c>
      <c r="K20" s="11" t="s">
        <v>79</v>
      </c>
      <c r="L20" s="11" t="s">
        <v>79</v>
      </c>
      <c r="M20" s="11" t="s">
        <v>79</v>
      </c>
      <c r="N20" s="11" t="s">
        <v>79</v>
      </c>
      <c r="O20" s="11" t="s">
        <v>78</v>
      </c>
      <c r="P20" s="11" t="s">
        <v>125</v>
      </c>
      <c r="Q20" s="11" t="s">
        <v>78</v>
      </c>
      <c r="R20" s="11">
        <v>0.0</v>
      </c>
      <c r="S20" s="11" t="s">
        <v>111</v>
      </c>
      <c r="T20" s="11" t="s">
        <v>80</v>
      </c>
      <c r="U20" s="11" t="s">
        <v>79</v>
      </c>
      <c r="V20" s="11" t="s">
        <v>78</v>
      </c>
      <c r="W20" s="11" t="s">
        <v>81</v>
      </c>
      <c r="X20" s="149" t="s">
        <v>131</v>
      </c>
    </row>
    <row r="21">
      <c r="A21" s="150" t="s">
        <v>1175</v>
      </c>
      <c r="B21" s="14">
        <v>21.0</v>
      </c>
      <c r="C21" s="14" t="s">
        <v>88</v>
      </c>
      <c r="D21" s="14" t="s">
        <v>252</v>
      </c>
      <c r="E21" s="15">
        <v>0.020833333335758653</v>
      </c>
      <c r="F21" s="14" t="s">
        <v>215</v>
      </c>
      <c r="G21" s="15">
        <v>0.27083333333575865</v>
      </c>
      <c r="H21" s="14" t="s">
        <v>146</v>
      </c>
      <c r="I21" s="14" t="s">
        <v>79</v>
      </c>
      <c r="J21" s="14" t="s">
        <v>79</v>
      </c>
      <c r="K21" s="14" t="s">
        <v>79</v>
      </c>
      <c r="L21" s="14" t="s">
        <v>79</v>
      </c>
      <c r="M21" s="14" t="s">
        <v>79</v>
      </c>
      <c r="N21" s="14" t="s">
        <v>79</v>
      </c>
      <c r="O21" s="14" t="s">
        <v>79</v>
      </c>
      <c r="P21" s="14" t="s">
        <v>77</v>
      </c>
      <c r="Q21" s="14" t="s">
        <v>79</v>
      </c>
      <c r="R21" s="14">
        <v>0.0</v>
      </c>
      <c r="S21" s="14" t="s">
        <v>111</v>
      </c>
      <c r="T21" s="14" t="s">
        <v>101</v>
      </c>
      <c r="U21" s="14" t="s">
        <v>79</v>
      </c>
      <c r="V21" s="14" t="s">
        <v>79</v>
      </c>
      <c r="W21" s="14" t="s">
        <v>102</v>
      </c>
      <c r="X21" s="152" t="s">
        <v>140</v>
      </c>
    </row>
    <row r="22">
      <c r="A22" s="147" t="s">
        <v>1177</v>
      </c>
      <c r="B22" s="11">
        <v>24.0</v>
      </c>
      <c r="C22" s="11" t="s">
        <v>59</v>
      </c>
      <c r="D22" s="11" t="s">
        <v>89</v>
      </c>
      <c r="E22" s="12">
        <v>0.0</v>
      </c>
      <c r="F22" s="11" t="s">
        <v>281</v>
      </c>
      <c r="G22" s="12">
        <v>0.29166666666424135</v>
      </c>
      <c r="H22" s="11" t="s">
        <v>1911</v>
      </c>
      <c r="I22" s="11" t="s">
        <v>77</v>
      </c>
      <c r="J22" s="11" t="s">
        <v>78</v>
      </c>
      <c r="K22" s="11" t="s">
        <v>78</v>
      </c>
      <c r="L22" s="11" t="s">
        <v>79</v>
      </c>
      <c r="M22" s="11" t="s">
        <v>79</v>
      </c>
      <c r="N22" s="11" t="s">
        <v>79</v>
      </c>
      <c r="O22" s="11" t="s">
        <v>77</v>
      </c>
      <c r="P22" s="11" t="s">
        <v>78</v>
      </c>
      <c r="Q22" s="11" t="s">
        <v>79</v>
      </c>
      <c r="R22" s="11">
        <v>0.0</v>
      </c>
      <c r="S22" s="11" t="s">
        <v>111</v>
      </c>
      <c r="T22" s="11" t="s">
        <v>101</v>
      </c>
      <c r="U22" s="11" t="s">
        <v>79</v>
      </c>
      <c r="V22" s="11" t="s">
        <v>79</v>
      </c>
      <c r="W22" s="11" t="s">
        <v>81</v>
      </c>
      <c r="X22" s="149" t="s">
        <v>87</v>
      </c>
    </row>
    <row r="23">
      <c r="A23" s="150" t="s">
        <v>1179</v>
      </c>
      <c r="B23" s="14">
        <v>31.0</v>
      </c>
      <c r="C23" s="14" t="s">
        <v>59</v>
      </c>
      <c r="D23" s="14" t="s">
        <v>89</v>
      </c>
      <c r="E23" s="15">
        <v>0.9791666666642413</v>
      </c>
      <c r="F23" s="14" t="s">
        <v>263</v>
      </c>
      <c r="G23" s="15">
        <v>0.20833333333575865</v>
      </c>
      <c r="H23" s="14" t="s">
        <v>146</v>
      </c>
      <c r="I23" s="14" t="s">
        <v>78</v>
      </c>
      <c r="J23" s="14" t="s">
        <v>79</v>
      </c>
      <c r="K23" s="14" t="s">
        <v>77</v>
      </c>
      <c r="L23" s="14" t="s">
        <v>79</v>
      </c>
      <c r="M23" s="14" t="s">
        <v>125</v>
      </c>
      <c r="N23" s="14" t="s">
        <v>78</v>
      </c>
      <c r="O23" s="14" t="s">
        <v>77</v>
      </c>
      <c r="P23" s="14" t="s">
        <v>78</v>
      </c>
      <c r="Q23" s="14" t="s">
        <v>77</v>
      </c>
      <c r="R23" s="14">
        <v>0.0</v>
      </c>
      <c r="S23" s="14" t="s">
        <v>111</v>
      </c>
      <c r="T23" s="14" t="s">
        <v>101</v>
      </c>
      <c r="U23" s="14" t="s">
        <v>79</v>
      </c>
      <c r="V23" s="14" t="s">
        <v>77</v>
      </c>
      <c r="W23" s="14" t="s">
        <v>216</v>
      </c>
      <c r="X23" s="152" t="s">
        <v>140</v>
      </c>
    </row>
    <row r="24">
      <c r="A24" s="147" t="s">
        <v>1181</v>
      </c>
      <c r="B24" s="11">
        <v>21.0</v>
      </c>
      <c r="C24" s="11" t="s">
        <v>88</v>
      </c>
      <c r="D24" s="11" t="s">
        <v>60</v>
      </c>
      <c r="E24" s="12">
        <v>0.0</v>
      </c>
      <c r="F24" s="11" t="s">
        <v>215</v>
      </c>
      <c r="G24" s="12">
        <v>0.27083333333575865</v>
      </c>
      <c r="H24" s="11" t="s">
        <v>2067</v>
      </c>
      <c r="I24" s="11" t="s">
        <v>78</v>
      </c>
      <c r="J24" s="11" t="s">
        <v>78</v>
      </c>
      <c r="K24" s="11" t="s">
        <v>125</v>
      </c>
      <c r="L24" s="11" t="s">
        <v>79</v>
      </c>
      <c r="M24" s="11" t="s">
        <v>79</v>
      </c>
      <c r="N24" s="11" t="s">
        <v>79</v>
      </c>
      <c r="O24" s="11" t="s">
        <v>125</v>
      </c>
      <c r="P24" s="11" t="s">
        <v>77</v>
      </c>
      <c r="Q24" s="11" t="s">
        <v>79</v>
      </c>
      <c r="R24" s="11">
        <v>0.0</v>
      </c>
      <c r="S24" s="11" t="s">
        <v>111</v>
      </c>
      <c r="T24" s="11" t="s">
        <v>80</v>
      </c>
      <c r="U24" s="11" t="s">
        <v>79</v>
      </c>
      <c r="V24" s="11" t="s">
        <v>78</v>
      </c>
      <c r="W24" s="11" t="s">
        <v>81</v>
      </c>
      <c r="X24" s="149" t="s">
        <v>87</v>
      </c>
    </row>
    <row r="25">
      <c r="A25" s="150" t="s">
        <v>1182</v>
      </c>
      <c r="B25" s="14">
        <v>32.0</v>
      </c>
      <c r="C25" s="14" t="s">
        <v>59</v>
      </c>
      <c r="D25" s="14" t="s">
        <v>60</v>
      </c>
      <c r="E25" s="15">
        <v>0.9930555555547471</v>
      </c>
      <c r="F25" s="14" t="s">
        <v>215</v>
      </c>
      <c r="G25" s="15">
        <v>0.29166666666424135</v>
      </c>
      <c r="H25" s="14" t="s">
        <v>2068</v>
      </c>
      <c r="I25" s="14" t="s">
        <v>77</v>
      </c>
      <c r="J25" s="14" t="s">
        <v>78</v>
      </c>
      <c r="K25" s="14" t="s">
        <v>125</v>
      </c>
      <c r="L25" s="14" t="s">
        <v>79</v>
      </c>
      <c r="M25" s="14" t="s">
        <v>79</v>
      </c>
      <c r="N25" s="14" t="s">
        <v>79</v>
      </c>
      <c r="O25" s="14" t="s">
        <v>79</v>
      </c>
      <c r="P25" s="14" t="s">
        <v>78</v>
      </c>
      <c r="Q25" s="14" t="s">
        <v>79</v>
      </c>
      <c r="R25" s="14">
        <v>0.0</v>
      </c>
      <c r="S25" s="14" t="s">
        <v>111</v>
      </c>
      <c r="T25" s="14" t="s">
        <v>147</v>
      </c>
      <c r="U25" s="14" t="s">
        <v>78</v>
      </c>
      <c r="V25" s="14" t="s">
        <v>125</v>
      </c>
      <c r="W25" s="14" t="s">
        <v>216</v>
      </c>
      <c r="X25" s="152" t="s">
        <v>87</v>
      </c>
    </row>
    <row r="26">
      <c r="A26" s="147" t="s">
        <v>1184</v>
      </c>
      <c r="B26" s="11">
        <v>24.0</v>
      </c>
      <c r="C26" s="11" t="s">
        <v>59</v>
      </c>
      <c r="D26" s="11" t="s">
        <v>60</v>
      </c>
      <c r="E26" s="12">
        <v>0.9583333333357587</v>
      </c>
      <c r="F26" s="11" t="s">
        <v>281</v>
      </c>
      <c r="G26" s="12">
        <v>0.25</v>
      </c>
      <c r="H26" s="11" t="s">
        <v>1911</v>
      </c>
      <c r="I26" s="11" t="s">
        <v>79</v>
      </c>
      <c r="J26" s="11" t="s">
        <v>79</v>
      </c>
      <c r="K26" s="11" t="s">
        <v>79</v>
      </c>
      <c r="L26" s="11" t="s">
        <v>79</v>
      </c>
      <c r="M26" s="11" t="s">
        <v>79</v>
      </c>
      <c r="N26" s="11" t="s">
        <v>79</v>
      </c>
      <c r="O26" s="11" t="s">
        <v>79</v>
      </c>
      <c r="P26" s="11" t="s">
        <v>77</v>
      </c>
      <c r="Q26" s="11" t="s">
        <v>79</v>
      </c>
      <c r="R26" s="11" t="s">
        <v>269</v>
      </c>
      <c r="S26" s="11" t="s">
        <v>79</v>
      </c>
      <c r="T26" s="11" t="s">
        <v>157</v>
      </c>
      <c r="U26" s="11" t="s">
        <v>79</v>
      </c>
      <c r="V26" s="11" t="s">
        <v>79</v>
      </c>
      <c r="W26" s="11" t="s">
        <v>102</v>
      </c>
      <c r="X26" s="149" t="s">
        <v>87</v>
      </c>
    </row>
    <row r="27">
      <c r="A27" s="150" t="s">
        <v>1187</v>
      </c>
      <c r="B27" s="14">
        <v>38.0</v>
      </c>
      <c r="C27" s="14" t="s">
        <v>59</v>
      </c>
      <c r="D27" s="14" t="s">
        <v>89</v>
      </c>
      <c r="E27" s="15">
        <v>0.0</v>
      </c>
      <c r="F27" s="14" t="s">
        <v>281</v>
      </c>
      <c r="G27" s="15">
        <v>0.29166666666424135</v>
      </c>
      <c r="H27" s="14" t="s">
        <v>124</v>
      </c>
      <c r="I27" s="14" t="s">
        <v>78</v>
      </c>
      <c r="J27" s="14" t="s">
        <v>78</v>
      </c>
      <c r="K27" s="14" t="s">
        <v>78</v>
      </c>
      <c r="L27" s="14" t="s">
        <v>79</v>
      </c>
      <c r="M27" s="14" t="s">
        <v>79</v>
      </c>
      <c r="N27" s="14" t="s">
        <v>79</v>
      </c>
      <c r="O27" s="14" t="s">
        <v>77</v>
      </c>
      <c r="P27" s="14" t="s">
        <v>77</v>
      </c>
      <c r="Q27" s="14" t="s">
        <v>79</v>
      </c>
      <c r="R27" s="14" t="s">
        <v>282</v>
      </c>
      <c r="S27" s="14" t="s">
        <v>78</v>
      </c>
      <c r="T27" s="14" t="s">
        <v>101</v>
      </c>
      <c r="U27" s="14" t="s">
        <v>79</v>
      </c>
      <c r="V27" s="14" t="s">
        <v>77</v>
      </c>
      <c r="W27" s="14" t="s">
        <v>81</v>
      </c>
      <c r="X27" s="152" t="s">
        <v>140</v>
      </c>
    </row>
    <row r="28">
      <c r="A28" s="147" t="s">
        <v>1188</v>
      </c>
      <c r="B28" s="11">
        <v>24.0</v>
      </c>
      <c r="C28" s="11" t="s">
        <v>59</v>
      </c>
      <c r="D28" s="11" t="s">
        <v>89</v>
      </c>
      <c r="E28" s="12">
        <v>0.0</v>
      </c>
      <c r="F28" s="11" t="s">
        <v>179</v>
      </c>
      <c r="G28" s="12">
        <v>0.3125</v>
      </c>
      <c r="H28" s="11" t="s">
        <v>146</v>
      </c>
      <c r="I28" s="11" t="s">
        <v>78</v>
      </c>
      <c r="J28" s="11" t="s">
        <v>79</v>
      </c>
      <c r="K28" s="11" t="s">
        <v>77</v>
      </c>
      <c r="L28" s="11" t="s">
        <v>78</v>
      </c>
      <c r="M28" s="11" t="s">
        <v>79</v>
      </c>
      <c r="N28" s="11" t="s">
        <v>79</v>
      </c>
      <c r="O28" s="11" t="s">
        <v>79</v>
      </c>
      <c r="P28" s="11" t="s">
        <v>79</v>
      </c>
      <c r="Q28" s="11" t="s">
        <v>79</v>
      </c>
      <c r="R28" s="11">
        <v>0.0</v>
      </c>
      <c r="S28" s="11" t="s">
        <v>79</v>
      </c>
      <c r="T28" s="11" t="s">
        <v>101</v>
      </c>
      <c r="U28" s="11" t="s">
        <v>79</v>
      </c>
      <c r="V28" s="11" t="s">
        <v>78</v>
      </c>
      <c r="W28" s="11" t="s">
        <v>216</v>
      </c>
      <c r="X28" s="149" t="s">
        <v>87</v>
      </c>
    </row>
    <row r="29">
      <c r="A29" s="150" t="s">
        <v>1190</v>
      </c>
      <c r="B29" s="14">
        <v>27.0</v>
      </c>
      <c r="C29" s="14" t="s">
        <v>59</v>
      </c>
      <c r="D29" s="14" t="s">
        <v>193</v>
      </c>
      <c r="E29" s="15">
        <v>0.875</v>
      </c>
      <c r="F29" s="14" t="s">
        <v>180</v>
      </c>
      <c r="G29" s="15">
        <v>0.20833333333575865</v>
      </c>
      <c r="H29" s="14" t="s">
        <v>209</v>
      </c>
      <c r="I29" s="14" t="s">
        <v>125</v>
      </c>
      <c r="J29" s="14" t="s">
        <v>125</v>
      </c>
      <c r="K29" s="14" t="s">
        <v>79</v>
      </c>
      <c r="L29" s="14" t="s">
        <v>125</v>
      </c>
      <c r="M29" s="14" t="s">
        <v>79</v>
      </c>
      <c r="N29" s="14" t="s">
        <v>77</v>
      </c>
      <c r="O29" s="14" t="s">
        <v>125</v>
      </c>
      <c r="P29" s="14" t="s">
        <v>125</v>
      </c>
      <c r="Q29" s="14" t="s">
        <v>125</v>
      </c>
      <c r="R29" s="14" t="s">
        <v>288</v>
      </c>
      <c r="S29" s="14" t="s">
        <v>125</v>
      </c>
      <c r="T29" s="14" t="s">
        <v>101</v>
      </c>
      <c r="U29" s="14" t="s">
        <v>77</v>
      </c>
      <c r="V29" s="14" t="s">
        <v>77</v>
      </c>
      <c r="W29" s="14" t="s">
        <v>216</v>
      </c>
      <c r="X29" s="152" t="s">
        <v>140</v>
      </c>
    </row>
    <row r="30">
      <c r="A30" s="147" t="s">
        <v>1193</v>
      </c>
      <c r="B30" s="11">
        <v>22.0</v>
      </c>
      <c r="C30" s="11" t="s">
        <v>59</v>
      </c>
      <c r="D30" s="11" t="s">
        <v>89</v>
      </c>
      <c r="E30" s="12">
        <v>0.9583333333357587</v>
      </c>
      <c r="F30" s="11" t="s">
        <v>296</v>
      </c>
      <c r="G30" s="12">
        <v>0.25</v>
      </c>
      <c r="H30" s="11" t="s">
        <v>2069</v>
      </c>
      <c r="I30" s="11" t="s">
        <v>78</v>
      </c>
      <c r="J30" s="11" t="s">
        <v>125</v>
      </c>
      <c r="K30" s="11" t="s">
        <v>78</v>
      </c>
      <c r="L30" s="11" t="s">
        <v>77</v>
      </c>
      <c r="M30" s="11" t="s">
        <v>79</v>
      </c>
      <c r="N30" s="11" t="s">
        <v>78</v>
      </c>
      <c r="O30" s="11" t="s">
        <v>79</v>
      </c>
      <c r="P30" s="11" t="s">
        <v>125</v>
      </c>
      <c r="Q30" s="11" t="s">
        <v>125</v>
      </c>
      <c r="R30" s="11">
        <v>0.0</v>
      </c>
      <c r="S30" s="11" t="s">
        <v>111</v>
      </c>
      <c r="T30" s="11" t="s">
        <v>80</v>
      </c>
      <c r="U30" s="11" t="s">
        <v>79</v>
      </c>
      <c r="V30" s="11" t="s">
        <v>78</v>
      </c>
      <c r="W30" s="11" t="s">
        <v>216</v>
      </c>
      <c r="X30" s="149" t="s">
        <v>87</v>
      </c>
    </row>
    <row r="31">
      <c r="A31" s="150" t="s">
        <v>1195</v>
      </c>
      <c r="B31" s="14">
        <v>19.0</v>
      </c>
      <c r="C31" s="14" t="s">
        <v>59</v>
      </c>
      <c r="D31" s="14" t="s">
        <v>193</v>
      </c>
      <c r="E31" s="15">
        <v>0.9375</v>
      </c>
      <c r="F31" s="14" t="s">
        <v>398</v>
      </c>
      <c r="G31" s="15">
        <v>0.22916666666424135</v>
      </c>
      <c r="H31" s="14" t="s">
        <v>124</v>
      </c>
      <c r="I31" s="14" t="s">
        <v>77</v>
      </c>
      <c r="J31" s="14" t="s">
        <v>125</v>
      </c>
      <c r="K31" s="14" t="s">
        <v>79</v>
      </c>
      <c r="L31" s="14" t="s">
        <v>77</v>
      </c>
      <c r="M31" s="14" t="s">
        <v>79</v>
      </c>
      <c r="N31" s="14" t="s">
        <v>77</v>
      </c>
      <c r="O31" s="14" t="s">
        <v>77</v>
      </c>
      <c r="P31" s="14" t="s">
        <v>125</v>
      </c>
      <c r="Q31" s="14" t="s">
        <v>77</v>
      </c>
      <c r="R31" s="14">
        <v>0.0</v>
      </c>
      <c r="S31" s="14" t="s">
        <v>111</v>
      </c>
      <c r="T31" s="14" t="s">
        <v>101</v>
      </c>
      <c r="U31" s="14" t="s">
        <v>77</v>
      </c>
      <c r="V31" s="14" t="s">
        <v>77</v>
      </c>
      <c r="W31" s="14" t="s">
        <v>102</v>
      </c>
      <c r="X31" s="152" t="s">
        <v>87</v>
      </c>
    </row>
    <row r="32">
      <c r="A32" s="147" t="s">
        <v>1197</v>
      </c>
      <c r="B32" s="11">
        <v>20.0</v>
      </c>
      <c r="C32" s="11" t="s">
        <v>59</v>
      </c>
      <c r="D32" s="11" t="s">
        <v>252</v>
      </c>
      <c r="E32" s="12">
        <v>0.9583333333357587</v>
      </c>
      <c r="F32" s="11" t="s">
        <v>311</v>
      </c>
      <c r="G32" s="12">
        <v>0.2569444444452529</v>
      </c>
      <c r="H32" s="11" t="s">
        <v>146</v>
      </c>
      <c r="I32" s="11" t="s">
        <v>77</v>
      </c>
      <c r="J32" s="11" t="s">
        <v>77</v>
      </c>
      <c r="K32" s="11" t="s">
        <v>79</v>
      </c>
      <c r="L32" s="11" t="s">
        <v>77</v>
      </c>
      <c r="M32" s="11" t="s">
        <v>79</v>
      </c>
      <c r="N32" s="11" t="s">
        <v>78</v>
      </c>
      <c r="O32" s="11" t="s">
        <v>77</v>
      </c>
      <c r="P32" s="11" t="s">
        <v>78</v>
      </c>
      <c r="Q32" s="11" t="s">
        <v>77</v>
      </c>
      <c r="R32" s="11">
        <v>0.0</v>
      </c>
      <c r="S32" s="11" t="s">
        <v>79</v>
      </c>
      <c r="T32" s="11" t="s">
        <v>101</v>
      </c>
      <c r="U32" s="11" t="s">
        <v>77</v>
      </c>
      <c r="V32" s="11" t="s">
        <v>78</v>
      </c>
      <c r="W32" s="11" t="s">
        <v>81</v>
      </c>
      <c r="X32" s="149" t="s">
        <v>87</v>
      </c>
    </row>
    <row r="33">
      <c r="A33" s="150" t="s">
        <v>1199</v>
      </c>
      <c r="B33" s="14">
        <v>18.0</v>
      </c>
      <c r="C33" s="14" t="s">
        <v>59</v>
      </c>
      <c r="D33" s="14" t="s">
        <v>193</v>
      </c>
      <c r="E33" s="15">
        <v>0.9583333333357587</v>
      </c>
      <c r="F33" s="14" t="s">
        <v>190</v>
      </c>
      <c r="G33" s="15">
        <v>0.2569444444452529</v>
      </c>
      <c r="H33" s="14" t="s">
        <v>124</v>
      </c>
      <c r="I33" s="14" t="s">
        <v>78</v>
      </c>
      <c r="J33" s="14" t="s">
        <v>77</v>
      </c>
      <c r="K33" s="14" t="s">
        <v>77</v>
      </c>
      <c r="L33" s="14" t="s">
        <v>77</v>
      </c>
      <c r="M33" s="14" t="s">
        <v>79</v>
      </c>
      <c r="N33" s="14" t="s">
        <v>79</v>
      </c>
      <c r="O33" s="14" t="s">
        <v>79</v>
      </c>
      <c r="P33" s="14" t="s">
        <v>79</v>
      </c>
      <c r="Q33" s="14" t="s">
        <v>79</v>
      </c>
      <c r="R33" s="14">
        <v>0.0</v>
      </c>
      <c r="S33" s="14" t="s">
        <v>79</v>
      </c>
      <c r="T33" s="14" t="s">
        <v>101</v>
      </c>
      <c r="U33" s="14" t="s">
        <v>79</v>
      </c>
      <c r="V33" s="14" t="s">
        <v>78</v>
      </c>
      <c r="W33" s="14" t="s">
        <v>216</v>
      </c>
      <c r="X33" s="152" t="s">
        <v>87</v>
      </c>
    </row>
    <row r="34">
      <c r="A34" s="147" t="s">
        <v>1200</v>
      </c>
      <c r="B34" s="11">
        <v>19.0</v>
      </c>
      <c r="C34" s="11" t="s">
        <v>59</v>
      </c>
      <c r="D34" s="11" t="s">
        <v>252</v>
      </c>
      <c r="E34" s="12">
        <v>0.9166666666642413</v>
      </c>
      <c r="F34" s="11" t="s">
        <v>1920</v>
      </c>
      <c r="G34" s="12">
        <v>0.25</v>
      </c>
      <c r="H34" s="11" t="s">
        <v>1921</v>
      </c>
      <c r="I34" s="11" t="s">
        <v>78</v>
      </c>
      <c r="J34" s="11" t="s">
        <v>77</v>
      </c>
      <c r="K34" s="11" t="s">
        <v>79</v>
      </c>
      <c r="L34" s="11" t="s">
        <v>79</v>
      </c>
      <c r="M34" s="11" t="s">
        <v>79</v>
      </c>
      <c r="N34" s="11" t="s">
        <v>79</v>
      </c>
      <c r="O34" s="11" t="s">
        <v>79</v>
      </c>
      <c r="P34" s="11" t="s">
        <v>79</v>
      </c>
      <c r="Q34" s="11" t="s">
        <v>79</v>
      </c>
      <c r="R34" s="11">
        <v>0.0</v>
      </c>
      <c r="S34" s="11" t="s">
        <v>111</v>
      </c>
      <c r="T34" s="11" t="s">
        <v>101</v>
      </c>
      <c r="U34" s="11" t="s">
        <v>79</v>
      </c>
      <c r="V34" s="11" t="s">
        <v>79</v>
      </c>
      <c r="W34" s="11" t="s">
        <v>102</v>
      </c>
      <c r="X34" s="149" t="s">
        <v>87</v>
      </c>
    </row>
    <row r="35">
      <c r="A35" s="150" t="s">
        <v>1201</v>
      </c>
      <c r="B35" s="14">
        <v>18.0</v>
      </c>
      <c r="C35" s="14" t="s">
        <v>59</v>
      </c>
      <c r="D35" s="14" t="s">
        <v>193</v>
      </c>
      <c r="E35" s="15">
        <v>0.9166666666642413</v>
      </c>
      <c r="F35" s="14" t="s">
        <v>190</v>
      </c>
      <c r="G35" s="15">
        <v>0.25</v>
      </c>
      <c r="H35" s="14" t="s">
        <v>1911</v>
      </c>
      <c r="I35" s="14" t="s">
        <v>125</v>
      </c>
      <c r="J35" s="14" t="s">
        <v>79</v>
      </c>
      <c r="K35" s="14" t="s">
        <v>79</v>
      </c>
      <c r="L35" s="14" t="s">
        <v>79</v>
      </c>
      <c r="M35" s="14" t="s">
        <v>79</v>
      </c>
      <c r="N35" s="14" t="s">
        <v>79</v>
      </c>
      <c r="O35" s="14" t="s">
        <v>79</v>
      </c>
      <c r="P35" s="14" t="s">
        <v>79</v>
      </c>
      <c r="Q35" s="14" t="s">
        <v>79</v>
      </c>
      <c r="R35" s="14">
        <v>0.0</v>
      </c>
      <c r="S35" s="14" t="s">
        <v>79</v>
      </c>
      <c r="T35" s="14" t="s">
        <v>101</v>
      </c>
      <c r="U35" s="14" t="s">
        <v>79</v>
      </c>
      <c r="V35" s="14" t="s">
        <v>79</v>
      </c>
      <c r="W35" s="14" t="s">
        <v>81</v>
      </c>
      <c r="X35" s="152" t="s">
        <v>87</v>
      </c>
    </row>
    <row r="36">
      <c r="A36" s="147" t="s">
        <v>1202</v>
      </c>
      <c r="B36" s="11">
        <v>24.0</v>
      </c>
      <c r="C36" s="11" t="s">
        <v>59</v>
      </c>
      <c r="D36" s="11" t="s">
        <v>193</v>
      </c>
      <c r="E36" s="12">
        <v>0.0</v>
      </c>
      <c r="F36" s="11" t="s">
        <v>179</v>
      </c>
      <c r="G36" s="12">
        <v>0.25</v>
      </c>
      <c r="H36" s="11" t="s">
        <v>354</v>
      </c>
      <c r="I36" s="11" t="s">
        <v>125</v>
      </c>
      <c r="J36" s="11" t="s">
        <v>78</v>
      </c>
      <c r="K36" s="11" t="s">
        <v>125</v>
      </c>
      <c r="L36" s="11" t="s">
        <v>79</v>
      </c>
      <c r="M36" s="11" t="s">
        <v>79</v>
      </c>
      <c r="N36" s="11" t="s">
        <v>79</v>
      </c>
      <c r="O36" s="11" t="s">
        <v>79</v>
      </c>
      <c r="P36" s="11" t="s">
        <v>78</v>
      </c>
      <c r="Q36" s="11" t="s">
        <v>77</v>
      </c>
      <c r="R36" s="11">
        <v>0.0</v>
      </c>
      <c r="S36" s="11" t="s">
        <v>79</v>
      </c>
      <c r="T36" s="11" t="s">
        <v>80</v>
      </c>
      <c r="U36" s="11" t="s">
        <v>77</v>
      </c>
      <c r="V36" s="11" t="s">
        <v>78</v>
      </c>
      <c r="W36" s="11" t="s">
        <v>102</v>
      </c>
      <c r="X36" s="149" t="s">
        <v>87</v>
      </c>
    </row>
    <row r="37">
      <c r="A37" s="150" t="s">
        <v>1203</v>
      </c>
      <c r="B37" s="14">
        <v>19.0</v>
      </c>
      <c r="C37" s="14" t="s">
        <v>88</v>
      </c>
      <c r="D37" s="14" t="s">
        <v>193</v>
      </c>
      <c r="E37" s="15">
        <v>0.5</v>
      </c>
      <c r="F37" s="14" t="s">
        <v>1922</v>
      </c>
      <c r="G37" s="15">
        <v>0.23611111110949423</v>
      </c>
      <c r="H37" s="14" t="s">
        <v>1923</v>
      </c>
      <c r="I37" s="14" t="s">
        <v>125</v>
      </c>
      <c r="J37" s="14" t="s">
        <v>125</v>
      </c>
      <c r="K37" s="14" t="s">
        <v>77</v>
      </c>
      <c r="L37" s="14" t="s">
        <v>79</v>
      </c>
      <c r="M37" s="14" t="s">
        <v>79</v>
      </c>
      <c r="N37" s="14" t="s">
        <v>79</v>
      </c>
      <c r="O37" s="14" t="s">
        <v>77</v>
      </c>
      <c r="P37" s="14" t="s">
        <v>125</v>
      </c>
      <c r="Q37" s="14" t="s">
        <v>79</v>
      </c>
      <c r="R37" s="14" t="s">
        <v>334</v>
      </c>
      <c r="S37" s="14" t="s">
        <v>125</v>
      </c>
      <c r="T37" s="14" t="s">
        <v>80</v>
      </c>
      <c r="U37" s="14" t="s">
        <v>79</v>
      </c>
      <c r="V37" s="14" t="s">
        <v>78</v>
      </c>
      <c r="W37" s="14" t="s">
        <v>216</v>
      </c>
      <c r="X37" s="152" t="s">
        <v>202</v>
      </c>
    </row>
    <row r="38">
      <c r="A38" s="147" t="s">
        <v>1204</v>
      </c>
      <c r="B38" s="11">
        <v>21.0</v>
      </c>
      <c r="C38" s="11" t="s">
        <v>88</v>
      </c>
      <c r="D38" s="11" t="s">
        <v>193</v>
      </c>
      <c r="E38" s="12">
        <v>0.9583333333357587</v>
      </c>
      <c r="F38" s="11" t="s">
        <v>179</v>
      </c>
      <c r="G38" s="12">
        <v>0.26041666666424135</v>
      </c>
      <c r="H38" s="11" t="s">
        <v>124</v>
      </c>
      <c r="I38" s="11" t="s">
        <v>77</v>
      </c>
      <c r="J38" s="11" t="s">
        <v>78</v>
      </c>
      <c r="K38" s="11" t="s">
        <v>78</v>
      </c>
      <c r="L38" s="11" t="s">
        <v>79</v>
      </c>
      <c r="M38" s="11" t="s">
        <v>79</v>
      </c>
      <c r="N38" s="11" t="s">
        <v>79</v>
      </c>
      <c r="O38" s="11" t="s">
        <v>78</v>
      </c>
      <c r="P38" s="11" t="s">
        <v>79</v>
      </c>
      <c r="Q38" s="11" t="s">
        <v>79</v>
      </c>
      <c r="R38" s="11" t="s">
        <v>342</v>
      </c>
      <c r="S38" s="11" t="s">
        <v>78</v>
      </c>
      <c r="T38" s="11" t="s">
        <v>101</v>
      </c>
      <c r="U38" s="11" t="s">
        <v>79</v>
      </c>
      <c r="V38" s="11" t="s">
        <v>79</v>
      </c>
      <c r="W38" s="11" t="s">
        <v>138</v>
      </c>
      <c r="X38" s="149" t="s">
        <v>87</v>
      </c>
    </row>
    <row r="39">
      <c r="A39" s="150" t="s">
        <v>1205</v>
      </c>
      <c r="B39" s="14">
        <v>23.0</v>
      </c>
      <c r="C39" s="14" t="s">
        <v>59</v>
      </c>
      <c r="D39" s="14" t="s">
        <v>89</v>
      </c>
      <c r="E39" s="15">
        <v>0.9166666666642413</v>
      </c>
      <c r="F39" s="14" t="s">
        <v>180</v>
      </c>
      <c r="G39" s="15">
        <v>0.23611111110949423</v>
      </c>
      <c r="H39" s="14" t="s">
        <v>124</v>
      </c>
      <c r="I39" s="14" t="s">
        <v>125</v>
      </c>
      <c r="J39" s="14" t="s">
        <v>78</v>
      </c>
      <c r="K39" s="14" t="s">
        <v>125</v>
      </c>
      <c r="L39" s="14" t="s">
        <v>125</v>
      </c>
      <c r="M39" s="14" t="s">
        <v>78</v>
      </c>
      <c r="N39" s="14" t="s">
        <v>79</v>
      </c>
      <c r="O39" s="14" t="s">
        <v>79</v>
      </c>
      <c r="P39" s="14" t="s">
        <v>79</v>
      </c>
      <c r="Q39" s="14" t="s">
        <v>79</v>
      </c>
      <c r="R39" s="14" t="s">
        <v>282</v>
      </c>
      <c r="S39" s="14" t="s">
        <v>125</v>
      </c>
      <c r="T39" s="14" t="s">
        <v>80</v>
      </c>
      <c r="U39" s="14" t="s">
        <v>125</v>
      </c>
      <c r="V39" s="14" t="s">
        <v>125</v>
      </c>
      <c r="W39" s="14" t="s">
        <v>216</v>
      </c>
      <c r="X39" s="152" t="s">
        <v>87</v>
      </c>
    </row>
    <row r="40">
      <c r="A40" s="147" t="s">
        <v>1206</v>
      </c>
      <c r="B40" s="11">
        <v>24.0</v>
      </c>
      <c r="C40" s="11" t="s">
        <v>59</v>
      </c>
      <c r="D40" s="11" t="s">
        <v>228</v>
      </c>
      <c r="E40" s="12">
        <v>0.875</v>
      </c>
      <c r="F40" s="11" t="s">
        <v>190</v>
      </c>
      <c r="G40" s="12">
        <v>0.22916666666424135</v>
      </c>
      <c r="H40" s="11" t="s">
        <v>209</v>
      </c>
      <c r="I40" s="11" t="s">
        <v>77</v>
      </c>
      <c r="J40" s="11" t="s">
        <v>77</v>
      </c>
      <c r="K40" s="11" t="s">
        <v>79</v>
      </c>
      <c r="L40" s="11" t="s">
        <v>77</v>
      </c>
      <c r="M40" s="11" t="s">
        <v>77</v>
      </c>
      <c r="N40" s="11" t="s">
        <v>79</v>
      </c>
      <c r="O40" s="11" t="s">
        <v>77</v>
      </c>
      <c r="P40" s="11" t="s">
        <v>79</v>
      </c>
      <c r="Q40" s="11" t="s">
        <v>77</v>
      </c>
      <c r="R40" s="11" t="s">
        <v>351</v>
      </c>
      <c r="S40" s="11" t="s">
        <v>125</v>
      </c>
      <c r="T40" s="11" t="s">
        <v>101</v>
      </c>
      <c r="U40" s="11" t="s">
        <v>79</v>
      </c>
      <c r="V40" s="11" t="s">
        <v>79</v>
      </c>
      <c r="W40" s="11" t="s">
        <v>102</v>
      </c>
      <c r="X40" s="149" t="s">
        <v>140</v>
      </c>
    </row>
    <row r="41">
      <c r="A41" s="150" t="s">
        <v>1207</v>
      </c>
      <c r="B41" s="14">
        <v>23.0</v>
      </c>
      <c r="C41" s="14" t="s">
        <v>88</v>
      </c>
      <c r="D41" s="14" t="s">
        <v>164</v>
      </c>
      <c r="E41" s="15">
        <v>0.9375</v>
      </c>
      <c r="F41" s="14" t="s">
        <v>281</v>
      </c>
      <c r="G41" s="15">
        <v>0.1875</v>
      </c>
      <c r="H41" s="14" t="s">
        <v>146</v>
      </c>
      <c r="I41" s="14" t="s">
        <v>79</v>
      </c>
      <c r="J41" s="14" t="s">
        <v>77</v>
      </c>
      <c r="K41" s="14" t="s">
        <v>79</v>
      </c>
      <c r="L41" s="14" t="s">
        <v>79</v>
      </c>
      <c r="M41" s="14" t="s">
        <v>79</v>
      </c>
      <c r="N41" s="14" t="s">
        <v>77</v>
      </c>
      <c r="O41" s="14" t="s">
        <v>77</v>
      </c>
      <c r="P41" s="14" t="s">
        <v>78</v>
      </c>
      <c r="Q41" s="14" t="s">
        <v>77</v>
      </c>
      <c r="R41" s="14">
        <v>0.0</v>
      </c>
      <c r="S41" s="14" t="s">
        <v>111</v>
      </c>
      <c r="T41" s="14" t="s">
        <v>101</v>
      </c>
      <c r="U41" s="14" t="s">
        <v>79</v>
      </c>
      <c r="V41" s="14" t="s">
        <v>125</v>
      </c>
      <c r="W41" s="14" t="s">
        <v>81</v>
      </c>
      <c r="X41" s="152" t="s">
        <v>87</v>
      </c>
    </row>
    <row r="42">
      <c r="A42" s="147" t="s">
        <v>1208</v>
      </c>
      <c r="B42" s="11">
        <v>21.0</v>
      </c>
      <c r="C42" s="11" t="s">
        <v>59</v>
      </c>
      <c r="D42" s="11" t="s">
        <v>252</v>
      </c>
      <c r="E42" s="12">
        <v>0.9166666666642413</v>
      </c>
      <c r="F42" s="11" t="s">
        <v>311</v>
      </c>
      <c r="G42" s="12">
        <v>0.25</v>
      </c>
      <c r="H42" s="11" t="s">
        <v>146</v>
      </c>
      <c r="I42" s="11" t="s">
        <v>79</v>
      </c>
      <c r="J42" s="11" t="s">
        <v>79</v>
      </c>
      <c r="K42" s="11" t="s">
        <v>77</v>
      </c>
      <c r="L42" s="11" t="s">
        <v>79</v>
      </c>
      <c r="M42" s="11" t="s">
        <v>79</v>
      </c>
      <c r="N42" s="11" t="s">
        <v>125</v>
      </c>
      <c r="O42" s="11" t="s">
        <v>78</v>
      </c>
      <c r="P42" s="11" t="s">
        <v>79</v>
      </c>
      <c r="Q42" s="11" t="s">
        <v>79</v>
      </c>
      <c r="R42" s="11">
        <v>0.0</v>
      </c>
      <c r="S42" s="11" t="s">
        <v>111</v>
      </c>
      <c r="T42" s="11" t="s">
        <v>101</v>
      </c>
      <c r="U42" s="11" t="s">
        <v>79</v>
      </c>
      <c r="V42" s="11" t="s">
        <v>125</v>
      </c>
      <c r="W42" s="11" t="s">
        <v>216</v>
      </c>
      <c r="X42" s="149" t="s">
        <v>202</v>
      </c>
    </row>
    <row r="43">
      <c r="A43" s="193" t="s">
        <v>1210</v>
      </c>
      <c r="B43" s="194">
        <v>22.0</v>
      </c>
      <c r="C43" s="194" t="s">
        <v>88</v>
      </c>
      <c r="D43" s="194" t="s">
        <v>252</v>
      </c>
      <c r="E43" s="195">
        <v>0.9166666666642413</v>
      </c>
      <c r="F43" s="194" t="s">
        <v>366</v>
      </c>
      <c r="G43" s="195">
        <v>0.20833333333575865</v>
      </c>
      <c r="H43" s="194" t="s">
        <v>124</v>
      </c>
      <c r="I43" s="194" t="s">
        <v>79</v>
      </c>
      <c r="J43" s="194" t="s">
        <v>79</v>
      </c>
      <c r="K43" s="194" t="s">
        <v>79</v>
      </c>
      <c r="L43" s="194" t="s">
        <v>79</v>
      </c>
      <c r="M43" s="194" t="s">
        <v>79</v>
      </c>
      <c r="N43" s="194" t="s">
        <v>79</v>
      </c>
      <c r="O43" s="194" t="s">
        <v>77</v>
      </c>
      <c r="P43" s="194" t="s">
        <v>79</v>
      </c>
      <c r="Q43" s="194" t="s">
        <v>79</v>
      </c>
      <c r="R43" s="194">
        <v>0.0</v>
      </c>
      <c r="S43" s="194" t="s">
        <v>111</v>
      </c>
      <c r="T43" s="194" t="s">
        <v>101</v>
      </c>
      <c r="U43" s="194" t="s">
        <v>79</v>
      </c>
      <c r="V43" s="194" t="s">
        <v>77</v>
      </c>
      <c r="W43" s="194" t="s">
        <v>216</v>
      </c>
      <c r="X43" s="196" t="s">
        <v>87</v>
      </c>
    </row>
    <row r="44">
      <c r="A44" s="193" t="s">
        <v>1211</v>
      </c>
      <c r="B44" s="194">
        <v>32.0</v>
      </c>
      <c r="C44" s="194" t="s">
        <v>59</v>
      </c>
      <c r="D44" s="194" t="s">
        <v>228</v>
      </c>
      <c r="E44" s="195">
        <v>0.9375</v>
      </c>
      <c r="F44" s="194" t="s">
        <v>2070</v>
      </c>
      <c r="G44" s="195">
        <v>0.20833333333575865</v>
      </c>
      <c r="H44" s="194" t="s">
        <v>124</v>
      </c>
      <c r="I44" s="194" t="s">
        <v>79</v>
      </c>
      <c r="J44" s="194" t="s">
        <v>78</v>
      </c>
      <c r="K44" s="194" t="s">
        <v>77</v>
      </c>
      <c r="L44" s="194" t="s">
        <v>79</v>
      </c>
      <c r="M44" s="194" t="s">
        <v>79</v>
      </c>
      <c r="N44" s="194" t="s">
        <v>79</v>
      </c>
      <c r="O44" s="194" t="s">
        <v>79</v>
      </c>
      <c r="P44" s="194" t="s">
        <v>79</v>
      </c>
      <c r="Q44" s="194" t="s">
        <v>79</v>
      </c>
      <c r="R44" s="194">
        <v>0.0</v>
      </c>
      <c r="S44" s="194" t="s">
        <v>79</v>
      </c>
      <c r="T44" s="194" t="s">
        <v>157</v>
      </c>
      <c r="U44" s="194" t="s">
        <v>79</v>
      </c>
      <c r="V44" s="194" t="s">
        <v>79</v>
      </c>
      <c r="W44" s="194" t="s">
        <v>138</v>
      </c>
      <c r="X44" s="196" t="s">
        <v>140</v>
      </c>
    </row>
    <row r="45">
      <c r="A45" s="150" t="s">
        <v>1212</v>
      </c>
      <c r="B45" s="14">
        <v>19.0</v>
      </c>
      <c r="C45" s="14" t="s">
        <v>59</v>
      </c>
      <c r="D45" s="14" t="s">
        <v>193</v>
      </c>
      <c r="E45" s="15">
        <v>0.9583333333357587</v>
      </c>
      <c r="F45" s="14" t="s">
        <v>1927</v>
      </c>
      <c r="G45" s="15">
        <v>0.22916666666424135</v>
      </c>
      <c r="H45" s="14" t="s">
        <v>146</v>
      </c>
      <c r="I45" s="14" t="s">
        <v>125</v>
      </c>
      <c r="J45" s="14" t="s">
        <v>125</v>
      </c>
      <c r="K45" s="14" t="s">
        <v>125</v>
      </c>
      <c r="L45" s="14" t="s">
        <v>78</v>
      </c>
      <c r="M45" s="14" t="s">
        <v>79</v>
      </c>
      <c r="N45" s="14" t="s">
        <v>79</v>
      </c>
      <c r="O45" s="14" t="s">
        <v>125</v>
      </c>
      <c r="P45" s="14" t="s">
        <v>77</v>
      </c>
      <c r="Q45" s="14" t="s">
        <v>78</v>
      </c>
      <c r="R45" s="14">
        <v>0.0</v>
      </c>
      <c r="S45" s="14" t="s">
        <v>111</v>
      </c>
      <c r="T45" s="14" t="s">
        <v>80</v>
      </c>
      <c r="U45" s="14" t="s">
        <v>79</v>
      </c>
      <c r="V45" s="14" t="s">
        <v>125</v>
      </c>
      <c r="W45" s="14" t="s">
        <v>216</v>
      </c>
      <c r="X45" s="152" t="s">
        <v>140</v>
      </c>
    </row>
    <row r="46">
      <c r="A46" s="147" t="s">
        <v>1213</v>
      </c>
      <c r="B46" s="11">
        <v>19.0</v>
      </c>
      <c r="C46" s="11" t="s">
        <v>59</v>
      </c>
      <c r="D46" s="11" t="s">
        <v>193</v>
      </c>
      <c r="E46" s="12">
        <v>0.0</v>
      </c>
      <c r="F46" s="11" t="s">
        <v>215</v>
      </c>
      <c r="G46" s="12">
        <v>0.27083333333575865</v>
      </c>
      <c r="H46" s="11" t="s">
        <v>146</v>
      </c>
      <c r="I46" s="11" t="s">
        <v>77</v>
      </c>
      <c r="J46" s="11" t="s">
        <v>77</v>
      </c>
      <c r="K46" s="11" t="s">
        <v>79</v>
      </c>
      <c r="L46" s="11" t="s">
        <v>79</v>
      </c>
      <c r="M46" s="11" t="s">
        <v>79</v>
      </c>
      <c r="N46" s="11" t="s">
        <v>77</v>
      </c>
      <c r="O46" s="11" t="s">
        <v>79</v>
      </c>
      <c r="P46" s="11" t="s">
        <v>79</v>
      </c>
      <c r="Q46" s="11" t="s">
        <v>79</v>
      </c>
      <c r="R46" s="11">
        <v>0.0</v>
      </c>
      <c r="S46" s="11" t="s">
        <v>111</v>
      </c>
      <c r="T46" s="11" t="s">
        <v>80</v>
      </c>
      <c r="U46" s="11" t="s">
        <v>79</v>
      </c>
      <c r="V46" s="11" t="s">
        <v>77</v>
      </c>
      <c r="W46" s="11" t="s">
        <v>102</v>
      </c>
      <c r="X46" s="149" t="s">
        <v>87</v>
      </c>
    </row>
    <row r="47">
      <c r="A47" s="193" t="s">
        <v>1214</v>
      </c>
      <c r="B47" s="194">
        <v>24.0</v>
      </c>
      <c r="C47" s="194" t="s">
        <v>59</v>
      </c>
      <c r="D47" s="194" t="s">
        <v>60</v>
      </c>
      <c r="E47" s="195">
        <v>0.9583333333357587</v>
      </c>
      <c r="F47" s="194" t="s">
        <v>382</v>
      </c>
      <c r="G47" s="195">
        <v>0.25</v>
      </c>
      <c r="H47" s="194" t="s">
        <v>1917</v>
      </c>
      <c r="I47" s="194" t="s">
        <v>77</v>
      </c>
      <c r="J47" s="194" t="s">
        <v>125</v>
      </c>
      <c r="K47" s="194" t="s">
        <v>79</v>
      </c>
      <c r="L47" s="194" t="s">
        <v>79</v>
      </c>
      <c r="M47" s="194" t="s">
        <v>79</v>
      </c>
      <c r="N47" s="194" t="s">
        <v>79</v>
      </c>
      <c r="O47" s="194" t="s">
        <v>77</v>
      </c>
      <c r="P47" s="194" t="s">
        <v>79</v>
      </c>
      <c r="Q47" s="194" t="s">
        <v>79</v>
      </c>
      <c r="R47" s="194">
        <v>0.0</v>
      </c>
      <c r="S47" s="194" t="s">
        <v>111</v>
      </c>
      <c r="T47" s="194" t="s">
        <v>80</v>
      </c>
      <c r="U47" s="194" t="s">
        <v>79</v>
      </c>
      <c r="V47" s="194" t="s">
        <v>125</v>
      </c>
      <c r="W47" s="194" t="s">
        <v>216</v>
      </c>
      <c r="X47" s="196" t="s">
        <v>87</v>
      </c>
    </row>
    <row r="48">
      <c r="A48" s="147" t="s">
        <v>1215</v>
      </c>
      <c r="B48" s="11">
        <v>23.0</v>
      </c>
      <c r="C48" s="11" t="s">
        <v>88</v>
      </c>
      <c r="D48" s="11" t="s">
        <v>89</v>
      </c>
      <c r="E48" s="12">
        <v>0.9375</v>
      </c>
      <c r="F48" s="11" t="s">
        <v>181</v>
      </c>
      <c r="G48" s="12">
        <v>0.25</v>
      </c>
      <c r="H48" s="11" t="s">
        <v>1911</v>
      </c>
      <c r="I48" s="11" t="s">
        <v>125</v>
      </c>
      <c r="J48" s="11" t="s">
        <v>77</v>
      </c>
      <c r="K48" s="11" t="s">
        <v>77</v>
      </c>
      <c r="L48" s="11" t="s">
        <v>79</v>
      </c>
      <c r="M48" s="11" t="s">
        <v>79</v>
      </c>
      <c r="N48" s="11" t="s">
        <v>79</v>
      </c>
      <c r="O48" s="11" t="s">
        <v>78</v>
      </c>
      <c r="P48" s="11" t="s">
        <v>79</v>
      </c>
      <c r="Q48" s="11" t="s">
        <v>79</v>
      </c>
      <c r="R48" s="11">
        <v>0.0</v>
      </c>
      <c r="S48" s="11" t="s">
        <v>79</v>
      </c>
      <c r="T48" s="11" t="s">
        <v>101</v>
      </c>
      <c r="U48" s="11" t="s">
        <v>79</v>
      </c>
      <c r="V48" s="11" t="s">
        <v>79</v>
      </c>
      <c r="W48" s="11" t="s">
        <v>138</v>
      </c>
      <c r="X48" s="149" t="s">
        <v>87</v>
      </c>
    </row>
    <row r="49">
      <c r="A49" s="150" t="s">
        <v>1216</v>
      </c>
      <c r="B49" s="14">
        <v>41.0</v>
      </c>
      <c r="C49" s="14" t="s">
        <v>59</v>
      </c>
      <c r="D49" s="14" t="s">
        <v>89</v>
      </c>
      <c r="E49" s="15">
        <v>0.9583333333357587</v>
      </c>
      <c r="F49" s="14" t="s">
        <v>179</v>
      </c>
      <c r="G49" s="15">
        <v>0.25</v>
      </c>
      <c r="H49" s="14" t="s">
        <v>146</v>
      </c>
      <c r="I49" s="14" t="s">
        <v>78</v>
      </c>
      <c r="J49" s="14" t="s">
        <v>79</v>
      </c>
      <c r="K49" s="14" t="s">
        <v>79</v>
      </c>
      <c r="L49" s="14" t="s">
        <v>79</v>
      </c>
      <c r="M49" s="14" t="s">
        <v>78</v>
      </c>
      <c r="N49" s="14" t="s">
        <v>77</v>
      </c>
      <c r="O49" s="14" t="s">
        <v>78</v>
      </c>
      <c r="P49" s="14" t="s">
        <v>77</v>
      </c>
      <c r="Q49" s="14" t="s">
        <v>79</v>
      </c>
      <c r="R49" s="14" t="s">
        <v>397</v>
      </c>
      <c r="S49" s="14" t="s">
        <v>77</v>
      </c>
      <c r="T49" s="14" t="s">
        <v>101</v>
      </c>
      <c r="U49" s="14" t="s">
        <v>79</v>
      </c>
      <c r="V49" s="14" t="s">
        <v>77</v>
      </c>
      <c r="W49" s="14" t="s">
        <v>81</v>
      </c>
      <c r="X49" s="152" t="s">
        <v>140</v>
      </c>
    </row>
    <row r="50">
      <c r="A50" s="147" t="s">
        <v>1217</v>
      </c>
      <c r="B50" s="11">
        <v>24.0</v>
      </c>
      <c r="C50" s="11" t="s">
        <v>59</v>
      </c>
      <c r="D50" s="11" t="s">
        <v>228</v>
      </c>
      <c r="E50" s="12">
        <v>0.5</v>
      </c>
      <c r="F50" s="11" t="s">
        <v>311</v>
      </c>
      <c r="G50" s="12">
        <v>0.23958333333575865</v>
      </c>
      <c r="H50" s="11" t="s">
        <v>1917</v>
      </c>
      <c r="I50" s="11" t="s">
        <v>77</v>
      </c>
      <c r="J50" s="11" t="s">
        <v>77</v>
      </c>
      <c r="K50" s="11" t="s">
        <v>77</v>
      </c>
      <c r="L50" s="11" t="s">
        <v>79</v>
      </c>
      <c r="M50" s="11" t="s">
        <v>79</v>
      </c>
      <c r="N50" s="11" t="s">
        <v>79</v>
      </c>
      <c r="O50" s="11" t="s">
        <v>79</v>
      </c>
      <c r="P50" s="11" t="s">
        <v>79</v>
      </c>
      <c r="Q50" s="11" t="s">
        <v>79</v>
      </c>
      <c r="R50" s="11">
        <v>0.0</v>
      </c>
      <c r="S50" s="11" t="s">
        <v>79</v>
      </c>
      <c r="T50" s="11" t="s">
        <v>80</v>
      </c>
      <c r="U50" s="11" t="s">
        <v>79</v>
      </c>
      <c r="V50" s="11" t="s">
        <v>78</v>
      </c>
      <c r="W50" s="11" t="s">
        <v>102</v>
      </c>
      <c r="X50" s="149" t="s">
        <v>87</v>
      </c>
    </row>
    <row r="51">
      <c r="A51" s="150" t="s">
        <v>1219</v>
      </c>
      <c r="B51" s="14">
        <v>20.0</v>
      </c>
      <c r="C51" s="14" t="s">
        <v>88</v>
      </c>
      <c r="D51" s="14" t="s">
        <v>252</v>
      </c>
      <c r="E51" s="15">
        <v>0.0</v>
      </c>
      <c r="F51" s="14" t="s">
        <v>190</v>
      </c>
      <c r="G51" s="15">
        <v>0.29166666666424135</v>
      </c>
      <c r="H51" s="14" t="s">
        <v>146</v>
      </c>
      <c r="I51" s="14" t="s">
        <v>77</v>
      </c>
      <c r="J51" s="14" t="s">
        <v>77</v>
      </c>
      <c r="K51" s="14" t="s">
        <v>79</v>
      </c>
      <c r="L51" s="14" t="s">
        <v>79</v>
      </c>
      <c r="M51" s="14" t="s">
        <v>79</v>
      </c>
      <c r="N51" s="14" t="s">
        <v>79</v>
      </c>
      <c r="O51" s="14" t="s">
        <v>79</v>
      </c>
      <c r="P51" s="14" t="s">
        <v>77</v>
      </c>
      <c r="Q51" s="14" t="s">
        <v>79</v>
      </c>
      <c r="R51" s="14">
        <v>0.0</v>
      </c>
      <c r="S51" s="14" t="s">
        <v>111</v>
      </c>
      <c r="T51" s="14" t="s">
        <v>80</v>
      </c>
      <c r="U51" s="14" t="s">
        <v>79</v>
      </c>
      <c r="V51" s="14" t="s">
        <v>79</v>
      </c>
      <c r="W51" s="14" t="s">
        <v>102</v>
      </c>
      <c r="X51" s="152" t="s">
        <v>202</v>
      </c>
    </row>
    <row r="52">
      <c r="A52" s="147" t="s">
        <v>1220</v>
      </c>
      <c r="B52" s="11">
        <v>26.0</v>
      </c>
      <c r="C52" s="11" t="s">
        <v>59</v>
      </c>
      <c r="D52" s="11" t="s">
        <v>164</v>
      </c>
      <c r="E52" s="12">
        <v>0.9583333333357587</v>
      </c>
      <c r="F52" s="11" t="s">
        <v>190</v>
      </c>
      <c r="G52" s="12">
        <v>0.20833333333575865</v>
      </c>
      <c r="H52" s="18" t="s">
        <v>146</v>
      </c>
      <c r="I52" s="11" t="s">
        <v>78</v>
      </c>
      <c r="J52" s="11" t="s">
        <v>79</v>
      </c>
      <c r="K52" s="11" t="s">
        <v>79</v>
      </c>
      <c r="L52" s="11" t="s">
        <v>79</v>
      </c>
      <c r="M52" s="11" t="s">
        <v>79</v>
      </c>
      <c r="N52" s="11" t="s">
        <v>79</v>
      </c>
      <c r="O52" s="11" t="s">
        <v>79</v>
      </c>
      <c r="P52" s="11" t="s">
        <v>77</v>
      </c>
      <c r="Q52" s="11" t="s">
        <v>79</v>
      </c>
      <c r="R52" s="11">
        <v>0.0</v>
      </c>
      <c r="S52" s="11" t="s">
        <v>111</v>
      </c>
      <c r="T52" s="11" t="s">
        <v>101</v>
      </c>
      <c r="U52" s="11" t="s">
        <v>79</v>
      </c>
      <c r="V52" s="11" t="s">
        <v>77</v>
      </c>
      <c r="W52" s="11" t="s">
        <v>138</v>
      </c>
      <c r="X52" s="149" t="s">
        <v>131</v>
      </c>
    </row>
    <row r="53">
      <c r="A53" s="150" t="s">
        <v>1221</v>
      </c>
      <c r="B53" s="14">
        <v>21.0</v>
      </c>
      <c r="C53" s="14" t="s">
        <v>88</v>
      </c>
      <c r="D53" s="14" t="s">
        <v>193</v>
      </c>
      <c r="E53" s="15">
        <v>0.8958333333357587</v>
      </c>
      <c r="F53" s="14" t="s">
        <v>411</v>
      </c>
      <c r="G53" s="15">
        <v>0.22916666666424135</v>
      </c>
      <c r="H53" s="14" t="s">
        <v>1921</v>
      </c>
      <c r="I53" s="14" t="s">
        <v>77</v>
      </c>
      <c r="J53" s="14" t="s">
        <v>78</v>
      </c>
      <c r="K53" s="14" t="s">
        <v>77</v>
      </c>
      <c r="L53" s="14" t="s">
        <v>79</v>
      </c>
      <c r="M53" s="14" t="s">
        <v>79</v>
      </c>
      <c r="N53" s="14" t="s">
        <v>79</v>
      </c>
      <c r="O53" s="14" t="s">
        <v>79</v>
      </c>
      <c r="P53" s="14" t="s">
        <v>79</v>
      </c>
      <c r="Q53" s="14" t="s">
        <v>79</v>
      </c>
      <c r="R53" s="14">
        <v>0.0</v>
      </c>
      <c r="S53" s="14" t="s">
        <v>79</v>
      </c>
      <c r="T53" s="14" t="s">
        <v>101</v>
      </c>
      <c r="U53" s="14" t="s">
        <v>79</v>
      </c>
      <c r="V53" s="14" t="s">
        <v>79</v>
      </c>
      <c r="W53" s="14" t="s">
        <v>102</v>
      </c>
      <c r="X53" s="152" t="s">
        <v>202</v>
      </c>
    </row>
    <row r="54">
      <c r="A54" s="147" t="s">
        <v>1222</v>
      </c>
      <c r="B54" s="11">
        <v>19.0</v>
      </c>
      <c r="C54" s="11" t="s">
        <v>59</v>
      </c>
      <c r="D54" s="11" t="s">
        <v>193</v>
      </c>
      <c r="E54" s="12">
        <v>0.9791666666642413</v>
      </c>
      <c r="F54" s="11" t="s">
        <v>281</v>
      </c>
      <c r="G54" s="12">
        <v>0.20833333333575865</v>
      </c>
      <c r="H54" s="11" t="s">
        <v>146</v>
      </c>
      <c r="I54" s="11" t="s">
        <v>79</v>
      </c>
      <c r="J54" s="11" t="s">
        <v>79</v>
      </c>
      <c r="K54" s="11" t="s">
        <v>79</v>
      </c>
      <c r="L54" s="11" t="s">
        <v>79</v>
      </c>
      <c r="M54" s="11" t="s">
        <v>79</v>
      </c>
      <c r="N54" s="11" t="s">
        <v>79</v>
      </c>
      <c r="O54" s="11" t="s">
        <v>79</v>
      </c>
      <c r="P54" s="11" t="s">
        <v>79</v>
      </c>
      <c r="Q54" s="11" t="s">
        <v>79</v>
      </c>
      <c r="R54" s="11">
        <v>0.0</v>
      </c>
      <c r="S54" s="11" t="s">
        <v>79</v>
      </c>
      <c r="T54" s="11" t="s">
        <v>101</v>
      </c>
      <c r="U54" s="11" t="s">
        <v>79</v>
      </c>
      <c r="V54" s="11" t="s">
        <v>125</v>
      </c>
      <c r="W54" s="11" t="s">
        <v>216</v>
      </c>
      <c r="X54" s="149" t="s">
        <v>202</v>
      </c>
    </row>
    <row r="55">
      <c r="A55" s="150" t="s">
        <v>1223</v>
      </c>
      <c r="B55" s="14">
        <v>22.0</v>
      </c>
      <c r="C55" s="14" t="s">
        <v>59</v>
      </c>
      <c r="D55" s="14" t="s">
        <v>193</v>
      </c>
      <c r="E55" s="15">
        <v>0.9583333333357587</v>
      </c>
      <c r="F55" s="14" t="s">
        <v>215</v>
      </c>
      <c r="G55" s="15">
        <v>0.26041666666424135</v>
      </c>
      <c r="H55" s="17" t="s">
        <v>124</v>
      </c>
      <c r="I55" s="14" t="s">
        <v>79</v>
      </c>
      <c r="J55" s="14" t="s">
        <v>78</v>
      </c>
      <c r="K55" s="14" t="s">
        <v>125</v>
      </c>
      <c r="L55" s="14" t="s">
        <v>79</v>
      </c>
      <c r="M55" s="14" t="s">
        <v>78</v>
      </c>
      <c r="N55" s="14" t="s">
        <v>78</v>
      </c>
      <c r="O55" s="14" t="s">
        <v>79</v>
      </c>
      <c r="P55" s="14" t="s">
        <v>79</v>
      </c>
      <c r="Q55" s="14" t="s">
        <v>79</v>
      </c>
      <c r="R55" s="14">
        <v>0.0</v>
      </c>
      <c r="S55" s="14" t="s">
        <v>79</v>
      </c>
      <c r="T55" s="14" t="s">
        <v>101</v>
      </c>
      <c r="U55" s="14" t="s">
        <v>79</v>
      </c>
      <c r="V55" s="14" t="s">
        <v>77</v>
      </c>
      <c r="W55" s="14" t="s">
        <v>102</v>
      </c>
      <c r="X55" s="152" t="s">
        <v>87</v>
      </c>
    </row>
    <row r="56">
      <c r="A56" s="147" t="s">
        <v>1224</v>
      </c>
      <c r="B56" s="11">
        <v>26.0</v>
      </c>
      <c r="C56" s="11" t="s">
        <v>59</v>
      </c>
      <c r="D56" s="11" t="s">
        <v>193</v>
      </c>
      <c r="E56" s="12">
        <v>0.9166666666642413</v>
      </c>
      <c r="F56" s="11" t="s">
        <v>872</v>
      </c>
      <c r="G56" s="12">
        <v>0.25</v>
      </c>
      <c r="H56" s="11" t="s">
        <v>209</v>
      </c>
      <c r="I56" s="11" t="s">
        <v>125</v>
      </c>
      <c r="J56" s="11" t="s">
        <v>125</v>
      </c>
      <c r="K56" s="11" t="s">
        <v>79</v>
      </c>
      <c r="L56" s="11" t="s">
        <v>77</v>
      </c>
      <c r="M56" s="11" t="s">
        <v>79</v>
      </c>
      <c r="N56" s="11" t="s">
        <v>78</v>
      </c>
      <c r="O56" s="11" t="s">
        <v>77</v>
      </c>
      <c r="P56" s="11" t="s">
        <v>125</v>
      </c>
      <c r="Q56" s="11" t="s">
        <v>78</v>
      </c>
      <c r="R56" s="11" t="s">
        <v>423</v>
      </c>
      <c r="S56" s="11" t="s">
        <v>125</v>
      </c>
      <c r="T56" s="11" t="s">
        <v>101</v>
      </c>
      <c r="U56" s="11" t="s">
        <v>125</v>
      </c>
      <c r="V56" s="11" t="s">
        <v>79</v>
      </c>
      <c r="W56" s="11" t="s">
        <v>102</v>
      </c>
      <c r="X56" s="149" t="s">
        <v>87</v>
      </c>
    </row>
    <row r="57">
      <c r="A57" s="150" t="s">
        <v>1226</v>
      </c>
      <c r="B57" s="14">
        <v>22.0</v>
      </c>
      <c r="C57" s="14" t="s">
        <v>59</v>
      </c>
      <c r="D57" s="14" t="s">
        <v>193</v>
      </c>
      <c r="E57" s="15">
        <v>0.9375</v>
      </c>
      <c r="F57" s="14" t="s">
        <v>180</v>
      </c>
      <c r="G57" s="15">
        <v>0.25</v>
      </c>
      <c r="H57" s="14" t="s">
        <v>146</v>
      </c>
      <c r="I57" s="14" t="s">
        <v>125</v>
      </c>
      <c r="J57" s="14" t="s">
        <v>78</v>
      </c>
      <c r="K57" s="14" t="s">
        <v>78</v>
      </c>
      <c r="L57" s="14" t="s">
        <v>77</v>
      </c>
      <c r="M57" s="14" t="s">
        <v>79</v>
      </c>
      <c r="N57" s="14" t="s">
        <v>77</v>
      </c>
      <c r="O57" s="14" t="s">
        <v>79</v>
      </c>
      <c r="P57" s="14" t="s">
        <v>77</v>
      </c>
      <c r="Q57" s="14" t="s">
        <v>79</v>
      </c>
      <c r="R57" s="14">
        <v>0.0</v>
      </c>
      <c r="S57" s="14" t="s">
        <v>111</v>
      </c>
      <c r="T57" s="14" t="s">
        <v>101</v>
      </c>
      <c r="U57" s="14" t="s">
        <v>79</v>
      </c>
      <c r="V57" s="14" t="s">
        <v>77</v>
      </c>
      <c r="W57" s="14" t="s">
        <v>81</v>
      </c>
      <c r="X57" s="152" t="s">
        <v>87</v>
      </c>
    </row>
    <row r="58">
      <c r="A58" s="147" t="s">
        <v>1227</v>
      </c>
      <c r="B58" s="11">
        <v>20.0</v>
      </c>
      <c r="C58" s="11" t="s">
        <v>88</v>
      </c>
      <c r="D58" s="11" t="s">
        <v>193</v>
      </c>
      <c r="E58" s="12">
        <v>0.9166666666642413</v>
      </c>
      <c r="F58" s="11" t="s">
        <v>179</v>
      </c>
      <c r="G58" s="12">
        <v>0.27083333333575865</v>
      </c>
      <c r="H58" s="11" t="s">
        <v>209</v>
      </c>
      <c r="I58" s="11" t="s">
        <v>77</v>
      </c>
      <c r="J58" s="11" t="s">
        <v>77</v>
      </c>
      <c r="K58" s="11" t="s">
        <v>79</v>
      </c>
      <c r="L58" s="11" t="s">
        <v>79</v>
      </c>
      <c r="M58" s="11" t="s">
        <v>79</v>
      </c>
      <c r="N58" s="11" t="s">
        <v>79</v>
      </c>
      <c r="O58" s="11" t="s">
        <v>79</v>
      </c>
      <c r="P58" s="11" t="s">
        <v>79</v>
      </c>
      <c r="Q58" s="11" t="s">
        <v>78</v>
      </c>
      <c r="R58" s="11">
        <v>0.0</v>
      </c>
      <c r="S58" s="11" t="s">
        <v>111</v>
      </c>
      <c r="T58" s="11" t="s">
        <v>101</v>
      </c>
      <c r="U58" s="11" t="s">
        <v>79</v>
      </c>
      <c r="V58" s="11" t="s">
        <v>77</v>
      </c>
      <c r="W58" s="11" t="s">
        <v>102</v>
      </c>
      <c r="X58" s="149" t="s">
        <v>202</v>
      </c>
    </row>
    <row r="59">
      <c r="A59" s="150" t="s">
        <v>1228</v>
      </c>
      <c r="B59" s="14">
        <v>19.0</v>
      </c>
      <c r="C59" s="14" t="s">
        <v>59</v>
      </c>
      <c r="D59" s="14" t="s">
        <v>193</v>
      </c>
      <c r="E59" s="15">
        <v>0.0</v>
      </c>
      <c r="F59" s="14" t="s">
        <v>180</v>
      </c>
      <c r="G59" s="15">
        <v>0.27083333333575865</v>
      </c>
      <c r="H59" s="14" t="s">
        <v>1911</v>
      </c>
      <c r="I59" s="14" t="s">
        <v>125</v>
      </c>
      <c r="J59" s="14" t="s">
        <v>78</v>
      </c>
      <c r="K59" s="14" t="s">
        <v>79</v>
      </c>
      <c r="L59" s="14" t="s">
        <v>79</v>
      </c>
      <c r="M59" s="14" t="s">
        <v>79</v>
      </c>
      <c r="N59" s="14" t="s">
        <v>79</v>
      </c>
      <c r="O59" s="14" t="s">
        <v>78</v>
      </c>
      <c r="P59" s="14" t="s">
        <v>79</v>
      </c>
      <c r="Q59" s="14" t="s">
        <v>79</v>
      </c>
      <c r="R59" s="14" t="s">
        <v>439</v>
      </c>
      <c r="S59" s="14" t="s">
        <v>125</v>
      </c>
      <c r="T59" s="14" t="s">
        <v>80</v>
      </c>
      <c r="U59" s="14" t="s">
        <v>125</v>
      </c>
      <c r="V59" s="14" t="s">
        <v>77</v>
      </c>
      <c r="W59" s="14" t="s">
        <v>81</v>
      </c>
      <c r="X59" s="152" t="s">
        <v>87</v>
      </c>
    </row>
    <row r="60">
      <c r="A60" s="147" t="s">
        <v>1230</v>
      </c>
      <c r="B60" s="11">
        <v>18.0</v>
      </c>
      <c r="C60" s="11" t="s">
        <v>59</v>
      </c>
      <c r="D60" s="11" t="s">
        <v>193</v>
      </c>
      <c r="E60" s="12">
        <v>0.9583333333357587</v>
      </c>
      <c r="F60" s="11" t="s">
        <v>179</v>
      </c>
      <c r="G60" s="12">
        <v>0.29166666666424135</v>
      </c>
      <c r="H60" s="11" t="s">
        <v>124</v>
      </c>
      <c r="I60" s="11" t="s">
        <v>77</v>
      </c>
      <c r="J60" s="11" t="s">
        <v>125</v>
      </c>
      <c r="K60" s="11" t="s">
        <v>77</v>
      </c>
      <c r="L60" s="11" t="s">
        <v>79</v>
      </c>
      <c r="M60" s="11" t="s">
        <v>79</v>
      </c>
      <c r="N60" s="11" t="s">
        <v>77</v>
      </c>
      <c r="O60" s="11" t="s">
        <v>77</v>
      </c>
      <c r="P60" s="11" t="s">
        <v>77</v>
      </c>
      <c r="Q60" s="11" t="s">
        <v>79</v>
      </c>
      <c r="R60" s="11" t="s">
        <v>442</v>
      </c>
      <c r="S60" s="11" t="s">
        <v>78</v>
      </c>
      <c r="T60" s="11" t="s">
        <v>101</v>
      </c>
      <c r="U60" s="11" t="s">
        <v>79</v>
      </c>
      <c r="V60" s="11" t="s">
        <v>78</v>
      </c>
      <c r="W60" s="11" t="s">
        <v>102</v>
      </c>
      <c r="X60" s="149" t="s">
        <v>87</v>
      </c>
    </row>
    <row r="61">
      <c r="A61" s="150" t="s">
        <v>1231</v>
      </c>
      <c r="B61" s="14">
        <v>19.0</v>
      </c>
      <c r="C61" s="14" t="s">
        <v>59</v>
      </c>
      <c r="D61" s="14" t="s">
        <v>193</v>
      </c>
      <c r="E61" s="15">
        <v>0.9791666666642413</v>
      </c>
      <c r="F61" s="14" t="s">
        <v>179</v>
      </c>
      <c r="G61" s="15">
        <v>0.27083333333575865</v>
      </c>
      <c r="H61" s="14" t="s">
        <v>1917</v>
      </c>
      <c r="I61" s="14" t="s">
        <v>125</v>
      </c>
      <c r="J61" s="14" t="s">
        <v>78</v>
      </c>
      <c r="K61" s="14" t="s">
        <v>77</v>
      </c>
      <c r="L61" s="14" t="s">
        <v>77</v>
      </c>
      <c r="M61" s="14" t="s">
        <v>79</v>
      </c>
      <c r="N61" s="14" t="s">
        <v>79</v>
      </c>
      <c r="O61" s="14" t="s">
        <v>77</v>
      </c>
      <c r="P61" s="14" t="s">
        <v>77</v>
      </c>
      <c r="Q61" s="14" t="s">
        <v>79</v>
      </c>
      <c r="R61" s="14" t="s">
        <v>282</v>
      </c>
      <c r="S61" s="14" t="s">
        <v>125</v>
      </c>
      <c r="T61" s="14" t="s">
        <v>80</v>
      </c>
      <c r="U61" s="14" t="s">
        <v>79</v>
      </c>
      <c r="V61" s="14" t="s">
        <v>77</v>
      </c>
      <c r="W61" s="14" t="s">
        <v>102</v>
      </c>
      <c r="X61" s="152" t="s">
        <v>87</v>
      </c>
    </row>
    <row r="62">
      <c r="A62" s="147" t="s">
        <v>1232</v>
      </c>
      <c r="B62" s="11">
        <v>18.0</v>
      </c>
      <c r="C62" s="11" t="s">
        <v>59</v>
      </c>
      <c r="D62" s="11" t="s">
        <v>193</v>
      </c>
      <c r="E62" s="12">
        <v>0.9583333333357587</v>
      </c>
      <c r="F62" s="11" t="s">
        <v>179</v>
      </c>
      <c r="G62" s="12">
        <v>0.22916666666424135</v>
      </c>
      <c r="H62" s="11" t="s">
        <v>146</v>
      </c>
      <c r="I62" s="11" t="s">
        <v>77</v>
      </c>
      <c r="J62" s="11" t="s">
        <v>78</v>
      </c>
      <c r="K62" s="11" t="s">
        <v>79</v>
      </c>
      <c r="L62" s="11" t="s">
        <v>79</v>
      </c>
      <c r="M62" s="11" t="s">
        <v>79</v>
      </c>
      <c r="N62" s="11" t="s">
        <v>79</v>
      </c>
      <c r="O62" s="11" t="s">
        <v>79</v>
      </c>
      <c r="P62" s="11" t="s">
        <v>79</v>
      </c>
      <c r="Q62" s="11" t="s">
        <v>79</v>
      </c>
      <c r="R62" s="11" t="s">
        <v>448</v>
      </c>
      <c r="S62" s="11" t="s">
        <v>78</v>
      </c>
      <c r="T62" s="11" t="s">
        <v>101</v>
      </c>
      <c r="U62" s="11" t="s">
        <v>77</v>
      </c>
      <c r="V62" s="11" t="s">
        <v>78</v>
      </c>
      <c r="W62" s="11" t="s">
        <v>81</v>
      </c>
      <c r="X62" s="149" t="s">
        <v>131</v>
      </c>
    </row>
    <row r="63">
      <c r="A63" s="150" t="s">
        <v>1233</v>
      </c>
      <c r="B63" s="14">
        <v>19.0</v>
      </c>
      <c r="C63" s="14" t="s">
        <v>59</v>
      </c>
      <c r="D63" s="14" t="s">
        <v>193</v>
      </c>
      <c r="E63" s="15">
        <v>0.9166666666642413</v>
      </c>
      <c r="F63" s="14" t="s">
        <v>179</v>
      </c>
      <c r="G63" s="15">
        <v>0.27083333333575865</v>
      </c>
      <c r="H63" s="14" t="s">
        <v>1921</v>
      </c>
      <c r="I63" s="14" t="s">
        <v>77</v>
      </c>
      <c r="J63" s="14" t="s">
        <v>77</v>
      </c>
      <c r="K63" s="14" t="s">
        <v>79</v>
      </c>
      <c r="L63" s="14" t="s">
        <v>79</v>
      </c>
      <c r="M63" s="14" t="s">
        <v>79</v>
      </c>
      <c r="N63" s="14" t="s">
        <v>79</v>
      </c>
      <c r="O63" s="14" t="s">
        <v>79</v>
      </c>
      <c r="P63" s="14" t="s">
        <v>79</v>
      </c>
      <c r="Q63" s="14" t="s">
        <v>79</v>
      </c>
      <c r="R63" s="14">
        <v>0.0</v>
      </c>
      <c r="S63" s="14" t="s">
        <v>79</v>
      </c>
      <c r="T63" s="14" t="s">
        <v>101</v>
      </c>
      <c r="U63" s="14" t="s">
        <v>79</v>
      </c>
      <c r="V63" s="14" t="s">
        <v>78</v>
      </c>
      <c r="W63" s="14" t="s">
        <v>102</v>
      </c>
      <c r="X63" s="152" t="s">
        <v>87</v>
      </c>
    </row>
    <row r="64">
      <c r="A64" s="147" t="s">
        <v>1234</v>
      </c>
      <c r="B64" s="11">
        <v>20.0</v>
      </c>
      <c r="C64" s="11" t="s">
        <v>59</v>
      </c>
      <c r="D64" s="11" t="s">
        <v>193</v>
      </c>
      <c r="E64" s="12">
        <v>0.0</v>
      </c>
      <c r="F64" s="11" t="s">
        <v>411</v>
      </c>
      <c r="G64" s="12">
        <v>0.29166666666424135</v>
      </c>
      <c r="H64" s="11" t="s">
        <v>110</v>
      </c>
      <c r="I64" s="11" t="s">
        <v>79</v>
      </c>
      <c r="J64" s="11" t="s">
        <v>79</v>
      </c>
      <c r="K64" s="11" t="s">
        <v>125</v>
      </c>
      <c r="L64" s="11" t="s">
        <v>79</v>
      </c>
      <c r="M64" s="11" t="s">
        <v>79</v>
      </c>
      <c r="N64" s="11" t="s">
        <v>79</v>
      </c>
      <c r="O64" s="11" t="s">
        <v>79</v>
      </c>
      <c r="P64" s="11" t="s">
        <v>77</v>
      </c>
      <c r="Q64" s="11" t="s">
        <v>79</v>
      </c>
      <c r="R64" s="11" t="s">
        <v>455</v>
      </c>
      <c r="S64" s="11" t="s">
        <v>125</v>
      </c>
      <c r="T64" s="11" t="s">
        <v>101</v>
      </c>
      <c r="U64" s="11" t="s">
        <v>79</v>
      </c>
      <c r="V64" s="11" t="s">
        <v>125</v>
      </c>
      <c r="W64" s="11" t="s">
        <v>102</v>
      </c>
      <c r="X64" s="149" t="s">
        <v>87</v>
      </c>
    </row>
    <row r="65">
      <c r="A65" s="150" t="s">
        <v>1235</v>
      </c>
      <c r="B65" s="14">
        <v>23.0</v>
      </c>
      <c r="C65" s="14" t="s">
        <v>59</v>
      </c>
      <c r="D65" s="14" t="s">
        <v>193</v>
      </c>
      <c r="E65" s="15">
        <v>0.9583333333357587</v>
      </c>
      <c r="F65" s="14" t="s">
        <v>267</v>
      </c>
      <c r="G65" s="15">
        <v>0.27083333333575865</v>
      </c>
      <c r="H65" s="17" t="s">
        <v>1921</v>
      </c>
      <c r="I65" s="14" t="s">
        <v>77</v>
      </c>
      <c r="J65" s="14" t="s">
        <v>79</v>
      </c>
      <c r="K65" s="14" t="s">
        <v>79</v>
      </c>
      <c r="L65" s="14" t="s">
        <v>77</v>
      </c>
      <c r="M65" s="14" t="s">
        <v>79</v>
      </c>
      <c r="N65" s="14" t="s">
        <v>79</v>
      </c>
      <c r="O65" s="14" t="s">
        <v>79</v>
      </c>
      <c r="P65" s="14" t="s">
        <v>79</v>
      </c>
      <c r="Q65" s="14" t="s">
        <v>79</v>
      </c>
      <c r="R65" s="14" t="s">
        <v>282</v>
      </c>
      <c r="S65" s="14" t="s">
        <v>125</v>
      </c>
      <c r="T65" s="14" t="s">
        <v>101</v>
      </c>
      <c r="U65" s="14" t="s">
        <v>125</v>
      </c>
      <c r="V65" s="14" t="s">
        <v>125</v>
      </c>
      <c r="W65" s="14" t="s">
        <v>216</v>
      </c>
      <c r="X65" s="152" t="s">
        <v>87</v>
      </c>
    </row>
    <row r="66">
      <c r="A66" s="147" t="s">
        <v>1236</v>
      </c>
      <c r="B66" s="11">
        <v>23.0</v>
      </c>
      <c r="C66" s="11" t="s">
        <v>88</v>
      </c>
      <c r="D66" s="11" t="s">
        <v>89</v>
      </c>
      <c r="E66" s="12">
        <v>0.9375</v>
      </c>
      <c r="F66" s="11" t="s">
        <v>471</v>
      </c>
      <c r="G66" s="12">
        <v>0.29166666666424135</v>
      </c>
      <c r="H66" s="11" t="s">
        <v>209</v>
      </c>
      <c r="I66" s="11" t="s">
        <v>77</v>
      </c>
      <c r="J66" s="11" t="s">
        <v>79</v>
      </c>
      <c r="K66" s="11" t="s">
        <v>79</v>
      </c>
      <c r="L66" s="11" t="s">
        <v>79</v>
      </c>
      <c r="M66" s="11" t="s">
        <v>79</v>
      </c>
      <c r="N66" s="11" t="s">
        <v>79</v>
      </c>
      <c r="O66" s="11" t="s">
        <v>79</v>
      </c>
      <c r="P66" s="11" t="s">
        <v>79</v>
      </c>
      <c r="Q66" s="11" t="s">
        <v>79</v>
      </c>
      <c r="R66" s="11">
        <v>0.0</v>
      </c>
      <c r="S66" s="11" t="s">
        <v>111</v>
      </c>
      <c r="T66" s="11" t="s">
        <v>157</v>
      </c>
      <c r="U66" s="11" t="s">
        <v>79</v>
      </c>
      <c r="V66" s="11" t="s">
        <v>77</v>
      </c>
      <c r="W66" s="11" t="s">
        <v>138</v>
      </c>
      <c r="X66" s="149" t="s">
        <v>87</v>
      </c>
    </row>
    <row r="67">
      <c r="A67" s="150" t="s">
        <v>1237</v>
      </c>
      <c r="B67" s="14">
        <v>18.0</v>
      </c>
      <c r="C67" s="14" t="s">
        <v>59</v>
      </c>
      <c r="D67" s="14" t="s">
        <v>193</v>
      </c>
      <c r="E67" s="15">
        <v>0.9166666666642413</v>
      </c>
      <c r="F67" s="14" t="s">
        <v>311</v>
      </c>
      <c r="G67" s="15">
        <v>0.20833333333575865</v>
      </c>
      <c r="H67" s="14" t="s">
        <v>1934</v>
      </c>
      <c r="I67" s="14" t="s">
        <v>125</v>
      </c>
      <c r="J67" s="14" t="s">
        <v>78</v>
      </c>
      <c r="K67" s="14" t="s">
        <v>79</v>
      </c>
      <c r="L67" s="14" t="s">
        <v>77</v>
      </c>
      <c r="M67" s="14" t="s">
        <v>79</v>
      </c>
      <c r="N67" s="14" t="s">
        <v>79</v>
      </c>
      <c r="O67" s="14" t="s">
        <v>77</v>
      </c>
      <c r="P67" s="14" t="s">
        <v>79</v>
      </c>
      <c r="Q67" s="14" t="s">
        <v>79</v>
      </c>
      <c r="R67" s="14">
        <v>0.0</v>
      </c>
      <c r="S67" s="14" t="s">
        <v>111</v>
      </c>
      <c r="T67" s="14" t="s">
        <v>80</v>
      </c>
      <c r="U67" s="14" t="s">
        <v>125</v>
      </c>
      <c r="V67" s="14" t="s">
        <v>78</v>
      </c>
      <c r="W67" s="14" t="s">
        <v>216</v>
      </c>
      <c r="X67" s="152" t="s">
        <v>87</v>
      </c>
    </row>
    <row r="68">
      <c r="A68" s="147" t="s">
        <v>1238</v>
      </c>
      <c r="B68" s="11">
        <v>19.0</v>
      </c>
      <c r="C68" s="11" t="s">
        <v>59</v>
      </c>
      <c r="D68" s="11" t="s">
        <v>193</v>
      </c>
      <c r="E68" s="12">
        <v>0.39583333333575865</v>
      </c>
      <c r="F68" s="11" t="s">
        <v>180</v>
      </c>
      <c r="G68" s="12">
        <v>0.27083333333575865</v>
      </c>
      <c r="H68" s="11" t="s">
        <v>124</v>
      </c>
      <c r="I68" s="11" t="s">
        <v>78</v>
      </c>
      <c r="J68" s="11" t="s">
        <v>79</v>
      </c>
      <c r="K68" s="11" t="s">
        <v>79</v>
      </c>
      <c r="L68" s="11" t="s">
        <v>79</v>
      </c>
      <c r="M68" s="11" t="s">
        <v>79</v>
      </c>
      <c r="N68" s="11" t="s">
        <v>79</v>
      </c>
      <c r="O68" s="11" t="s">
        <v>79</v>
      </c>
      <c r="P68" s="11" t="s">
        <v>77</v>
      </c>
      <c r="Q68" s="11" t="s">
        <v>79</v>
      </c>
      <c r="R68" s="11" t="s">
        <v>262</v>
      </c>
      <c r="S68" s="11" t="s">
        <v>78</v>
      </c>
      <c r="T68" s="11" t="s">
        <v>101</v>
      </c>
      <c r="U68" s="11" t="s">
        <v>77</v>
      </c>
      <c r="V68" s="11" t="s">
        <v>77</v>
      </c>
      <c r="W68" s="11" t="s">
        <v>102</v>
      </c>
      <c r="X68" s="149" t="s">
        <v>87</v>
      </c>
    </row>
    <row r="69">
      <c r="A69" s="150" t="s">
        <v>1239</v>
      </c>
      <c r="B69" s="14">
        <v>20.0</v>
      </c>
      <c r="C69" s="14" t="s">
        <v>59</v>
      </c>
      <c r="D69" s="14" t="s">
        <v>193</v>
      </c>
      <c r="E69" s="15">
        <v>0.0</v>
      </c>
      <c r="F69" s="14" t="s">
        <v>190</v>
      </c>
      <c r="G69" s="15">
        <v>0.29166666666424135</v>
      </c>
      <c r="H69" s="14" t="s">
        <v>1911</v>
      </c>
      <c r="I69" s="14" t="s">
        <v>77</v>
      </c>
      <c r="J69" s="14" t="s">
        <v>79</v>
      </c>
      <c r="K69" s="14" t="s">
        <v>79</v>
      </c>
      <c r="L69" s="14" t="s">
        <v>79</v>
      </c>
      <c r="M69" s="14" t="s">
        <v>79</v>
      </c>
      <c r="N69" s="14" t="s">
        <v>79</v>
      </c>
      <c r="O69" s="14" t="s">
        <v>79</v>
      </c>
      <c r="P69" s="14" t="s">
        <v>79</v>
      </c>
      <c r="Q69" s="14" t="s">
        <v>77</v>
      </c>
      <c r="R69" s="14">
        <v>0.0</v>
      </c>
      <c r="S69" s="14" t="s">
        <v>111</v>
      </c>
      <c r="T69" s="14" t="s">
        <v>101</v>
      </c>
      <c r="U69" s="14" t="s">
        <v>79</v>
      </c>
      <c r="V69" s="14" t="s">
        <v>79</v>
      </c>
      <c r="W69" s="14" t="s">
        <v>102</v>
      </c>
      <c r="X69" s="152" t="s">
        <v>87</v>
      </c>
    </row>
    <row r="70">
      <c r="A70" s="147" t="s">
        <v>1240</v>
      </c>
      <c r="B70" s="11">
        <v>21.0</v>
      </c>
      <c r="C70" s="11" t="s">
        <v>59</v>
      </c>
      <c r="D70" s="11" t="s">
        <v>252</v>
      </c>
      <c r="E70" s="12">
        <v>0.9375</v>
      </c>
      <c r="F70" s="11" t="s">
        <v>180</v>
      </c>
      <c r="G70" s="12">
        <v>0.22916666666424135</v>
      </c>
      <c r="H70" s="11" t="s">
        <v>124</v>
      </c>
      <c r="I70" s="11" t="s">
        <v>78</v>
      </c>
      <c r="J70" s="11" t="s">
        <v>125</v>
      </c>
      <c r="K70" s="11" t="s">
        <v>77</v>
      </c>
      <c r="L70" s="11" t="s">
        <v>78</v>
      </c>
      <c r="M70" s="11" t="s">
        <v>79</v>
      </c>
      <c r="N70" s="11" t="s">
        <v>78</v>
      </c>
      <c r="O70" s="11" t="s">
        <v>77</v>
      </c>
      <c r="P70" s="11" t="s">
        <v>125</v>
      </c>
      <c r="Q70" s="11" t="s">
        <v>78</v>
      </c>
      <c r="R70" s="11">
        <v>0.0</v>
      </c>
      <c r="S70" s="11" t="s">
        <v>111</v>
      </c>
      <c r="T70" s="11" t="s">
        <v>80</v>
      </c>
      <c r="U70" s="11" t="s">
        <v>125</v>
      </c>
      <c r="V70" s="11" t="s">
        <v>125</v>
      </c>
      <c r="W70" s="11" t="s">
        <v>81</v>
      </c>
      <c r="X70" s="149" t="s">
        <v>87</v>
      </c>
    </row>
    <row r="71">
      <c r="A71" s="150" t="s">
        <v>1241</v>
      </c>
      <c r="B71" s="14">
        <v>23.0</v>
      </c>
      <c r="C71" s="14" t="s">
        <v>59</v>
      </c>
      <c r="D71" s="14" t="s">
        <v>193</v>
      </c>
      <c r="E71" s="15">
        <v>0.9583333333357587</v>
      </c>
      <c r="F71" s="14" t="s">
        <v>1935</v>
      </c>
      <c r="G71" s="15">
        <v>0.25</v>
      </c>
      <c r="H71" s="17" t="s">
        <v>1911</v>
      </c>
      <c r="I71" s="14" t="s">
        <v>79</v>
      </c>
      <c r="J71" s="14" t="s">
        <v>125</v>
      </c>
      <c r="K71" s="14" t="s">
        <v>125</v>
      </c>
      <c r="L71" s="14" t="s">
        <v>78</v>
      </c>
      <c r="M71" s="14" t="s">
        <v>79</v>
      </c>
      <c r="N71" s="14" t="s">
        <v>79</v>
      </c>
      <c r="O71" s="14" t="s">
        <v>125</v>
      </c>
      <c r="P71" s="14" t="s">
        <v>79</v>
      </c>
      <c r="Q71" s="14" t="s">
        <v>125</v>
      </c>
      <c r="R71" s="14">
        <v>0.0</v>
      </c>
      <c r="S71" s="14" t="s">
        <v>79</v>
      </c>
      <c r="T71" s="14" t="s">
        <v>101</v>
      </c>
      <c r="U71" s="14" t="s">
        <v>79</v>
      </c>
      <c r="V71" s="14" t="s">
        <v>77</v>
      </c>
      <c r="W71" s="14" t="s">
        <v>102</v>
      </c>
      <c r="X71" s="152" t="s">
        <v>87</v>
      </c>
    </row>
    <row r="72">
      <c r="A72" s="147" t="s">
        <v>1242</v>
      </c>
      <c r="B72" s="11">
        <v>19.0</v>
      </c>
      <c r="C72" s="11" t="s">
        <v>59</v>
      </c>
      <c r="D72" s="11" t="s">
        <v>193</v>
      </c>
      <c r="E72" s="12">
        <v>0.9166666666642413</v>
      </c>
      <c r="F72" s="11" t="s">
        <v>179</v>
      </c>
      <c r="G72" s="12">
        <v>0.29166666666424135</v>
      </c>
      <c r="H72" s="11" t="s">
        <v>117</v>
      </c>
      <c r="I72" s="11" t="s">
        <v>78</v>
      </c>
      <c r="J72" s="11" t="s">
        <v>78</v>
      </c>
      <c r="K72" s="11" t="s">
        <v>125</v>
      </c>
      <c r="L72" s="11" t="s">
        <v>77</v>
      </c>
      <c r="M72" s="11" t="s">
        <v>79</v>
      </c>
      <c r="N72" s="11" t="s">
        <v>79</v>
      </c>
      <c r="O72" s="11" t="s">
        <v>79</v>
      </c>
      <c r="P72" s="11" t="s">
        <v>79</v>
      </c>
      <c r="Q72" s="11" t="s">
        <v>79</v>
      </c>
      <c r="R72" s="11">
        <v>0.0</v>
      </c>
      <c r="S72" s="11" t="s">
        <v>79</v>
      </c>
      <c r="T72" s="11" t="s">
        <v>157</v>
      </c>
      <c r="U72" s="11" t="s">
        <v>78</v>
      </c>
      <c r="V72" s="11" t="s">
        <v>77</v>
      </c>
      <c r="W72" s="11" t="s">
        <v>138</v>
      </c>
      <c r="X72" s="149" t="s">
        <v>87</v>
      </c>
    </row>
    <row r="73">
      <c r="A73" s="150" t="s">
        <v>1243</v>
      </c>
      <c r="B73" s="14">
        <v>17.0</v>
      </c>
      <c r="C73" s="14" t="s">
        <v>59</v>
      </c>
      <c r="D73" s="14" t="s">
        <v>193</v>
      </c>
      <c r="E73" s="15">
        <v>0.9375</v>
      </c>
      <c r="F73" s="14" t="s">
        <v>190</v>
      </c>
      <c r="G73" s="15">
        <v>0.25</v>
      </c>
      <c r="H73" s="14" t="s">
        <v>209</v>
      </c>
      <c r="I73" s="14" t="s">
        <v>78</v>
      </c>
      <c r="J73" s="14" t="s">
        <v>79</v>
      </c>
      <c r="K73" s="14" t="s">
        <v>79</v>
      </c>
      <c r="L73" s="14" t="s">
        <v>79</v>
      </c>
      <c r="M73" s="14" t="s">
        <v>79</v>
      </c>
      <c r="N73" s="14" t="s">
        <v>78</v>
      </c>
      <c r="O73" s="14" t="s">
        <v>79</v>
      </c>
      <c r="P73" s="14" t="s">
        <v>79</v>
      </c>
      <c r="Q73" s="14" t="s">
        <v>79</v>
      </c>
      <c r="R73" s="14">
        <v>0.0</v>
      </c>
      <c r="S73" s="14" t="s">
        <v>111</v>
      </c>
      <c r="T73" s="14" t="s">
        <v>101</v>
      </c>
      <c r="U73" s="14" t="s">
        <v>79</v>
      </c>
      <c r="V73" s="14" t="s">
        <v>78</v>
      </c>
      <c r="W73" s="14" t="s">
        <v>102</v>
      </c>
      <c r="X73" s="152" t="s">
        <v>87</v>
      </c>
    </row>
    <row r="74">
      <c r="A74" s="147" t="s">
        <v>1244</v>
      </c>
      <c r="B74" s="11">
        <v>18.0</v>
      </c>
      <c r="C74" s="11" t="s">
        <v>59</v>
      </c>
      <c r="D74" s="11" t="s">
        <v>193</v>
      </c>
      <c r="E74" s="12">
        <v>0.9375</v>
      </c>
      <c r="F74" s="11" t="s">
        <v>181</v>
      </c>
      <c r="G74" s="12">
        <v>0.28472222221898846</v>
      </c>
      <c r="H74" s="11" t="s">
        <v>76</v>
      </c>
      <c r="I74" s="11" t="s">
        <v>78</v>
      </c>
      <c r="J74" s="11" t="s">
        <v>125</v>
      </c>
      <c r="K74" s="11" t="s">
        <v>79</v>
      </c>
      <c r="L74" s="11" t="s">
        <v>125</v>
      </c>
      <c r="M74" s="11" t="s">
        <v>79</v>
      </c>
      <c r="N74" s="11" t="s">
        <v>77</v>
      </c>
      <c r="O74" s="11" t="s">
        <v>79</v>
      </c>
      <c r="P74" s="11" t="s">
        <v>78</v>
      </c>
      <c r="Q74" s="11" t="s">
        <v>79</v>
      </c>
      <c r="R74" s="11">
        <v>0.0</v>
      </c>
      <c r="S74" s="11" t="s">
        <v>111</v>
      </c>
      <c r="T74" s="11" t="s">
        <v>101</v>
      </c>
      <c r="U74" s="11" t="s">
        <v>78</v>
      </c>
      <c r="V74" s="11" t="s">
        <v>79</v>
      </c>
      <c r="W74" s="11" t="s">
        <v>216</v>
      </c>
      <c r="X74" s="149" t="s">
        <v>87</v>
      </c>
    </row>
    <row r="75">
      <c r="A75" s="150" t="s">
        <v>1245</v>
      </c>
      <c r="B75" s="14">
        <v>19.0</v>
      </c>
      <c r="C75" s="14" t="s">
        <v>59</v>
      </c>
      <c r="D75" s="14" t="s">
        <v>193</v>
      </c>
      <c r="E75" s="15">
        <v>0.9583333333357587</v>
      </c>
      <c r="F75" s="14" t="s">
        <v>215</v>
      </c>
      <c r="G75" s="15">
        <v>0.29166666666424135</v>
      </c>
      <c r="H75" s="14" t="s">
        <v>124</v>
      </c>
      <c r="I75" s="14" t="s">
        <v>77</v>
      </c>
      <c r="J75" s="14" t="s">
        <v>79</v>
      </c>
      <c r="K75" s="14" t="s">
        <v>79</v>
      </c>
      <c r="L75" s="14" t="s">
        <v>79</v>
      </c>
      <c r="M75" s="14" t="s">
        <v>79</v>
      </c>
      <c r="N75" s="14" t="s">
        <v>79</v>
      </c>
      <c r="O75" s="14" t="s">
        <v>78</v>
      </c>
      <c r="P75" s="14" t="s">
        <v>79</v>
      </c>
      <c r="Q75" s="14" t="s">
        <v>79</v>
      </c>
      <c r="R75" s="14">
        <v>0.0</v>
      </c>
      <c r="S75" s="14" t="s">
        <v>79</v>
      </c>
      <c r="T75" s="14" t="s">
        <v>157</v>
      </c>
      <c r="U75" s="14" t="s">
        <v>79</v>
      </c>
      <c r="V75" s="14" t="s">
        <v>79</v>
      </c>
      <c r="W75" s="14" t="s">
        <v>102</v>
      </c>
      <c r="X75" s="152" t="s">
        <v>87</v>
      </c>
    </row>
    <row r="76">
      <c r="A76" s="193" t="s">
        <v>1246</v>
      </c>
      <c r="B76" s="194">
        <v>18.0</v>
      </c>
      <c r="C76" s="194" t="s">
        <v>59</v>
      </c>
      <c r="D76" s="194" t="s">
        <v>193</v>
      </c>
      <c r="E76" s="195">
        <v>0.9583333333357587</v>
      </c>
      <c r="F76" s="194" t="s">
        <v>215</v>
      </c>
      <c r="G76" s="195">
        <v>0.28472222221898846</v>
      </c>
      <c r="H76" s="194" t="s">
        <v>1917</v>
      </c>
      <c r="I76" s="194" t="s">
        <v>78</v>
      </c>
      <c r="J76" s="194" t="s">
        <v>77</v>
      </c>
      <c r="K76" s="194" t="s">
        <v>77</v>
      </c>
      <c r="L76" s="194" t="s">
        <v>77</v>
      </c>
      <c r="M76" s="194" t="s">
        <v>77</v>
      </c>
      <c r="N76" s="194" t="s">
        <v>78</v>
      </c>
      <c r="O76" s="194" t="s">
        <v>77</v>
      </c>
      <c r="P76" s="194" t="s">
        <v>78</v>
      </c>
      <c r="Q76" s="194" t="s">
        <v>77</v>
      </c>
      <c r="R76" s="194">
        <v>0.0</v>
      </c>
      <c r="S76" s="194" t="s">
        <v>78</v>
      </c>
      <c r="T76" s="194" t="s">
        <v>101</v>
      </c>
      <c r="U76" s="194" t="s">
        <v>79</v>
      </c>
      <c r="V76" s="194" t="s">
        <v>77</v>
      </c>
      <c r="W76" s="194" t="s">
        <v>102</v>
      </c>
      <c r="X76" s="196" t="s">
        <v>202</v>
      </c>
      <c r="Y76" s="197"/>
      <c r="Z76" s="197"/>
      <c r="AA76" s="197"/>
      <c r="AB76" s="197"/>
    </row>
    <row r="77">
      <c r="A77" s="150" t="s">
        <v>1247</v>
      </c>
      <c r="B77" s="14">
        <v>19.0</v>
      </c>
      <c r="C77" s="14" t="s">
        <v>59</v>
      </c>
      <c r="D77" s="14" t="s">
        <v>60</v>
      </c>
      <c r="E77" s="15">
        <v>0.9583333333357587</v>
      </c>
      <c r="F77" s="14" t="s">
        <v>2071</v>
      </c>
      <c r="G77" s="15">
        <v>0.25</v>
      </c>
      <c r="H77" s="14" t="s">
        <v>146</v>
      </c>
      <c r="I77" s="14" t="s">
        <v>78</v>
      </c>
      <c r="J77" s="14" t="s">
        <v>125</v>
      </c>
      <c r="K77" s="14" t="s">
        <v>125</v>
      </c>
      <c r="L77" s="14" t="s">
        <v>77</v>
      </c>
      <c r="M77" s="14" t="s">
        <v>79</v>
      </c>
      <c r="N77" s="14" t="s">
        <v>79</v>
      </c>
      <c r="O77" s="14" t="s">
        <v>78</v>
      </c>
      <c r="P77" s="14" t="s">
        <v>78</v>
      </c>
      <c r="Q77" s="14" t="s">
        <v>78</v>
      </c>
      <c r="R77" s="14">
        <v>0.0</v>
      </c>
      <c r="S77" s="14" t="s">
        <v>111</v>
      </c>
      <c r="T77" s="14" t="s">
        <v>80</v>
      </c>
      <c r="U77" s="14" t="s">
        <v>79</v>
      </c>
      <c r="V77" s="14" t="s">
        <v>125</v>
      </c>
      <c r="W77" s="14" t="s">
        <v>81</v>
      </c>
      <c r="X77" s="152" t="s">
        <v>87</v>
      </c>
    </row>
    <row r="78">
      <c r="A78" s="147" t="s">
        <v>1248</v>
      </c>
      <c r="B78" s="11">
        <v>21.0</v>
      </c>
      <c r="C78" s="11" t="s">
        <v>59</v>
      </c>
      <c r="D78" s="11" t="s">
        <v>193</v>
      </c>
      <c r="E78" s="12">
        <v>0.9583333333357587</v>
      </c>
      <c r="F78" s="11" t="s">
        <v>190</v>
      </c>
      <c r="G78" s="12">
        <v>0.26388888889050577</v>
      </c>
      <c r="H78" s="11" t="s">
        <v>124</v>
      </c>
      <c r="I78" s="11" t="s">
        <v>125</v>
      </c>
      <c r="J78" s="11" t="s">
        <v>78</v>
      </c>
      <c r="K78" s="11" t="s">
        <v>77</v>
      </c>
      <c r="L78" s="11" t="s">
        <v>77</v>
      </c>
      <c r="M78" s="11" t="s">
        <v>79</v>
      </c>
      <c r="N78" s="11" t="s">
        <v>78</v>
      </c>
      <c r="O78" s="11" t="s">
        <v>79</v>
      </c>
      <c r="P78" s="11" t="s">
        <v>79</v>
      </c>
      <c r="Q78" s="11" t="s">
        <v>79</v>
      </c>
      <c r="R78" s="11" t="s">
        <v>520</v>
      </c>
      <c r="S78" s="11" t="s">
        <v>78</v>
      </c>
      <c r="T78" s="11" t="s">
        <v>101</v>
      </c>
      <c r="U78" s="11" t="s">
        <v>79</v>
      </c>
      <c r="V78" s="11" t="s">
        <v>79</v>
      </c>
      <c r="W78" s="11" t="s">
        <v>216</v>
      </c>
      <c r="X78" s="149" t="s">
        <v>202</v>
      </c>
    </row>
    <row r="79">
      <c r="A79" s="150" t="s">
        <v>1249</v>
      </c>
      <c r="B79" s="14">
        <v>18.0</v>
      </c>
      <c r="C79" s="14" t="s">
        <v>59</v>
      </c>
      <c r="D79" s="14" t="s">
        <v>193</v>
      </c>
      <c r="E79" s="15">
        <v>0.9583333333357587</v>
      </c>
      <c r="F79" s="14" t="s">
        <v>1922</v>
      </c>
      <c r="G79" s="15">
        <v>0.27083333333575865</v>
      </c>
      <c r="H79" s="14" t="s">
        <v>124</v>
      </c>
      <c r="I79" s="14" t="s">
        <v>78</v>
      </c>
      <c r="J79" s="14" t="s">
        <v>78</v>
      </c>
      <c r="K79" s="14" t="s">
        <v>79</v>
      </c>
      <c r="L79" s="14" t="s">
        <v>79</v>
      </c>
      <c r="M79" s="14" t="s">
        <v>79</v>
      </c>
      <c r="N79" s="14" t="s">
        <v>79</v>
      </c>
      <c r="O79" s="14" t="s">
        <v>79</v>
      </c>
      <c r="P79" s="14" t="s">
        <v>77</v>
      </c>
      <c r="Q79" s="14" t="s">
        <v>79</v>
      </c>
      <c r="R79" s="14" t="s">
        <v>529</v>
      </c>
      <c r="S79" s="14" t="s">
        <v>125</v>
      </c>
      <c r="T79" s="14" t="s">
        <v>101</v>
      </c>
      <c r="U79" s="14" t="s">
        <v>79</v>
      </c>
      <c r="V79" s="14" t="s">
        <v>77</v>
      </c>
      <c r="W79" s="14" t="s">
        <v>102</v>
      </c>
      <c r="X79" s="152" t="s">
        <v>202</v>
      </c>
    </row>
    <row r="80">
      <c r="A80" s="147" t="s">
        <v>1250</v>
      </c>
      <c r="B80" s="11">
        <v>24.0</v>
      </c>
      <c r="C80" s="11" t="s">
        <v>59</v>
      </c>
      <c r="D80" s="11" t="s">
        <v>193</v>
      </c>
      <c r="E80" s="12">
        <v>0.9375</v>
      </c>
      <c r="F80" s="11" t="s">
        <v>180</v>
      </c>
      <c r="G80" s="12">
        <v>0.20138888889050577</v>
      </c>
      <c r="H80" s="11" t="s">
        <v>110</v>
      </c>
      <c r="I80" s="11" t="s">
        <v>125</v>
      </c>
      <c r="J80" s="11" t="s">
        <v>78</v>
      </c>
      <c r="K80" s="11" t="s">
        <v>79</v>
      </c>
      <c r="L80" s="11" t="s">
        <v>78</v>
      </c>
      <c r="M80" s="11" t="s">
        <v>79</v>
      </c>
      <c r="N80" s="11" t="s">
        <v>79</v>
      </c>
      <c r="O80" s="11" t="s">
        <v>79</v>
      </c>
      <c r="P80" s="11" t="s">
        <v>77</v>
      </c>
      <c r="Q80" s="11" t="s">
        <v>77</v>
      </c>
      <c r="R80" s="11" t="s">
        <v>262</v>
      </c>
      <c r="S80" s="11" t="s">
        <v>78</v>
      </c>
      <c r="T80" s="11" t="s">
        <v>80</v>
      </c>
      <c r="U80" s="11" t="s">
        <v>79</v>
      </c>
      <c r="V80" s="11" t="s">
        <v>125</v>
      </c>
      <c r="W80" s="11" t="s">
        <v>81</v>
      </c>
      <c r="X80" s="149" t="s">
        <v>131</v>
      </c>
    </row>
    <row r="81">
      <c r="A81" s="150" t="s">
        <v>1251</v>
      </c>
      <c r="B81" s="14">
        <v>25.0</v>
      </c>
      <c r="C81" s="14" t="s">
        <v>59</v>
      </c>
      <c r="D81" s="14" t="s">
        <v>89</v>
      </c>
      <c r="E81" s="15">
        <v>0.9166666666642413</v>
      </c>
      <c r="F81" s="14" t="s">
        <v>179</v>
      </c>
      <c r="G81" s="15">
        <v>0.1875</v>
      </c>
      <c r="H81" s="14" t="s">
        <v>146</v>
      </c>
      <c r="I81" s="14" t="s">
        <v>78</v>
      </c>
      <c r="J81" s="14" t="s">
        <v>125</v>
      </c>
      <c r="K81" s="14" t="s">
        <v>125</v>
      </c>
      <c r="L81" s="14" t="s">
        <v>79</v>
      </c>
      <c r="M81" s="14" t="s">
        <v>79</v>
      </c>
      <c r="N81" s="14" t="s">
        <v>79</v>
      </c>
      <c r="O81" s="14" t="s">
        <v>79</v>
      </c>
      <c r="P81" s="14" t="s">
        <v>78</v>
      </c>
      <c r="Q81" s="14" t="s">
        <v>79</v>
      </c>
      <c r="R81" s="14">
        <v>0.0</v>
      </c>
      <c r="S81" s="14" t="s">
        <v>79</v>
      </c>
      <c r="T81" s="14" t="s">
        <v>101</v>
      </c>
      <c r="U81" s="14" t="s">
        <v>79</v>
      </c>
      <c r="V81" s="14" t="s">
        <v>78</v>
      </c>
      <c r="W81" s="14" t="s">
        <v>102</v>
      </c>
      <c r="X81" s="152" t="s">
        <v>87</v>
      </c>
    </row>
    <row r="82">
      <c r="A82" s="147" t="s">
        <v>1252</v>
      </c>
      <c r="B82" s="11">
        <v>25.0</v>
      </c>
      <c r="C82" s="11" t="s">
        <v>88</v>
      </c>
      <c r="D82" s="11" t="s">
        <v>89</v>
      </c>
      <c r="E82" s="12">
        <v>0.9791666666642413</v>
      </c>
      <c r="F82" s="11" t="s">
        <v>281</v>
      </c>
      <c r="G82" s="12">
        <v>0.33333333333575865</v>
      </c>
      <c r="H82" s="11" t="s">
        <v>209</v>
      </c>
      <c r="I82" s="11" t="s">
        <v>77</v>
      </c>
      <c r="J82" s="11" t="s">
        <v>125</v>
      </c>
      <c r="K82" s="11" t="s">
        <v>77</v>
      </c>
      <c r="L82" s="11" t="s">
        <v>79</v>
      </c>
      <c r="M82" s="11" t="s">
        <v>79</v>
      </c>
      <c r="N82" s="11" t="s">
        <v>79</v>
      </c>
      <c r="O82" s="11" t="s">
        <v>79</v>
      </c>
      <c r="P82" s="11" t="s">
        <v>79</v>
      </c>
      <c r="Q82" s="11" t="s">
        <v>79</v>
      </c>
      <c r="R82" s="11">
        <v>0.0</v>
      </c>
      <c r="S82" s="11" t="s">
        <v>79</v>
      </c>
      <c r="T82" s="11" t="s">
        <v>80</v>
      </c>
      <c r="U82" s="11" t="s">
        <v>79</v>
      </c>
      <c r="V82" s="11" t="s">
        <v>125</v>
      </c>
      <c r="W82" s="11" t="s">
        <v>102</v>
      </c>
      <c r="X82" s="149" t="s">
        <v>87</v>
      </c>
    </row>
    <row r="83">
      <c r="A83" s="150" t="s">
        <v>1253</v>
      </c>
      <c r="B83" s="14">
        <v>38.0</v>
      </c>
      <c r="C83" s="14" t="s">
        <v>59</v>
      </c>
      <c r="D83" s="14" t="s">
        <v>89</v>
      </c>
      <c r="E83" s="15">
        <v>0.9583333333357587</v>
      </c>
      <c r="F83" s="14" t="s">
        <v>180</v>
      </c>
      <c r="G83" s="15">
        <v>0.25</v>
      </c>
      <c r="H83" s="14" t="s">
        <v>110</v>
      </c>
      <c r="I83" s="14" t="s">
        <v>125</v>
      </c>
      <c r="J83" s="14" t="s">
        <v>77</v>
      </c>
      <c r="K83" s="14" t="s">
        <v>77</v>
      </c>
      <c r="L83" s="14" t="s">
        <v>79</v>
      </c>
      <c r="M83" s="14" t="s">
        <v>79</v>
      </c>
      <c r="N83" s="14" t="s">
        <v>79</v>
      </c>
      <c r="O83" s="14" t="s">
        <v>79</v>
      </c>
      <c r="P83" s="14" t="s">
        <v>79</v>
      </c>
      <c r="Q83" s="14" t="s">
        <v>79</v>
      </c>
      <c r="R83" s="14" t="s">
        <v>544</v>
      </c>
      <c r="S83" s="14" t="s">
        <v>77</v>
      </c>
      <c r="T83" s="14" t="s">
        <v>101</v>
      </c>
      <c r="U83" s="14" t="s">
        <v>125</v>
      </c>
      <c r="V83" s="14" t="s">
        <v>77</v>
      </c>
      <c r="W83" s="14" t="s">
        <v>138</v>
      </c>
      <c r="X83" s="152" t="s">
        <v>87</v>
      </c>
    </row>
    <row r="84">
      <c r="A84" s="147" t="s">
        <v>1254</v>
      </c>
      <c r="B84" s="11">
        <v>23.0</v>
      </c>
      <c r="C84" s="11" t="s">
        <v>88</v>
      </c>
      <c r="D84" s="11" t="s">
        <v>252</v>
      </c>
      <c r="E84" s="12">
        <v>0.9305555555547471</v>
      </c>
      <c r="F84" s="11" t="s">
        <v>1914</v>
      </c>
      <c r="G84" s="12">
        <v>0.20833333333575865</v>
      </c>
      <c r="H84" s="11" t="s">
        <v>1911</v>
      </c>
      <c r="I84" s="11" t="s">
        <v>78</v>
      </c>
      <c r="J84" s="11" t="s">
        <v>125</v>
      </c>
      <c r="K84" s="11" t="s">
        <v>78</v>
      </c>
      <c r="L84" s="11" t="s">
        <v>79</v>
      </c>
      <c r="M84" s="11" t="s">
        <v>79</v>
      </c>
      <c r="N84" s="11" t="s">
        <v>79</v>
      </c>
      <c r="O84" s="11" t="s">
        <v>78</v>
      </c>
      <c r="P84" s="11" t="s">
        <v>79</v>
      </c>
      <c r="Q84" s="11" t="s">
        <v>79</v>
      </c>
      <c r="R84" s="11" t="s">
        <v>548</v>
      </c>
      <c r="S84" s="11" t="s">
        <v>77</v>
      </c>
      <c r="T84" s="11" t="s">
        <v>101</v>
      </c>
      <c r="U84" s="11" t="s">
        <v>79</v>
      </c>
      <c r="V84" s="11" t="s">
        <v>78</v>
      </c>
      <c r="W84" s="11" t="s">
        <v>102</v>
      </c>
      <c r="X84" s="149" t="s">
        <v>87</v>
      </c>
    </row>
    <row r="85">
      <c r="A85" s="150" t="s">
        <v>1255</v>
      </c>
      <c r="B85" s="14">
        <v>21.0</v>
      </c>
      <c r="C85" s="14" t="s">
        <v>59</v>
      </c>
      <c r="D85" s="14" t="s">
        <v>89</v>
      </c>
      <c r="E85" s="15">
        <v>0.9375</v>
      </c>
      <c r="F85" s="14" t="s">
        <v>190</v>
      </c>
      <c r="G85" s="15">
        <v>0.27083333333575865</v>
      </c>
      <c r="H85" s="14" t="s">
        <v>1911</v>
      </c>
      <c r="I85" s="14" t="s">
        <v>77</v>
      </c>
      <c r="J85" s="14" t="s">
        <v>78</v>
      </c>
      <c r="K85" s="14" t="s">
        <v>79</v>
      </c>
      <c r="L85" s="14" t="s">
        <v>78</v>
      </c>
      <c r="M85" s="14" t="s">
        <v>77</v>
      </c>
      <c r="N85" s="14" t="s">
        <v>77</v>
      </c>
      <c r="O85" s="14" t="s">
        <v>77</v>
      </c>
      <c r="P85" s="14" t="s">
        <v>79</v>
      </c>
      <c r="Q85" s="14" t="s">
        <v>77</v>
      </c>
      <c r="R85" s="14" t="s">
        <v>554</v>
      </c>
      <c r="S85" s="14" t="s">
        <v>78</v>
      </c>
      <c r="T85" s="14" t="s">
        <v>80</v>
      </c>
      <c r="U85" s="14" t="s">
        <v>79</v>
      </c>
      <c r="V85" s="14" t="s">
        <v>125</v>
      </c>
      <c r="W85" s="14" t="s">
        <v>81</v>
      </c>
      <c r="X85" s="152" t="s">
        <v>87</v>
      </c>
    </row>
    <row r="86">
      <c r="A86" s="147" t="s">
        <v>1256</v>
      </c>
      <c r="B86" s="11">
        <v>24.0</v>
      </c>
      <c r="C86" s="11" t="s">
        <v>88</v>
      </c>
      <c r="D86" s="11" t="s">
        <v>89</v>
      </c>
      <c r="E86" s="12">
        <v>0.9583333333357587</v>
      </c>
      <c r="F86" s="11" t="s">
        <v>311</v>
      </c>
      <c r="G86" s="12">
        <v>0.29166666666424135</v>
      </c>
      <c r="H86" s="11" t="s">
        <v>124</v>
      </c>
      <c r="I86" s="11" t="s">
        <v>79</v>
      </c>
      <c r="J86" s="11" t="s">
        <v>77</v>
      </c>
      <c r="K86" s="11" t="s">
        <v>78</v>
      </c>
      <c r="L86" s="11" t="s">
        <v>78</v>
      </c>
      <c r="M86" s="11" t="s">
        <v>79</v>
      </c>
      <c r="N86" s="11" t="s">
        <v>79</v>
      </c>
      <c r="O86" s="11" t="s">
        <v>79</v>
      </c>
      <c r="P86" s="11" t="s">
        <v>79</v>
      </c>
      <c r="Q86" s="11" t="s">
        <v>79</v>
      </c>
      <c r="R86" s="11">
        <v>0.0</v>
      </c>
      <c r="S86" s="11" t="s">
        <v>79</v>
      </c>
      <c r="T86" s="11" t="s">
        <v>80</v>
      </c>
      <c r="U86" s="11" t="s">
        <v>79</v>
      </c>
      <c r="V86" s="11" t="s">
        <v>78</v>
      </c>
      <c r="W86" s="11" t="s">
        <v>138</v>
      </c>
      <c r="X86" s="149" t="s">
        <v>87</v>
      </c>
    </row>
    <row r="87">
      <c r="A87" s="150" t="s">
        <v>1257</v>
      </c>
      <c r="B87" s="14">
        <v>19.0</v>
      </c>
      <c r="C87" s="14" t="s">
        <v>88</v>
      </c>
      <c r="D87" s="14" t="s">
        <v>252</v>
      </c>
      <c r="E87" s="15">
        <v>0.0</v>
      </c>
      <c r="F87" s="14" t="s">
        <v>311</v>
      </c>
      <c r="G87" s="15">
        <v>0.25</v>
      </c>
      <c r="H87" s="14" t="s">
        <v>354</v>
      </c>
      <c r="I87" s="14" t="s">
        <v>78</v>
      </c>
      <c r="J87" s="14" t="s">
        <v>79</v>
      </c>
      <c r="K87" s="14" t="s">
        <v>79</v>
      </c>
      <c r="L87" s="14" t="s">
        <v>79</v>
      </c>
      <c r="M87" s="14" t="s">
        <v>79</v>
      </c>
      <c r="N87" s="14" t="s">
        <v>79</v>
      </c>
      <c r="O87" s="14" t="s">
        <v>79</v>
      </c>
      <c r="P87" s="14" t="s">
        <v>77</v>
      </c>
      <c r="Q87" s="14" t="s">
        <v>79</v>
      </c>
      <c r="R87" s="14" t="s">
        <v>282</v>
      </c>
      <c r="S87" s="14" t="s">
        <v>78</v>
      </c>
      <c r="T87" s="14" t="s">
        <v>80</v>
      </c>
      <c r="U87" s="14" t="s">
        <v>79</v>
      </c>
      <c r="V87" s="14" t="s">
        <v>125</v>
      </c>
      <c r="W87" s="14" t="s">
        <v>81</v>
      </c>
      <c r="X87" s="152" t="s">
        <v>87</v>
      </c>
    </row>
    <row r="88">
      <c r="A88" s="147" t="s">
        <v>1258</v>
      </c>
      <c r="B88" s="11">
        <v>33.0</v>
      </c>
      <c r="C88" s="11" t="s">
        <v>59</v>
      </c>
      <c r="D88" s="11" t="s">
        <v>89</v>
      </c>
      <c r="E88" s="12">
        <v>0.875</v>
      </c>
      <c r="F88" s="11" t="s">
        <v>560</v>
      </c>
      <c r="G88" s="12">
        <v>0.20833333333575865</v>
      </c>
      <c r="H88" s="11" t="s">
        <v>1921</v>
      </c>
      <c r="I88" s="11" t="s">
        <v>79</v>
      </c>
      <c r="J88" s="11" t="s">
        <v>79</v>
      </c>
      <c r="K88" s="11" t="s">
        <v>77</v>
      </c>
      <c r="L88" s="11" t="s">
        <v>79</v>
      </c>
      <c r="M88" s="11" t="s">
        <v>79</v>
      </c>
      <c r="N88" s="11" t="s">
        <v>79</v>
      </c>
      <c r="O88" s="11" t="s">
        <v>77</v>
      </c>
      <c r="P88" s="11" t="s">
        <v>79</v>
      </c>
      <c r="Q88" s="11" t="s">
        <v>79</v>
      </c>
      <c r="R88" s="11">
        <v>0.0</v>
      </c>
      <c r="S88" s="11" t="s">
        <v>79</v>
      </c>
      <c r="T88" s="11" t="s">
        <v>101</v>
      </c>
      <c r="U88" s="11" t="s">
        <v>79</v>
      </c>
      <c r="V88" s="11" t="s">
        <v>78</v>
      </c>
      <c r="W88" s="11" t="s">
        <v>102</v>
      </c>
      <c r="X88" s="149" t="s">
        <v>140</v>
      </c>
    </row>
    <row r="89">
      <c r="A89" s="150" t="s">
        <v>1259</v>
      </c>
      <c r="B89" s="14">
        <v>38.0</v>
      </c>
      <c r="C89" s="14" t="s">
        <v>59</v>
      </c>
      <c r="D89" s="14" t="s">
        <v>89</v>
      </c>
      <c r="E89" s="15">
        <v>0.41666666666424135</v>
      </c>
      <c r="F89" s="14" t="s">
        <v>215</v>
      </c>
      <c r="G89" s="15">
        <v>0.29166666666424135</v>
      </c>
      <c r="H89" s="14" t="s">
        <v>434</v>
      </c>
      <c r="I89" s="14" t="s">
        <v>79</v>
      </c>
      <c r="J89" s="14" t="s">
        <v>79</v>
      </c>
      <c r="K89" s="14" t="s">
        <v>79</v>
      </c>
      <c r="L89" s="14" t="s">
        <v>79</v>
      </c>
      <c r="M89" s="14" t="s">
        <v>79</v>
      </c>
      <c r="N89" s="14" t="s">
        <v>79</v>
      </c>
      <c r="O89" s="14" t="s">
        <v>79</v>
      </c>
      <c r="P89" s="14" t="s">
        <v>79</v>
      </c>
      <c r="Q89" s="14" t="s">
        <v>79</v>
      </c>
      <c r="R89" s="14">
        <v>0.0</v>
      </c>
      <c r="S89" s="14" t="s">
        <v>79</v>
      </c>
      <c r="T89" s="14" t="s">
        <v>157</v>
      </c>
      <c r="U89" s="14" t="s">
        <v>79</v>
      </c>
      <c r="V89" s="14" t="s">
        <v>79</v>
      </c>
      <c r="W89" s="14" t="s">
        <v>138</v>
      </c>
      <c r="X89" s="152" t="s">
        <v>140</v>
      </c>
    </row>
    <row r="90">
      <c r="A90" s="147" t="s">
        <v>1260</v>
      </c>
      <c r="B90" s="11">
        <v>25.0</v>
      </c>
      <c r="C90" s="11" t="s">
        <v>59</v>
      </c>
      <c r="D90" s="11" t="s">
        <v>89</v>
      </c>
      <c r="E90" s="12">
        <v>0.9375</v>
      </c>
      <c r="F90" s="11" t="s">
        <v>296</v>
      </c>
      <c r="G90" s="12">
        <v>0.28472222221898846</v>
      </c>
      <c r="H90" s="11" t="s">
        <v>209</v>
      </c>
      <c r="I90" s="11" t="s">
        <v>78</v>
      </c>
      <c r="J90" s="11" t="s">
        <v>79</v>
      </c>
      <c r="K90" s="11" t="s">
        <v>79</v>
      </c>
      <c r="L90" s="11" t="s">
        <v>79</v>
      </c>
      <c r="M90" s="11" t="s">
        <v>79</v>
      </c>
      <c r="N90" s="11" t="s">
        <v>79</v>
      </c>
      <c r="O90" s="11" t="s">
        <v>77</v>
      </c>
      <c r="P90" s="11" t="s">
        <v>79</v>
      </c>
      <c r="Q90" s="11" t="s">
        <v>79</v>
      </c>
      <c r="R90" s="11">
        <v>0.0</v>
      </c>
      <c r="S90" s="11" t="s">
        <v>111</v>
      </c>
      <c r="T90" s="11" t="s">
        <v>157</v>
      </c>
      <c r="U90" s="11" t="s">
        <v>79</v>
      </c>
      <c r="V90" s="11" t="s">
        <v>79</v>
      </c>
      <c r="W90" s="11" t="s">
        <v>81</v>
      </c>
      <c r="X90" s="149" t="s">
        <v>87</v>
      </c>
    </row>
    <row r="91">
      <c r="A91" s="150" t="s">
        <v>1261</v>
      </c>
      <c r="B91" s="14">
        <v>50.0</v>
      </c>
      <c r="C91" s="14" t="s">
        <v>88</v>
      </c>
      <c r="D91" s="14" t="s">
        <v>89</v>
      </c>
      <c r="E91" s="15">
        <v>0.10416666666424135</v>
      </c>
      <c r="F91" s="14" t="s">
        <v>872</v>
      </c>
      <c r="G91" s="15">
        <v>0.28125</v>
      </c>
      <c r="H91" s="14" t="s">
        <v>163</v>
      </c>
      <c r="I91" s="14" t="s">
        <v>125</v>
      </c>
      <c r="J91" s="14" t="s">
        <v>79</v>
      </c>
      <c r="K91" s="14" t="s">
        <v>79</v>
      </c>
      <c r="L91" s="14" t="s">
        <v>78</v>
      </c>
      <c r="M91" s="14" t="s">
        <v>79</v>
      </c>
      <c r="N91" s="14" t="s">
        <v>77</v>
      </c>
      <c r="O91" s="14" t="s">
        <v>79</v>
      </c>
      <c r="P91" s="14" t="s">
        <v>77</v>
      </c>
      <c r="Q91" s="14" t="s">
        <v>79</v>
      </c>
      <c r="R91" s="14" t="s">
        <v>572</v>
      </c>
      <c r="S91" s="14" t="s">
        <v>78</v>
      </c>
      <c r="T91" s="14" t="s">
        <v>157</v>
      </c>
      <c r="U91" s="14" t="s">
        <v>79</v>
      </c>
      <c r="V91" s="14" t="s">
        <v>78</v>
      </c>
      <c r="W91" s="14" t="s">
        <v>138</v>
      </c>
      <c r="X91" s="152" t="s">
        <v>140</v>
      </c>
    </row>
    <row r="92">
      <c r="A92" s="147" t="s">
        <v>1262</v>
      </c>
      <c r="B92" s="11">
        <v>19.0</v>
      </c>
      <c r="C92" s="11" t="s">
        <v>59</v>
      </c>
      <c r="D92" s="11" t="s">
        <v>193</v>
      </c>
      <c r="E92" s="12">
        <v>0.9375</v>
      </c>
      <c r="F92" s="11" t="s">
        <v>180</v>
      </c>
      <c r="G92" s="12">
        <v>0.24305555555474712</v>
      </c>
      <c r="H92" s="11" t="s">
        <v>146</v>
      </c>
      <c r="I92" s="11" t="s">
        <v>125</v>
      </c>
      <c r="J92" s="11" t="s">
        <v>79</v>
      </c>
      <c r="K92" s="11" t="s">
        <v>79</v>
      </c>
      <c r="L92" s="11" t="s">
        <v>77</v>
      </c>
      <c r="M92" s="11" t="s">
        <v>79</v>
      </c>
      <c r="N92" s="11" t="s">
        <v>79</v>
      </c>
      <c r="O92" s="11" t="s">
        <v>79</v>
      </c>
      <c r="P92" s="11" t="s">
        <v>77</v>
      </c>
      <c r="Q92" s="11" t="s">
        <v>79</v>
      </c>
      <c r="R92" s="11" t="s">
        <v>575</v>
      </c>
      <c r="S92" s="11" t="s">
        <v>125</v>
      </c>
      <c r="T92" s="11" t="s">
        <v>80</v>
      </c>
      <c r="U92" s="11" t="s">
        <v>79</v>
      </c>
      <c r="V92" s="11" t="s">
        <v>78</v>
      </c>
      <c r="W92" s="11" t="s">
        <v>216</v>
      </c>
      <c r="X92" s="149" t="s">
        <v>87</v>
      </c>
    </row>
    <row r="93">
      <c r="A93" s="150" t="s">
        <v>1263</v>
      </c>
      <c r="B93" s="14">
        <v>23.0</v>
      </c>
      <c r="C93" s="14" t="s">
        <v>59</v>
      </c>
      <c r="D93" s="14" t="s">
        <v>193</v>
      </c>
      <c r="E93" s="15">
        <v>0.9166666666642413</v>
      </c>
      <c r="F93" s="14" t="s">
        <v>311</v>
      </c>
      <c r="G93" s="15">
        <v>0.21875</v>
      </c>
      <c r="H93" s="14" t="s">
        <v>124</v>
      </c>
      <c r="I93" s="14" t="s">
        <v>77</v>
      </c>
      <c r="J93" s="14" t="s">
        <v>125</v>
      </c>
      <c r="K93" s="14" t="s">
        <v>125</v>
      </c>
      <c r="L93" s="14" t="s">
        <v>79</v>
      </c>
      <c r="M93" s="14" t="s">
        <v>79</v>
      </c>
      <c r="N93" s="14" t="s">
        <v>77</v>
      </c>
      <c r="O93" s="14" t="s">
        <v>79</v>
      </c>
      <c r="P93" s="14" t="s">
        <v>77</v>
      </c>
      <c r="Q93" s="14" t="s">
        <v>77</v>
      </c>
      <c r="R93" s="14" t="s">
        <v>578</v>
      </c>
      <c r="S93" s="14" t="s">
        <v>78</v>
      </c>
      <c r="T93" s="14" t="s">
        <v>80</v>
      </c>
      <c r="U93" s="14" t="s">
        <v>79</v>
      </c>
      <c r="V93" s="14" t="s">
        <v>125</v>
      </c>
      <c r="W93" s="14" t="s">
        <v>102</v>
      </c>
      <c r="X93" s="152" t="s">
        <v>140</v>
      </c>
    </row>
    <row r="94">
      <c r="A94" s="147" t="s">
        <v>1264</v>
      </c>
      <c r="B94" s="11">
        <v>32.0</v>
      </c>
      <c r="C94" s="11" t="s">
        <v>59</v>
      </c>
      <c r="D94" s="11" t="s">
        <v>89</v>
      </c>
      <c r="E94" s="12">
        <v>0.45833333333575865</v>
      </c>
      <c r="F94" s="11" t="s">
        <v>311</v>
      </c>
      <c r="G94" s="12">
        <v>0.29166666666424135</v>
      </c>
      <c r="H94" s="11" t="s">
        <v>354</v>
      </c>
      <c r="I94" s="11" t="s">
        <v>77</v>
      </c>
      <c r="J94" s="11" t="s">
        <v>78</v>
      </c>
      <c r="K94" s="11" t="s">
        <v>79</v>
      </c>
      <c r="L94" s="11" t="s">
        <v>79</v>
      </c>
      <c r="M94" s="11" t="s">
        <v>79</v>
      </c>
      <c r="N94" s="11" t="s">
        <v>77</v>
      </c>
      <c r="O94" s="11" t="s">
        <v>78</v>
      </c>
      <c r="P94" s="11" t="s">
        <v>77</v>
      </c>
      <c r="Q94" s="11" t="s">
        <v>79</v>
      </c>
      <c r="R94" s="11">
        <v>0.0</v>
      </c>
      <c r="S94" s="11" t="s">
        <v>79</v>
      </c>
      <c r="T94" s="11" t="s">
        <v>101</v>
      </c>
      <c r="U94" s="11" t="s">
        <v>79</v>
      </c>
      <c r="V94" s="11" t="s">
        <v>77</v>
      </c>
      <c r="W94" s="11" t="s">
        <v>102</v>
      </c>
      <c r="X94" s="149" t="s">
        <v>87</v>
      </c>
    </row>
    <row r="95">
      <c r="A95" s="150" t="s">
        <v>1265</v>
      </c>
      <c r="B95" s="14">
        <v>20.0</v>
      </c>
      <c r="C95" s="14" t="s">
        <v>59</v>
      </c>
      <c r="D95" s="14" t="s">
        <v>60</v>
      </c>
      <c r="E95" s="15">
        <v>0.9166666666642413</v>
      </c>
      <c r="F95" s="14" t="s">
        <v>180</v>
      </c>
      <c r="G95" s="15">
        <v>0.29166666666424135</v>
      </c>
      <c r="H95" s="14" t="s">
        <v>124</v>
      </c>
      <c r="I95" s="14" t="s">
        <v>125</v>
      </c>
      <c r="J95" s="14" t="s">
        <v>78</v>
      </c>
      <c r="K95" s="14" t="s">
        <v>77</v>
      </c>
      <c r="L95" s="14" t="s">
        <v>77</v>
      </c>
      <c r="M95" s="14" t="s">
        <v>78</v>
      </c>
      <c r="N95" s="14" t="s">
        <v>78</v>
      </c>
      <c r="O95" s="14" t="s">
        <v>79</v>
      </c>
      <c r="P95" s="14" t="s">
        <v>125</v>
      </c>
      <c r="Q95" s="14" t="s">
        <v>79</v>
      </c>
      <c r="R95" s="14">
        <v>0.0</v>
      </c>
      <c r="S95" s="14" t="s">
        <v>111</v>
      </c>
      <c r="T95" s="14" t="s">
        <v>80</v>
      </c>
      <c r="U95" s="14" t="s">
        <v>79</v>
      </c>
      <c r="V95" s="14" t="s">
        <v>78</v>
      </c>
      <c r="W95" s="14" t="s">
        <v>81</v>
      </c>
      <c r="X95" s="152" t="s">
        <v>87</v>
      </c>
    </row>
    <row r="96">
      <c r="A96" s="147" t="s">
        <v>1266</v>
      </c>
      <c r="B96" s="11">
        <v>21.0</v>
      </c>
      <c r="C96" s="11" t="s">
        <v>59</v>
      </c>
      <c r="D96" s="11" t="s">
        <v>60</v>
      </c>
      <c r="E96" s="12">
        <v>0.9375</v>
      </c>
      <c r="F96" s="11" t="s">
        <v>190</v>
      </c>
      <c r="G96" s="12">
        <v>0.29861111110949423</v>
      </c>
      <c r="H96" s="11" t="s">
        <v>146</v>
      </c>
      <c r="I96" s="11" t="s">
        <v>78</v>
      </c>
      <c r="J96" s="11" t="s">
        <v>77</v>
      </c>
      <c r="K96" s="11" t="s">
        <v>79</v>
      </c>
      <c r="L96" s="11" t="s">
        <v>79</v>
      </c>
      <c r="M96" s="11" t="s">
        <v>79</v>
      </c>
      <c r="N96" s="11" t="s">
        <v>79</v>
      </c>
      <c r="O96" s="11" t="s">
        <v>79</v>
      </c>
      <c r="P96" s="11" t="s">
        <v>79</v>
      </c>
      <c r="Q96" s="11" t="s">
        <v>79</v>
      </c>
      <c r="R96" s="11" t="s">
        <v>282</v>
      </c>
      <c r="S96" s="11" t="s">
        <v>125</v>
      </c>
      <c r="T96" s="11" t="s">
        <v>101</v>
      </c>
      <c r="U96" s="11" t="s">
        <v>77</v>
      </c>
      <c r="V96" s="11" t="s">
        <v>77</v>
      </c>
      <c r="W96" s="11" t="s">
        <v>216</v>
      </c>
      <c r="X96" s="149" t="s">
        <v>87</v>
      </c>
    </row>
    <row r="97">
      <c r="A97" s="150" t="s">
        <v>1267</v>
      </c>
      <c r="B97" s="14">
        <v>23.0</v>
      </c>
      <c r="C97" s="14" t="s">
        <v>59</v>
      </c>
      <c r="D97" s="14" t="s">
        <v>60</v>
      </c>
      <c r="E97" s="15">
        <v>0.0</v>
      </c>
      <c r="F97" s="14" t="s">
        <v>1945</v>
      </c>
      <c r="G97" s="15">
        <v>0.22916666666424135</v>
      </c>
      <c r="H97" s="17" t="s">
        <v>1917</v>
      </c>
      <c r="I97" s="14" t="s">
        <v>79</v>
      </c>
      <c r="J97" s="14" t="s">
        <v>79</v>
      </c>
      <c r="K97" s="14" t="s">
        <v>79</v>
      </c>
      <c r="L97" s="14" t="s">
        <v>77</v>
      </c>
      <c r="M97" s="14" t="s">
        <v>79</v>
      </c>
      <c r="N97" s="14" t="s">
        <v>79</v>
      </c>
      <c r="O97" s="14" t="s">
        <v>79</v>
      </c>
      <c r="P97" s="14" t="s">
        <v>77</v>
      </c>
      <c r="Q97" s="14" t="s">
        <v>79</v>
      </c>
      <c r="R97" s="14">
        <v>0.0</v>
      </c>
      <c r="S97" s="14" t="s">
        <v>79</v>
      </c>
      <c r="T97" s="14" t="s">
        <v>147</v>
      </c>
      <c r="U97" s="14" t="s">
        <v>79</v>
      </c>
      <c r="V97" s="14" t="s">
        <v>78</v>
      </c>
      <c r="W97" s="14" t="s">
        <v>81</v>
      </c>
      <c r="X97" s="152" t="s">
        <v>87</v>
      </c>
    </row>
    <row r="98">
      <c r="A98" s="147" t="s">
        <v>1268</v>
      </c>
      <c r="B98" s="11">
        <v>26.0</v>
      </c>
      <c r="C98" s="11" t="s">
        <v>59</v>
      </c>
      <c r="D98" s="11" t="s">
        <v>60</v>
      </c>
      <c r="E98" s="12">
        <v>0.9375</v>
      </c>
      <c r="F98" s="11" t="s">
        <v>1946</v>
      </c>
      <c r="G98" s="12">
        <v>0.27083333333575865</v>
      </c>
      <c r="H98" s="11" t="s">
        <v>146</v>
      </c>
      <c r="I98" s="11" t="s">
        <v>78</v>
      </c>
      <c r="J98" s="11" t="s">
        <v>78</v>
      </c>
      <c r="K98" s="11" t="s">
        <v>125</v>
      </c>
      <c r="L98" s="11" t="s">
        <v>77</v>
      </c>
      <c r="M98" s="11" t="s">
        <v>77</v>
      </c>
      <c r="N98" s="11" t="s">
        <v>77</v>
      </c>
      <c r="O98" s="11" t="s">
        <v>77</v>
      </c>
      <c r="P98" s="11" t="s">
        <v>77</v>
      </c>
      <c r="Q98" s="11" t="s">
        <v>77</v>
      </c>
      <c r="R98" s="11" t="s">
        <v>593</v>
      </c>
      <c r="S98" s="11" t="s">
        <v>78</v>
      </c>
      <c r="T98" s="11" t="s">
        <v>80</v>
      </c>
      <c r="U98" s="11" t="s">
        <v>79</v>
      </c>
      <c r="V98" s="11" t="s">
        <v>78</v>
      </c>
      <c r="W98" s="11" t="s">
        <v>216</v>
      </c>
      <c r="X98" s="149" t="s">
        <v>87</v>
      </c>
    </row>
    <row r="99">
      <c r="A99" s="150" t="s">
        <v>1269</v>
      </c>
      <c r="B99" s="14">
        <v>20.0</v>
      </c>
      <c r="C99" s="14" t="s">
        <v>59</v>
      </c>
      <c r="D99" s="14" t="s">
        <v>60</v>
      </c>
      <c r="E99" s="15">
        <v>0.9583333333357587</v>
      </c>
      <c r="F99" s="14" t="s">
        <v>179</v>
      </c>
      <c r="G99" s="15">
        <v>0.25</v>
      </c>
      <c r="H99" s="14" t="s">
        <v>1917</v>
      </c>
      <c r="I99" s="14" t="s">
        <v>79</v>
      </c>
      <c r="J99" s="14" t="s">
        <v>79</v>
      </c>
      <c r="K99" s="14" t="s">
        <v>79</v>
      </c>
      <c r="L99" s="14" t="s">
        <v>79</v>
      </c>
      <c r="M99" s="14" t="s">
        <v>79</v>
      </c>
      <c r="N99" s="14" t="s">
        <v>79</v>
      </c>
      <c r="O99" s="14" t="s">
        <v>79</v>
      </c>
      <c r="P99" s="14" t="s">
        <v>79</v>
      </c>
      <c r="Q99" s="14" t="s">
        <v>79</v>
      </c>
      <c r="R99" s="14">
        <v>0.0</v>
      </c>
      <c r="S99" s="14" t="s">
        <v>79</v>
      </c>
      <c r="T99" s="14" t="s">
        <v>101</v>
      </c>
      <c r="U99" s="14" t="s">
        <v>79</v>
      </c>
      <c r="V99" s="14" t="s">
        <v>79</v>
      </c>
      <c r="W99" s="14" t="s">
        <v>102</v>
      </c>
      <c r="X99" s="152" t="s">
        <v>202</v>
      </c>
    </row>
    <row r="100">
      <c r="A100" s="147" t="s">
        <v>1270</v>
      </c>
      <c r="B100" s="11">
        <v>22.0</v>
      </c>
      <c r="C100" s="11" t="s">
        <v>59</v>
      </c>
      <c r="D100" s="11" t="s">
        <v>60</v>
      </c>
      <c r="E100" s="12">
        <v>0.9583333333357587</v>
      </c>
      <c r="F100" s="11" t="s">
        <v>595</v>
      </c>
      <c r="G100" s="12">
        <v>0.27083333333575865</v>
      </c>
      <c r="H100" s="11" t="s">
        <v>124</v>
      </c>
      <c r="I100" s="11" t="s">
        <v>78</v>
      </c>
      <c r="J100" s="11" t="s">
        <v>79</v>
      </c>
      <c r="K100" s="11" t="s">
        <v>78</v>
      </c>
      <c r="L100" s="11" t="s">
        <v>79</v>
      </c>
      <c r="M100" s="11" t="s">
        <v>79</v>
      </c>
      <c r="N100" s="11" t="s">
        <v>79</v>
      </c>
      <c r="O100" s="11" t="s">
        <v>78</v>
      </c>
      <c r="P100" s="11" t="s">
        <v>77</v>
      </c>
      <c r="Q100" s="11" t="s">
        <v>79</v>
      </c>
      <c r="R100" s="11">
        <v>0.0</v>
      </c>
      <c r="S100" s="11" t="s">
        <v>79</v>
      </c>
      <c r="T100" s="11" t="s">
        <v>80</v>
      </c>
      <c r="U100" s="11" t="s">
        <v>78</v>
      </c>
      <c r="V100" s="11" t="s">
        <v>78</v>
      </c>
      <c r="W100" s="11" t="s">
        <v>81</v>
      </c>
      <c r="X100" s="149" t="s">
        <v>87</v>
      </c>
    </row>
    <row r="101">
      <c r="A101" s="150" t="s">
        <v>1271</v>
      </c>
      <c r="B101" s="14">
        <v>33.0</v>
      </c>
      <c r="C101" s="14" t="s">
        <v>59</v>
      </c>
      <c r="D101" s="14" t="s">
        <v>60</v>
      </c>
      <c r="E101" s="15">
        <v>0.9375</v>
      </c>
      <c r="F101" s="14" t="s">
        <v>215</v>
      </c>
      <c r="G101" s="15">
        <v>0.25</v>
      </c>
      <c r="H101" s="14" t="s">
        <v>124</v>
      </c>
      <c r="I101" s="14" t="s">
        <v>77</v>
      </c>
      <c r="J101" s="14" t="s">
        <v>77</v>
      </c>
      <c r="K101" s="14" t="s">
        <v>79</v>
      </c>
      <c r="L101" s="14" t="s">
        <v>79</v>
      </c>
      <c r="M101" s="14" t="s">
        <v>79</v>
      </c>
      <c r="N101" s="14" t="s">
        <v>79</v>
      </c>
      <c r="O101" s="14" t="s">
        <v>79</v>
      </c>
      <c r="P101" s="14" t="s">
        <v>77</v>
      </c>
      <c r="Q101" s="14" t="s">
        <v>79</v>
      </c>
      <c r="R101" s="14">
        <v>0.0</v>
      </c>
      <c r="S101" s="14" t="s">
        <v>79</v>
      </c>
      <c r="T101" s="14" t="s">
        <v>157</v>
      </c>
      <c r="U101" s="14" t="s">
        <v>79</v>
      </c>
      <c r="V101" s="14" t="s">
        <v>77</v>
      </c>
      <c r="W101" s="14" t="s">
        <v>102</v>
      </c>
      <c r="X101" s="152" t="s">
        <v>140</v>
      </c>
    </row>
    <row r="102">
      <c r="A102" s="147" t="s">
        <v>1272</v>
      </c>
      <c r="B102" s="11">
        <v>22.0</v>
      </c>
      <c r="C102" s="11" t="s">
        <v>88</v>
      </c>
      <c r="D102" s="11" t="s">
        <v>60</v>
      </c>
      <c r="E102" s="12">
        <v>0.9375</v>
      </c>
      <c r="F102" s="11" t="s">
        <v>180</v>
      </c>
      <c r="G102" s="12">
        <v>0.29166666666424135</v>
      </c>
      <c r="H102" s="11" t="s">
        <v>209</v>
      </c>
      <c r="I102" s="11" t="s">
        <v>78</v>
      </c>
      <c r="J102" s="11" t="s">
        <v>78</v>
      </c>
      <c r="K102" s="11" t="s">
        <v>79</v>
      </c>
      <c r="L102" s="11" t="s">
        <v>77</v>
      </c>
      <c r="M102" s="11" t="s">
        <v>79</v>
      </c>
      <c r="N102" s="11" t="s">
        <v>79</v>
      </c>
      <c r="O102" s="11" t="s">
        <v>78</v>
      </c>
      <c r="P102" s="11" t="s">
        <v>79</v>
      </c>
      <c r="Q102" s="11" t="s">
        <v>77</v>
      </c>
      <c r="R102" s="11">
        <v>0.0</v>
      </c>
      <c r="S102" s="11" t="s">
        <v>111</v>
      </c>
      <c r="T102" s="11" t="s">
        <v>101</v>
      </c>
      <c r="U102" s="11" t="s">
        <v>79</v>
      </c>
      <c r="V102" s="11" t="s">
        <v>78</v>
      </c>
      <c r="W102" s="11" t="s">
        <v>81</v>
      </c>
      <c r="X102" s="149" t="s">
        <v>202</v>
      </c>
    </row>
    <row r="103">
      <c r="A103" s="150" t="s">
        <v>1274</v>
      </c>
      <c r="B103" s="14">
        <v>20.0</v>
      </c>
      <c r="C103" s="14" t="s">
        <v>59</v>
      </c>
      <c r="D103" s="14" t="s">
        <v>60</v>
      </c>
      <c r="E103" s="15">
        <v>0.0</v>
      </c>
      <c r="F103" s="14" t="s">
        <v>398</v>
      </c>
      <c r="G103" s="15">
        <v>0.26388888889050577</v>
      </c>
      <c r="H103" s="14" t="s">
        <v>146</v>
      </c>
      <c r="I103" s="14" t="s">
        <v>125</v>
      </c>
      <c r="J103" s="14" t="s">
        <v>78</v>
      </c>
      <c r="K103" s="14" t="s">
        <v>125</v>
      </c>
      <c r="L103" s="14" t="s">
        <v>79</v>
      </c>
      <c r="M103" s="14" t="s">
        <v>79</v>
      </c>
      <c r="N103" s="14" t="s">
        <v>78</v>
      </c>
      <c r="O103" s="14" t="s">
        <v>79</v>
      </c>
      <c r="P103" s="14" t="s">
        <v>77</v>
      </c>
      <c r="Q103" s="14" t="s">
        <v>77</v>
      </c>
      <c r="R103" s="14">
        <v>0.0</v>
      </c>
      <c r="S103" s="14" t="s">
        <v>111</v>
      </c>
      <c r="T103" s="14" t="s">
        <v>101</v>
      </c>
      <c r="U103" s="14" t="s">
        <v>79</v>
      </c>
      <c r="V103" s="14" t="s">
        <v>79</v>
      </c>
      <c r="W103" s="14" t="s">
        <v>81</v>
      </c>
      <c r="X103" s="152" t="s">
        <v>202</v>
      </c>
    </row>
    <row r="104">
      <c r="A104" s="147" t="s">
        <v>1275</v>
      </c>
      <c r="B104" s="11">
        <v>29.0</v>
      </c>
      <c r="C104" s="11" t="s">
        <v>59</v>
      </c>
      <c r="D104" s="11" t="s">
        <v>60</v>
      </c>
      <c r="E104" s="12">
        <v>0.9166666666642413</v>
      </c>
      <c r="F104" s="11" t="s">
        <v>215</v>
      </c>
      <c r="G104" s="12">
        <v>0.29166666666424135</v>
      </c>
      <c r="H104" s="11" t="s">
        <v>209</v>
      </c>
      <c r="I104" s="11" t="s">
        <v>78</v>
      </c>
      <c r="J104" s="11" t="s">
        <v>78</v>
      </c>
      <c r="K104" s="11" t="s">
        <v>79</v>
      </c>
      <c r="L104" s="11" t="s">
        <v>79</v>
      </c>
      <c r="M104" s="11" t="s">
        <v>79</v>
      </c>
      <c r="N104" s="11" t="s">
        <v>79</v>
      </c>
      <c r="O104" s="11" t="s">
        <v>79</v>
      </c>
      <c r="P104" s="11" t="s">
        <v>77</v>
      </c>
      <c r="Q104" s="11" t="s">
        <v>79</v>
      </c>
      <c r="R104" s="11">
        <v>0.0</v>
      </c>
      <c r="S104" s="11" t="s">
        <v>79</v>
      </c>
      <c r="T104" s="11" t="s">
        <v>101</v>
      </c>
      <c r="U104" s="11" t="s">
        <v>79</v>
      </c>
      <c r="V104" s="11" t="s">
        <v>79</v>
      </c>
      <c r="W104" s="11" t="s">
        <v>102</v>
      </c>
      <c r="X104" s="149" t="s">
        <v>87</v>
      </c>
    </row>
    <row r="105">
      <c r="A105" s="150" t="s">
        <v>1276</v>
      </c>
      <c r="B105" s="14">
        <v>22.0</v>
      </c>
      <c r="C105" s="14" t="s">
        <v>59</v>
      </c>
      <c r="D105" s="14" t="s">
        <v>60</v>
      </c>
      <c r="E105" s="15">
        <v>0.9166666666642413</v>
      </c>
      <c r="F105" s="14" t="s">
        <v>215</v>
      </c>
      <c r="G105" s="15">
        <v>0.26388888889050577</v>
      </c>
      <c r="H105" s="14" t="s">
        <v>209</v>
      </c>
      <c r="I105" s="14" t="s">
        <v>77</v>
      </c>
      <c r="J105" s="14" t="s">
        <v>77</v>
      </c>
      <c r="K105" s="14" t="s">
        <v>77</v>
      </c>
      <c r="L105" s="14" t="s">
        <v>78</v>
      </c>
      <c r="M105" s="14" t="s">
        <v>79</v>
      </c>
      <c r="N105" s="14" t="s">
        <v>77</v>
      </c>
      <c r="O105" s="14" t="s">
        <v>79</v>
      </c>
      <c r="P105" s="14" t="s">
        <v>78</v>
      </c>
      <c r="Q105" s="14" t="s">
        <v>79</v>
      </c>
      <c r="R105" s="14" t="s">
        <v>184</v>
      </c>
      <c r="S105" s="14" t="s">
        <v>79</v>
      </c>
      <c r="T105" s="14" t="s">
        <v>157</v>
      </c>
      <c r="U105" s="14" t="s">
        <v>79</v>
      </c>
      <c r="V105" s="14" t="s">
        <v>77</v>
      </c>
      <c r="W105" s="14" t="s">
        <v>102</v>
      </c>
      <c r="X105" s="152" t="s">
        <v>87</v>
      </c>
    </row>
    <row r="106">
      <c r="A106" s="147" t="s">
        <v>1277</v>
      </c>
      <c r="B106" s="11">
        <v>20.0</v>
      </c>
      <c r="C106" s="11" t="s">
        <v>88</v>
      </c>
      <c r="D106" s="11" t="s">
        <v>60</v>
      </c>
      <c r="E106" s="12">
        <v>0.9791666666642413</v>
      </c>
      <c r="F106" s="11" t="s">
        <v>190</v>
      </c>
      <c r="G106" s="12">
        <v>0.29166666666424135</v>
      </c>
      <c r="H106" s="11" t="s">
        <v>146</v>
      </c>
      <c r="I106" s="11" t="s">
        <v>77</v>
      </c>
      <c r="J106" s="11" t="s">
        <v>79</v>
      </c>
      <c r="K106" s="11" t="s">
        <v>79</v>
      </c>
      <c r="L106" s="11" t="s">
        <v>79</v>
      </c>
      <c r="M106" s="11" t="s">
        <v>79</v>
      </c>
      <c r="N106" s="11" t="s">
        <v>79</v>
      </c>
      <c r="O106" s="11" t="s">
        <v>79</v>
      </c>
      <c r="P106" s="11" t="s">
        <v>79</v>
      </c>
      <c r="Q106" s="11" t="s">
        <v>79</v>
      </c>
      <c r="R106" s="11">
        <v>0.0</v>
      </c>
      <c r="S106" s="11" t="s">
        <v>79</v>
      </c>
      <c r="T106" s="11" t="s">
        <v>80</v>
      </c>
      <c r="U106" s="11" t="s">
        <v>79</v>
      </c>
      <c r="V106" s="11" t="s">
        <v>77</v>
      </c>
      <c r="W106" s="11" t="s">
        <v>102</v>
      </c>
      <c r="X106" s="149" t="s">
        <v>87</v>
      </c>
    </row>
    <row r="107">
      <c r="A107" s="150" t="s">
        <v>1278</v>
      </c>
      <c r="B107" s="14">
        <v>25.0</v>
      </c>
      <c r="C107" s="14" t="s">
        <v>59</v>
      </c>
      <c r="D107" s="14" t="s">
        <v>60</v>
      </c>
      <c r="E107" s="15">
        <v>0.9583333333357587</v>
      </c>
      <c r="F107" s="14" t="s">
        <v>190</v>
      </c>
      <c r="G107" s="15">
        <v>0.29166666666424135</v>
      </c>
      <c r="H107" s="14" t="s">
        <v>209</v>
      </c>
      <c r="I107" s="14" t="s">
        <v>78</v>
      </c>
      <c r="J107" s="14" t="s">
        <v>77</v>
      </c>
      <c r="K107" s="14" t="s">
        <v>77</v>
      </c>
      <c r="L107" s="14" t="s">
        <v>79</v>
      </c>
      <c r="M107" s="14" t="s">
        <v>79</v>
      </c>
      <c r="N107" s="14" t="s">
        <v>77</v>
      </c>
      <c r="O107" s="14" t="s">
        <v>79</v>
      </c>
      <c r="P107" s="14" t="s">
        <v>78</v>
      </c>
      <c r="Q107" s="14" t="s">
        <v>77</v>
      </c>
      <c r="R107" s="14" t="s">
        <v>609</v>
      </c>
      <c r="S107" s="14" t="s">
        <v>78</v>
      </c>
      <c r="T107" s="14" t="s">
        <v>101</v>
      </c>
      <c r="U107" s="14" t="s">
        <v>125</v>
      </c>
      <c r="V107" s="14" t="s">
        <v>79</v>
      </c>
      <c r="W107" s="14" t="s">
        <v>102</v>
      </c>
      <c r="X107" s="152" t="s">
        <v>87</v>
      </c>
    </row>
    <row r="108">
      <c r="A108" s="193" t="s">
        <v>1279</v>
      </c>
      <c r="B108" s="194">
        <v>20.0</v>
      </c>
      <c r="C108" s="194" t="s">
        <v>59</v>
      </c>
      <c r="D108" s="194" t="s">
        <v>60</v>
      </c>
      <c r="E108" s="195">
        <v>0.0</v>
      </c>
      <c r="F108" s="194" t="s">
        <v>83</v>
      </c>
      <c r="G108" s="195">
        <v>0.28472222221898846</v>
      </c>
      <c r="H108" s="194" t="s">
        <v>146</v>
      </c>
      <c r="I108" s="194" t="s">
        <v>78</v>
      </c>
      <c r="J108" s="194" t="s">
        <v>78</v>
      </c>
      <c r="K108" s="194" t="s">
        <v>78</v>
      </c>
      <c r="L108" s="194" t="s">
        <v>79</v>
      </c>
      <c r="M108" s="194" t="s">
        <v>79</v>
      </c>
      <c r="N108" s="194" t="s">
        <v>77</v>
      </c>
      <c r="O108" s="194" t="s">
        <v>78</v>
      </c>
      <c r="P108" s="194" t="s">
        <v>79</v>
      </c>
      <c r="Q108" s="194" t="s">
        <v>79</v>
      </c>
      <c r="R108" s="194">
        <v>0.0</v>
      </c>
      <c r="S108" s="194" t="s">
        <v>111</v>
      </c>
      <c r="T108" s="194" t="s">
        <v>80</v>
      </c>
      <c r="U108" s="194" t="s">
        <v>79</v>
      </c>
      <c r="V108" s="194" t="s">
        <v>125</v>
      </c>
      <c r="W108" s="194" t="s">
        <v>102</v>
      </c>
      <c r="X108" s="196" t="s">
        <v>87</v>
      </c>
    </row>
    <row r="109">
      <c r="A109" s="193" t="s">
        <v>1280</v>
      </c>
      <c r="B109" s="194">
        <v>20.0</v>
      </c>
      <c r="C109" s="194" t="s">
        <v>59</v>
      </c>
      <c r="D109" s="194" t="s">
        <v>228</v>
      </c>
      <c r="E109" s="195">
        <v>0.9583333333357587</v>
      </c>
      <c r="F109" s="194" t="s">
        <v>2072</v>
      </c>
      <c r="G109" s="195">
        <v>0.25</v>
      </c>
      <c r="H109" s="194" t="s">
        <v>615</v>
      </c>
      <c r="I109" s="194" t="s">
        <v>79</v>
      </c>
      <c r="J109" s="194" t="s">
        <v>125</v>
      </c>
      <c r="K109" s="194" t="s">
        <v>125</v>
      </c>
      <c r="L109" s="194" t="s">
        <v>79</v>
      </c>
      <c r="M109" s="194" t="s">
        <v>79</v>
      </c>
      <c r="N109" s="194" t="s">
        <v>79</v>
      </c>
      <c r="O109" s="194" t="s">
        <v>79</v>
      </c>
      <c r="P109" s="194" t="s">
        <v>79</v>
      </c>
      <c r="Q109" s="194" t="s">
        <v>79</v>
      </c>
      <c r="R109" s="194" t="s">
        <v>2073</v>
      </c>
      <c r="S109" s="194" t="s">
        <v>111</v>
      </c>
      <c r="T109" s="194" t="s">
        <v>147</v>
      </c>
      <c r="U109" s="194" t="s">
        <v>79</v>
      </c>
      <c r="V109" s="194" t="s">
        <v>125</v>
      </c>
      <c r="W109" s="194" t="s">
        <v>216</v>
      </c>
      <c r="X109" s="196" t="s">
        <v>202</v>
      </c>
    </row>
    <row r="110">
      <c r="A110" s="147" t="s">
        <v>1281</v>
      </c>
      <c r="B110" s="11">
        <v>22.0</v>
      </c>
      <c r="C110" s="11" t="s">
        <v>59</v>
      </c>
      <c r="D110" s="11" t="s">
        <v>60</v>
      </c>
      <c r="E110" s="12">
        <v>0.9166666666642413</v>
      </c>
      <c r="F110" s="11" t="s">
        <v>179</v>
      </c>
      <c r="G110" s="12">
        <v>0.29166666666424135</v>
      </c>
      <c r="H110" s="11" t="s">
        <v>209</v>
      </c>
      <c r="I110" s="11" t="s">
        <v>78</v>
      </c>
      <c r="J110" s="11" t="s">
        <v>77</v>
      </c>
      <c r="K110" s="11" t="s">
        <v>77</v>
      </c>
      <c r="L110" s="11" t="s">
        <v>78</v>
      </c>
      <c r="M110" s="11" t="s">
        <v>79</v>
      </c>
      <c r="N110" s="11" t="s">
        <v>79</v>
      </c>
      <c r="O110" s="11" t="s">
        <v>79</v>
      </c>
      <c r="P110" s="11" t="s">
        <v>79</v>
      </c>
      <c r="Q110" s="11" t="s">
        <v>79</v>
      </c>
      <c r="R110" s="11">
        <v>0.0</v>
      </c>
      <c r="S110" s="11" t="s">
        <v>111</v>
      </c>
      <c r="T110" s="11" t="s">
        <v>101</v>
      </c>
      <c r="U110" s="11" t="s">
        <v>79</v>
      </c>
      <c r="V110" s="11" t="s">
        <v>79</v>
      </c>
      <c r="W110" s="11" t="s">
        <v>102</v>
      </c>
      <c r="X110" s="149" t="s">
        <v>202</v>
      </c>
    </row>
    <row r="111">
      <c r="A111" s="150" t="s">
        <v>1282</v>
      </c>
      <c r="B111" s="14">
        <v>20.0</v>
      </c>
      <c r="C111" s="14" t="s">
        <v>59</v>
      </c>
      <c r="D111" s="14" t="s">
        <v>60</v>
      </c>
      <c r="E111" s="15">
        <v>0.9375</v>
      </c>
      <c r="F111" s="14" t="s">
        <v>215</v>
      </c>
      <c r="G111" s="15">
        <v>0.27083333333575865</v>
      </c>
      <c r="H111" s="14" t="s">
        <v>124</v>
      </c>
      <c r="I111" s="14" t="s">
        <v>78</v>
      </c>
      <c r="J111" s="14" t="s">
        <v>125</v>
      </c>
      <c r="K111" s="14" t="s">
        <v>79</v>
      </c>
      <c r="L111" s="14" t="s">
        <v>79</v>
      </c>
      <c r="M111" s="14" t="s">
        <v>79</v>
      </c>
      <c r="N111" s="14" t="s">
        <v>77</v>
      </c>
      <c r="O111" s="14" t="s">
        <v>77</v>
      </c>
      <c r="P111" s="14" t="s">
        <v>78</v>
      </c>
      <c r="Q111" s="14" t="s">
        <v>79</v>
      </c>
      <c r="R111" s="14" t="s">
        <v>628</v>
      </c>
      <c r="S111" s="14" t="s">
        <v>125</v>
      </c>
      <c r="T111" s="14" t="s">
        <v>101</v>
      </c>
      <c r="U111" s="14" t="s">
        <v>79</v>
      </c>
      <c r="V111" s="14" t="s">
        <v>79</v>
      </c>
      <c r="W111" s="14" t="s">
        <v>81</v>
      </c>
      <c r="X111" s="152" t="s">
        <v>202</v>
      </c>
    </row>
    <row r="112">
      <c r="A112" s="147" t="s">
        <v>1283</v>
      </c>
      <c r="B112" s="11">
        <v>23.0</v>
      </c>
      <c r="C112" s="11" t="s">
        <v>59</v>
      </c>
      <c r="D112" s="11" t="s">
        <v>60</v>
      </c>
      <c r="E112" s="12">
        <v>0.9583333333357587</v>
      </c>
      <c r="F112" s="11" t="s">
        <v>281</v>
      </c>
      <c r="G112" s="12">
        <v>0.25</v>
      </c>
      <c r="H112" s="11" t="s">
        <v>146</v>
      </c>
      <c r="I112" s="11" t="s">
        <v>79</v>
      </c>
      <c r="J112" s="11" t="s">
        <v>78</v>
      </c>
      <c r="K112" s="11" t="s">
        <v>77</v>
      </c>
      <c r="L112" s="11" t="s">
        <v>79</v>
      </c>
      <c r="M112" s="11" t="s">
        <v>79</v>
      </c>
      <c r="N112" s="11" t="s">
        <v>79</v>
      </c>
      <c r="O112" s="11" t="s">
        <v>79</v>
      </c>
      <c r="P112" s="11" t="s">
        <v>77</v>
      </c>
      <c r="Q112" s="11" t="s">
        <v>79</v>
      </c>
      <c r="R112" s="11">
        <v>0.0</v>
      </c>
      <c r="S112" s="11" t="s">
        <v>79</v>
      </c>
      <c r="T112" s="11" t="s">
        <v>101</v>
      </c>
      <c r="U112" s="11" t="s">
        <v>79</v>
      </c>
      <c r="V112" s="11" t="s">
        <v>77</v>
      </c>
      <c r="W112" s="11" t="s">
        <v>102</v>
      </c>
      <c r="X112" s="149" t="s">
        <v>87</v>
      </c>
    </row>
    <row r="113">
      <c r="A113" s="150" t="s">
        <v>1284</v>
      </c>
      <c r="B113" s="14">
        <v>30.0</v>
      </c>
      <c r="C113" s="14" t="s">
        <v>88</v>
      </c>
      <c r="D113" s="14" t="s">
        <v>60</v>
      </c>
      <c r="E113" s="15">
        <v>0.9583333333357587</v>
      </c>
      <c r="F113" s="14" t="s">
        <v>398</v>
      </c>
      <c r="G113" s="15">
        <v>0.29166666666424135</v>
      </c>
      <c r="H113" s="14" t="s">
        <v>209</v>
      </c>
      <c r="I113" s="14" t="s">
        <v>78</v>
      </c>
      <c r="J113" s="14" t="s">
        <v>77</v>
      </c>
      <c r="K113" s="14" t="s">
        <v>77</v>
      </c>
      <c r="L113" s="14" t="s">
        <v>79</v>
      </c>
      <c r="M113" s="14" t="s">
        <v>79</v>
      </c>
      <c r="N113" s="14" t="s">
        <v>79</v>
      </c>
      <c r="O113" s="14" t="s">
        <v>77</v>
      </c>
      <c r="P113" s="14" t="s">
        <v>77</v>
      </c>
      <c r="Q113" s="14" t="s">
        <v>77</v>
      </c>
      <c r="R113" s="14" t="s">
        <v>633</v>
      </c>
      <c r="S113" s="14" t="s">
        <v>78</v>
      </c>
      <c r="T113" s="14" t="s">
        <v>101</v>
      </c>
      <c r="U113" s="14" t="s">
        <v>77</v>
      </c>
      <c r="V113" s="14" t="s">
        <v>77</v>
      </c>
      <c r="W113" s="14" t="s">
        <v>216</v>
      </c>
      <c r="X113" s="152" t="s">
        <v>202</v>
      </c>
    </row>
    <row r="114">
      <c r="A114" s="147" t="s">
        <v>1285</v>
      </c>
      <c r="B114" s="11">
        <v>24.0</v>
      </c>
      <c r="C114" s="11" t="s">
        <v>59</v>
      </c>
      <c r="D114" s="11" t="s">
        <v>60</v>
      </c>
      <c r="E114" s="12">
        <v>0.9375</v>
      </c>
      <c r="F114" s="11" t="s">
        <v>190</v>
      </c>
      <c r="G114" s="12">
        <v>0.29166666666424135</v>
      </c>
      <c r="H114" s="11" t="s">
        <v>1921</v>
      </c>
      <c r="I114" s="11" t="s">
        <v>125</v>
      </c>
      <c r="J114" s="11" t="s">
        <v>125</v>
      </c>
      <c r="K114" s="11" t="s">
        <v>77</v>
      </c>
      <c r="L114" s="11" t="s">
        <v>77</v>
      </c>
      <c r="M114" s="11" t="s">
        <v>77</v>
      </c>
      <c r="N114" s="11" t="s">
        <v>79</v>
      </c>
      <c r="O114" s="11" t="s">
        <v>77</v>
      </c>
      <c r="P114" s="11" t="s">
        <v>79</v>
      </c>
      <c r="Q114" s="11" t="s">
        <v>79</v>
      </c>
      <c r="R114" s="11">
        <v>0.0</v>
      </c>
      <c r="S114" s="11" t="s">
        <v>111</v>
      </c>
      <c r="T114" s="11" t="s">
        <v>80</v>
      </c>
      <c r="U114" s="11" t="s">
        <v>79</v>
      </c>
      <c r="V114" s="11" t="s">
        <v>78</v>
      </c>
      <c r="W114" s="11" t="s">
        <v>81</v>
      </c>
      <c r="X114" s="149" t="s">
        <v>202</v>
      </c>
    </row>
    <row r="115">
      <c r="A115" s="150" t="s">
        <v>1286</v>
      </c>
      <c r="B115" s="14">
        <v>24.0</v>
      </c>
      <c r="C115" s="14" t="s">
        <v>59</v>
      </c>
      <c r="D115" s="14" t="s">
        <v>60</v>
      </c>
      <c r="E115" s="15">
        <v>0.9375</v>
      </c>
      <c r="F115" s="14" t="s">
        <v>181</v>
      </c>
      <c r="G115" s="15">
        <v>0.20833333333575865</v>
      </c>
      <c r="H115" s="14" t="s">
        <v>354</v>
      </c>
      <c r="I115" s="14" t="s">
        <v>125</v>
      </c>
      <c r="J115" s="14" t="s">
        <v>125</v>
      </c>
      <c r="K115" s="14" t="s">
        <v>79</v>
      </c>
      <c r="L115" s="14" t="s">
        <v>79</v>
      </c>
      <c r="M115" s="14" t="s">
        <v>79</v>
      </c>
      <c r="N115" s="14" t="s">
        <v>79</v>
      </c>
      <c r="O115" s="14" t="s">
        <v>79</v>
      </c>
      <c r="P115" s="14" t="s">
        <v>79</v>
      </c>
      <c r="Q115" s="14" t="s">
        <v>79</v>
      </c>
      <c r="R115" s="14" t="s">
        <v>639</v>
      </c>
      <c r="S115" s="14" t="s">
        <v>125</v>
      </c>
      <c r="T115" s="14" t="s">
        <v>80</v>
      </c>
      <c r="U115" s="14" t="s">
        <v>79</v>
      </c>
      <c r="V115" s="14" t="s">
        <v>125</v>
      </c>
      <c r="W115" s="14" t="s">
        <v>216</v>
      </c>
      <c r="X115" s="152" t="s">
        <v>87</v>
      </c>
    </row>
    <row r="116">
      <c r="A116" s="147" t="s">
        <v>1287</v>
      </c>
      <c r="B116" s="11">
        <v>21.0</v>
      </c>
      <c r="C116" s="11" t="s">
        <v>59</v>
      </c>
      <c r="D116" s="11" t="s">
        <v>60</v>
      </c>
      <c r="E116" s="12">
        <v>0.9375</v>
      </c>
      <c r="F116" s="11" t="s">
        <v>190</v>
      </c>
      <c r="G116" s="12">
        <v>0.25</v>
      </c>
      <c r="H116" s="11" t="s">
        <v>124</v>
      </c>
      <c r="I116" s="11" t="s">
        <v>77</v>
      </c>
      <c r="J116" s="11" t="s">
        <v>79</v>
      </c>
      <c r="K116" s="11" t="s">
        <v>79</v>
      </c>
      <c r="L116" s="11" t="s">
        <v>79</v>
      </c>
      <c r="M116" s="11" t="s">
        <v>79</v>
      </c>
      <c r="N116" s="11" t="s">
        <v>79</v>
      </c>
      <c r="O116" s="11" t="s">
        <v>79</v>
      </c>
      <c r="P116" s="11" t="s">
        <v>79</v>
      </c>
      <c r="Q116" s="11" t="s">
        <v>79</v>
      </c>
      <c r="R116" s="11">
        <v>0.0</v>
      </c>
      <c r="S116" s="11" t="s">
        <v>111</v>
      </c>
      <c r="T116" s="11" t="s">
        <v>101</v>
      </c>
      <c r="U116" s="11" t="s">
        <v>79</v>
      </c>
      <c r="V116" s="11" t="s">
        <v>79</v>
      </c>
      <c r="W116" s="11" t="s">
        <v>102</v>
      </c>
      <c r="X116" s="149" t="s">
        <v>87</v>
      </c>
    </row>
    <row r="117">
      <c r="A117" s="150" t="s">
        <v>1288</v>
      </c>
      <c r="B117" s="14">
        <v>43.0</v>
      </c>
      <c r="C117" s="14" t="s">
        <v>88</v>
      </c>
      <c r="D117" s="14" t="s">
        <v>252</v>
      </c>
      <c r="E117" s="15">
        <v>0.8958333333357587</v>
      </c>
      <c r="F117" s="14" t="s">
        <v>190</v>
      </c>
      <c r="G117" s="15">
        <v>0.22916666666424135</v>
      </c>
      <c r="H117" s="14" t="s">
        <v>1921</v>
      </c>
      <c r="I117" s="14" t="s">
        <v>78</v>
      </c>
      <c r="J117" s="14" t="s">
        <v>125</v>
      </c>
      <c r="K117" s="14" t="s">
        <v>125</v>
      </c>
      <c r="L117" s="14" t="s">
        <v>79</v>
      </c>
      <c r="M117" s="14" t="s">
        <v>79</v>
      </c>
      <c r="N117" s="14" t="s">
        <v>79</v>
      </c>
      <c r="O117" s="14" t="s">
        <v>79</v>
      </c>
      <c r="P117" s="14" t="s">
        <v>77</v>
      </c>
      <c r="Q117" s="14" t="s">
        <v>79</v>
      </c>
      <c r="R117" s="14" t="s">
        <v>648</v>
      </c>
      <c r="S117" s="14" t="s">
        <v>125</v>
      </c>
      <c r="T117" s="14" t="s">
        <v>101</v>
      </c>
      <c r="U117" s="14" t="s">
        <v>125</v>
      </c>
      <c r="V117" s="14" t="s">
        <v>125</v>
      </c>
      <c r="W117" s="14" t="s">
        <v>102</v>
      </c>
      <c r="X117" s="152" t="s">
        <v>87</v>
      </c>
    </row>
    <row r="118">
      <c r="A118" s="147" t="s">
        <v>1289</v>
      </c>
      <c r="B118" s="11">
        <v>21.0</v>
      </c>
      <c r="C118" s="11" t="s">
        <v>88</v>
      </c>
      <c r="D118" s="11" t="s">
        <v>60</v>
      </c>
      <c r="E118" s="12">
        <v>0.020833333335758653</v>
      </c>
      <c r="F118" s="11" t="s">
        <v>220</v>
      </c>
      <c r="G118" s="12">
        <v>0.22916666666424135</v>
      </c>
      <c r="H118" s="11" t="s">
        <v>1917</v>
      </c>
      <c r="I118" s="11" t="s">
        <v>125</v>
      </c>
      <c r="J118" s="11" t="s">
        <v>79</v>
      </c>
      <c r="K118" s="11" t="s">
        <v>79</v>
      </c>
      <c r="L118" s="11" t="s">
        <v>79</v>
      </c>
      <c r="M118" s="11" t="s">
        <v>79</v>
      </c>
      <c r="N118" s="11" t="s">
        <v>78</v>
      </c>
      <c r="O118" s="11" t="s">
        <v>78</v>
      </c>
      <c r="P118" s="11" t="s">
        <v>79</v>
      </c>
      <c r="Q118" s="11" t="s">
        <v>77</v>
      </c>
      <c r="R118" s="11">
        <v>0.0</v>
      </c>
      <c r="S118" s="11" t="s">
        <v>77</v>
      </c>
      <c r="T118" s="11" t="s">
        <v>101</v>
      </c>
      <c r="U118" s="11" t="s">
        <v>78</v>
      </c>
      <c r="V118" s="11" t="s">
        <v>125</v>
      </c>
      <c r="W118" s="11" t="s">
        <v>138</v>
      </c>
      <c r="X118" s="149" t="s">
        <v>87</v>
      </c>
    </row>
    <row r="119">
      <c r="A119" s="150" t="s">
        <v>1290</v>
      </c>
      <c r="B119" s="14">
        <v>20.0</v>
      </c>
      <c r="C119" s="14" t="s">
        <v>59</v>
      </c>
      <c r="D119" s="14" t="s">
        <v>60</v>
      </c>
      <c r="E119" s="15">
        <v>0.9166666666642413</v>
      </c>
      <c r="F119" s="14" t="s">
        <v>181</v>
      </c>
      <c r="G119" s="15">
        <v>0.25</v>
      </c>
      <c r="H119" s="14" t="s">
        <v>76</v>
      </c>
      <c r="I119" s="14" t="s">
        <v>125</v>
      </c>
      <c r="J119" s="14" t="s">
        <v>125</v>
      </c>
      <c r="K119" s="14" t="s">
        <v>79</v>
      </c>
      <c r="L119" s="14" t="s">
        <v>79</v>
      </c>
      <c r="M119" s="14" t="s">
        <v>79</v>
      </c>
      <c r="N119" s="14" t="s">
        <v>77</v>
      </c>
      <c r="O119" s="14" t="s">
        <v>79</v>
      </c>
      <c r="P119" s="14" t="s">
        <v>77</v>
      </c>
      <c r="Q119" s="14" t="s">
        <v>79</v>
      </c>
      <c r="R119" s="14" t="s">
        <v>282</v>
      </c>
      <c r="S119" s="14" t="s">
        <v>78</v>
      </c>
      <c r="T119" s="14" t="s">
        <v>101</v>
      </c>
      <c r="U119" s="14" t="s">
        <v>79</v>
      </c>
      <c r="V119" s="14" t="s">
        <v>78</v>
      </c>
      <c r="W119" s="14" t="s">
        <v>102</v>
      </c>
      <c r="X119" s="152" t="s">
        <v>87</v>
      </c>
    </row>
    <row r="120">
      <c r="A120" s="147" t="s">
        <v>1291</v>
      </c>
      <c r="B120" s="11">
        <v>20.0</v>
      </c>
      <c r="C120" s="11" t="s">
        <v>88</v>
      </c>
      <c r="D120" s="11" t="s">
        <v>60</v>
      </c>
      <c r="E120" s="12">
        <v>0.9583333333357587</v>
      </c>
      <c r="F120" s="11" t="s">
        <v>190</v>
      </c>
      <c r="G120" s="12">
        <v>0.29166666666424135</v>
      </c>
      <c r="H120" s="11" t="s">
        <v>146</v>
      </c>
      <c r="I120" s="11" t="s">
        <v>79</v>
      </c>
      <c r="J120" s="11" t="s">
        <v>77</v>
      </c>
      <c r="K120" s="11" t="s">
        <v>79</v>
      </c>
      <c r="L120" s="11" t="s">
        <v>78</v>
      </c>
      <c r="M120" s="11" t="s">
        <v>79</v>
      </c>
      <c r="N120" s="11" t="s">
        <v>79</v>
      </c>
      <c r="O120" s="11" t="s">
        <v>79</v>
      </c>
      <c r="P120" s="11" t="s">
        <v>77</v>
      </c>
      <c r="Q120" s="11" t="s">
        <v>79</v>
      </c>
      <c r="R120" s="11">
        <v>0.0</v>
      </c>
      <c r="S120" s="11" t="s">
        <v>79</v>
      </c>
      <c r="T120" s="11" t="s">
        <v>101</v>
      </c>
      <c r="U120" s="11" t="s">
        <v>79</v>
      </c>
      <c r="V120" s="11" t="s">
        <v>77</v>
      </c>
      <c r="W120" s="11" t="s">
        <v>81</v>
      </c>
      <c r="X120" s="149" t="s">
        <v>87</v>
      </c>
    </row>
    <row r="121">
      <c r="A121" s="150" t="s">
        <v>1292</v>
      </c>
      <c r="B121" s="14">
        <v>20.0</v>
      </c>
      <c r="C121" s="14" t="s">
        <v>59</v>
      </c>
      <c r="D121" s="14" t="s">
        <v>60</v>
      </c>
      <c r="E121" s="15">
        <v>0.020833333335758653</v>
      </c>
      <c r="F121" s="14" t="s">
        <v>179</v>
      </c>
      <c r="G121" s="15">
        <v>0.25</v>
      </c>
      <c r="H121" s="14" t="s">
        <v>354</v>
      </c>
      <c r="I121" s="14" t="s">
        <v>125</v>
      </c>
      <c r="J121" s="14" t="s">
        <v>78</v>
      </c>
      <c r="K121" s="14" t="s">
        <v>79</v>
      </c>
      <c r="L121" s="14" t="s">
        <v>77</v>
      </c>
      <c r="M121" s="14" t="s">
        <v>77</v>
      </c>
      <c r="N121" s="14" t="s">
        <v>79</v>
      </c>
      <c r="O121" s="14" t="s">
        <v>78</v>
      </c>
      <c r="P121" s="14" t="s">
        <v>78</v>
      </c>
      <c r="Q121" s="14" t="s">
        <v>77</v>
      </c>
      <c r="R121" s="14" t="s">
        <v>262</v>
      </c>
      <c r="S121" s="14" t="s">
        <v>125</v>
      </c>
      <c r="T121" s="14" t="s">
        <v>147</v>
      </c>
      <c r="U121" s="14" t="s">
        <v>125</v>
      </c>
      <c r="V121" s="14" t="s">
        <v>77</v>
      </c>
      <c r="W121" s="14" t="s">
        <v>81</v>
      </c>
      <c r="X121" s="152" t="s">
        <v>202</v>
      </c>
    </row>
    <row r="122">
      <c r="A122" s="147" t="s">
        <v>1293</v>
      </c>
      <c r="B122" s="11">
        <v>20.0</v>
      </c>
      <c r="C122" s="11" t="s">
        <v>88</v>
      </c>
      <c r="D122" s="11" t="s">
        <v>60</v>
      </c>
      <c r="E122" s="12">
        <v>0.0</v>
      </c>
      <c r="F122" s="11" t="s">
        <v>220</v>
      </c>
      <c r="G122" s="12">
        <v>0.29166666666424135</v>
      </c>
      <c r="H122" s="11" t="s">
        <v>354</v>
      </c>
      <c r="I122" s="11" t="s">
        <v>125</v>
      </c>
      <c r="J122" s="11" t="s">
        <v>79</v>
      </c>
      <c r="K122" s="11" t="s">
        <v>79</v>
      </c>
      <c r="L122" s="11" t="s">
        <v>79</v>
      </c>
      <c r="M122" s="11" t="s">
        <v>79</v>
      </c>
      <c r="N122" s="11" t="s">
        <v>78</v>
      </c>
      <c r="O122" s="11" t="s">
        <v>125</v>
      </c>
      <c r="P122" s="11" t="s">
        <v>79</v>
      </c>
      <c r="Q122" s="11" t="s">
        <v>79</v>
      </c>
      <c r="R122" s="11">
        <v>0.0</v>
      </c>
      <c r="S122" s="11" t="s">
        <v>79</v>
      </c>
      <c r="T122" s="11" t="s">
        <v>80</v>
      </c>
      <c r="U122" s="11" t="s">
        <v>78</v>
      </c>
      <c r="V122" s="11" t="s">
        <v>77</v>
      </c>
      <c r="W122" s="11" t="s">
        <v>81</v>
      </c>
      <c r="X122" s="149" t="s">
        <v>87</v>
      </c>
    </row>
    <row r="123">
      <c r="A123" s="150" t="s">
        <v>1294</v>
      </c>
      <c r="B123" s="14">
        <v>24.0</v>
      </c>
      <c r="C123" s="14" t="s">
        <v>59</v>
      </c>
      <c r="D123" s="14" t="s">
        <v>60</v>
      </c>
      <c r="E123" s="15">
        <v>0.9583333333357587</v>
      </c>
      <c r="F123" s="14" t="s">
        <v>190</v>
      </c>
      <c r="G123" s="15">
        <v>0.25</v>
      </c>
      <c r="H123" s="14" t="s">
        <v>1911</v>
      </c>
      <c r="I123" s="14" t="s">
        <v>77</v>
      </c>
      <c r="J123" s="14" t="s">
        <v>79</v>
      </c>
      <c r="K123" s="14" t="s">
        <v>79</v>
      </c>
      <c r="L123" s="14" t="s">
        <v>79</v>
      </c>
      <c r="M123" s="14" t="s">
        <v>79</v>
      </c>
      <c r="N123" s="14" t="s">
        <v>79</v>
      </c>
      <c r="O123" s="14" t="s">
        <v>79</v>
      </c>
      <c r="P123" s="14" t="s">
        <v>79</v>
      </c>
      <c r="Q123" s="14" t="s">
        <v>79</v>
      </c>
      <c r="R123" s="14">
        <v>0.0</v>
      </c>
      <c r="S123" s="14" t="s">
        <v>111</v>
      </c>
      <c r="T123" s="14" t="s">
        <v>101</v>
      </c>
      <c r="U123" s="14" t="s">
        <v>79</v>
      </c>
      <c r="V123" s="14" t="s">
        <v>77</v>
      </c>
      <c r="W123" s="14" t="s">
        <v>102</v>
      </c>
      <c r="X123" s="152" t="s">
        <v>87</v>
      </c>
    </row>
    <row r="124">
      <c r="A124" s="147" t="s">
        <v>1295</v>
      </c>
      <c r="B124" s="11">
        <v>20.0</v>
      </c>
      <c r="C124" s="11" t="s">
        <v>59</v>
      </c>
      <c r="D124" s="11" t="s">
        <v>60</v>
      </c>
      <c r="E124" s="12">
        <v>0.9583333333357587</v>
      </c>
      <c r="F124" s="11" t="s">
        <v>215</v>
      </c>
      <c r="G124" s="12">
        <v>0.29166666666424135</v>
      </c>
      <c r="H124" s="11" t="s">
        <v>1921</v>
      </c>
      <c r="I124" s="11" t="s">
        <v>77</v>
      </c>
      <c r="J124" s="11" t="s">
        <v>77</v>
      </c>
      <c r="K124" s="11" t="s">
        <v>78</v>
      </c>
      <c r="L124" s="11" t="s">
        <v>79</v>
      </c>
      <c r="M124" s="11" t="s">
        <v>79</v>
      </c>
      <c r="N124" s="11" t="s">
        <v>79</v>
      </c>
      <c r="O124" s="11" t="s">
        <v>77</v>
      </c>
      <c r="P124" s="11" t="s">
        <v>77</v>
      </c>
      <c r="Q124" s="11" t="s">
        <v>79</v>
      </c>
      <c r="R124" s="11" t="s">
        <v>672</v>
      </c>
      <c r="S124" s="11" t="s">
        <v>78</v>
      </c>
      <c r="T124" s="11" t="s">
        <v>101</v>
      </c>
      <c r="U124" s="11" t="s">
        <v>79</v>
      </c>
      <c r="V124" s="11" t="s">
        <v>77</v>
      </c>
      <c r="W124" s="11" t="s">
        <v>216</v>
      </c>
      <c r="X124" s="149" t="s">
        <v>87</v>
      </c>
    </row>
    <row r="125">
      <c r="A125" s="150" t="s">
        <v>1296</v>
      </c>
      <c r="B125" s="14">
        <v>22.0</v>
      </c>
      <c r="C125" s="14" t="s">
        <v>59</v>
      </c>
      <c r="D125" s="14" t="s">
        <v>60</v>
      </c>
      <c r="E125" s="15">
        <v>0.9166666666642413</v>
      </c>
      <c r="F125" s="14" t="s">
        <v>180</v>
      </c>
      <c r="G125" s="15">
        <v>0.25</v>
      </c>
      <c r="H125" s="14" t="s">
        <v>124</v>
      </c>
      <c r="I125" s="14" t="s">
        <v>78</v>
      </c>
      <c r="J125" s="14" t="s">
        <v>79</v>
      </c>
      <c r="K125" s="14" t="s">
        <v>78</v>
      </c>
      <c r="L125" s="14" t="s">
        <v>79</v>
      </c>
      <c r="M125" s="14" t="s">
        <v>79</v>
      </c>
      <c r="N125" s="14" t="s">
        <v>79</v>
      </c>
      <c r="O125" s="14" t="s">
        <v>79</v>
      </c>
      <c r="P125" s="14" t="s">
        <v>77</v>
      </c>
      <c r="Q125" s="14" t="s">
        <v>79</v>
      </c>
      <c r="R125" s="14" t="s">
        <v>282</v>
      </c>
      <c r="S125" s="14" t="s">
        <v>78</v>
      </c>
      <c r="T125" s="14" t="s">
        <v>80</v>
      </c>
      <c r="U125" s="14" t="s">
        <v>77</v>
      </c>
      <c r="V125" s="14" t="s">
        <v>77</v>
      </c>
      <c r="W125" s="14" t="s">
        <v>216</v>
      </c>
      <c r="X125" s="152" t="s">
        <v>87</v>
      </c>
    </row>
    <row r="126">
      <c r="A126" s="193" t="s">
        <v>1297</v>
      </c>
      <c r="B126" s="194">
        <v>19.0</v>
      </c>
      <c r="C126" s="194" t="s">
        <v>88</v>
      </c>
      <c r="D126" s="194" t="s">
        <v>60</v>
      </c>
      <c r="E126" s="195">
        <v>0.0</v>
      </c>
      <c r="F126" s="194" t="s">
        <v>788</v>
      </c>
      <c r="G126" s="195">
        <v>0.25</v>
      </c>
      <c r="H126" s="194" t="s">
        <v>679</v>
      </c>
      <c r="I126" s="194" t="s">
        <v>125</v>
      </c>
      <c r="J126" s="194" t="s">
        <v>78</v>
      </c>
      <c r="K126" s="194" t="s">
        <v>78</v>
      </c>
      <c r="L126" s="194" t="s">
        <v>79</v>
      </c>
      <c r="M126" s="194" t="s">
        <v>79</v>
      </c>
      <c r="N126" s="194" t="s">
        <v>79</v>
      </c>
      <c r="O126" s="194" t="s">
        <v>78</v>
      </c>
      <c r="P126" s="194" t="s">
        <v>79</v>
      </c>
      <c r="Q126" s="194" t="s">
        <v>79</v>
      </c>
      <c r="R126" s="194">
        <v>0.0</v>
      </c>
      <c r="S126" s="194" t="s">
        <v>111</v>
      </c>
      <c r="T126" s="194" t="s">
        <v>101</v>
      </c>
      <c r="U126" s="194" t="s">
        <v>79</v>
      </c>
      <c r="V126" s="194" t="s">
        <v>77</v>
      </c>
      <c r="W126" s="194" t="s">
        <v>216</v>
      </c>
      <c r="X126" s="196" t="s">
        <v>87</v>
      </c>
    </row>
    <row r="127">
      <c r="A127" s="150" t="s">
        <v>1298</v>
      </c>
      <c r="B127" s="14">
        <v>20.0</v>
      </c>
      <c r="C127" s="14" t="s">
        <v>59</v>
      </c>
      <c r="D127" s="14" t="s">
        <v>60</v>
      </c>
      <c r="E127" s="15">
        <v>0.9791666666642413</v>
      </c>
      <c r="F127" s="14" t="s">
        <v>179</v>
      </c>
      <c r="G127" s="15">
        <v>0.28472222221898846</v>
      </c>
      <c r="H127" s="14" t="s">
        <v>124</v>
      </c>
      <c r="I127" s="14" t="s">
        <v>125</v>
      </c>
      <c r="J127" s="14" t="s">
        <v>78</v>
      </c>
      <c r="K127" s="14" t="s">
        <v>79</v>
      </c>
      <c r="L127" s="14" t="s">
        <v>79</v>
      </c>
      <c r="M127" s="14" t="s">
        <v>79</v>
      </c>
      <c r="N127" s="14" t="s">
        <v>79</v>
      </c>
      <c r="O127" s="14" t="s">
        <v>79</v>
      </c>
      <c r="P127" s="14" t="s">
        <v>77</v>
      </c>
      <c r="Q127" s="14" t="s">
        <v>79</v>
      </c>
      <c r="R127" s="14" t="s">
        <v>282</v>
      </c>
      <c r="S127" s="14" t="s">
        <v>125</v>
      </c>
      <c r="T127" s="14" t="s">
        <v>80</v>
      </c>
      <c r="U127" s="14" t="s">
        <v>79</v>
      </c>
      <c r="V127" s="14" t="s">
        <v>79</v>
      </c>
      <c r="W127" s="14" t="s">
        <v>216</v>
      </c>
      <c r="X127" s="152" t="s">
        <v>87</v>
      </c>
    </row>
    <row r="128">
      <c r="A128" s="147" t="s">
        <v>1300</v>
      </c>
      <c r="B128" s="11">
        <v>20.0</v>
      </c>
      <c r="C128" s="11" t="s">
        <v>59</v>
      </c>
      <c r="D128" s="11" t="s">
        <v>60</v>
      </c>
      <c r="E128" s="12">
        <v>0.9166666666642413</v>
      </c>
      <c r="F128" s="11" t="s">
        <v>215</v>
      </c>
      <c r="G128" s="12">
        <v>0.25</v>
      </c>
      <c r="H128" s="11" t="s">
        <v>117</v>
      </c>
      <c r="I128" s="11" t="s">
        <v>79</v>
      </c>
      <c r="J128" s="11" t="s">
        <v>77</v>
      </c>
      <c r="K128" s="11" t="s">
        <v>78</v>
      </c>
      <c r="L128" s="11" t="s">
        <v>77</v>
      </c>
      <c r="M128" s="11" t="s">
        <v>79</v>
      </c>
      <c r="N128" s="11" t="s">
        <v>77</v>
      </c>
      <c r="O128" s="11" t="s">
        <v>79</v>
      </c>
      <c r="P128" s="11" t="s">
        <v>79</v>
      </c>
      <c r="Q128" s="11" t="s">
        <v>79</v>
      </c>
      <c r="R128" s="11" t="s">
        <v>184</v>
      </c>
      <c r="S128" s="11" t="s">
        <v>111</v>
      </c>
      <c r="T128" s="11" t="s">
        <v>101</v>
      </c>
      <c r="U128" s="11" t="s">
        <v>79</v>
      </c>
      <c r="V128" s="11" t="s">
        <v>77</v>
      </c>
      <c r="W128" s="11" t="s">
        <v>81</v>
      </c>
      <c r="X128" s="149" t="s">
        <v>202</v>
      </c>
    </row>
    <row r="129">
      <c r="A129" s="150" t="s">
        <v>1301</v>
      </c>
      <c r="B129" s="14">
        <v>25.0</v>
      </c>
      <c r="C129" s="14" t="s">
        <v>88</v>
      </c>
      <c r="D129" s="14" t="s">
        <v>60</v>
      </c>
      <c r="E129" s="15">
        <v>0.0</v>
      </c>
      <c r="F129" s="14" t="s">
        <v>181</v>
      </c>
      <c r="G129" s="15">
        <v>0.22916666666424135</v>
      </c>
      <c r="H129" s="14" t="s">
        <v>163</v>
      </c>
      <c r="I129" s="14" t="s">
        <v>125</v>
      </c>
      <c r="J129" s="14" t="s">
        <v>125</v>
      </c>
      <c r="K129" s="14" t="s">
        <v>79</v>
      </c>
      <c r="L129" s="14" t="s">
        <v>79</v>
      </c>
      <c r="M129" s="14" t="s">
        <v>79</v>
      </c>
      <c r="N129" s="14" t="s">
        <v>79</v>
      </c>
      <c r="O129" s="14" t="s">
        <v>79</v>
      </c>
      <c r="P129" s="14" t="s">
        <v>125</v>
      </c>
      <c r="Q129" s="14" t="s">
        <v>77</v>
      </c>
      <c r="R129" s="14" t="s">
        <v>597</v>
      </c>
      <c r="S129" s="14" t="s">
        <v>125</v>
      </c>
      <c r="T129" s="14" t="s">
        <v>80</v>
      </c>
      <c r="U129" s="14" t="s">
        <v>79</v>
      </c>
      <c r="V129" s="14" t="s">
        <v>125</v>
      </c>
      <c r="W129" s="14" t="s">
        <v>216</v>
      </c>
      <c r="X129" s="152" t="s">
        <v>87</v>
      </c>
    </row>
    <row r="130">
      <c r="A130" s="147" t="s">
        <v>1302</v>
      </c>
      <c r="B130" s="11">
        <v>20.0</v>
      </c>
      <c r="C130" s="11" t="s">
        <v>59</v>
      </c>
      <c r="D130" s="11" t="s">
        <v>252</v>
      </c>
      <c r="E130" s="12">
        <v>0.9166666666642413</v>
      </c>
      <c r="F130" s="11" t="s">
        <v>181</v>
      </c>
      <c r="G130" s="12">
        <v>0.25</v>
      </c>
      <c r="H130" s="11" t="s">
        <v>124</v>
      </c>
      <c r="I130" s="11" t="s">
        <v>125</v>
      </c>
      <c r="J130" s="11" t="s">
        <v>125</v>
      </c>
      <c r="K130" s="11" t="s">
        <v>78</v>
      </c>
      <c r="L130" s="11" t="s">
        <v>79</v>
      </c>
      <c r="M130" s="11" t="s">
        <v>79</v>
      </c>
      <c r="N130" s="11" t="s">
        <v>79</v>
      </c>
      <c r="O130" s="11" t="s">
        <v>79</v>
      </c>
      <c r="P130" s="11" t="s">
        <v>125</v>
      </c>
      <c r="Q130" s="11" t="s">
        <v>79</v>
      </c>
      <c r="R130" s="11">
        <v>0.0</v>
      </c>
      <c r="S130" s="11" t="s">
        <v>111</v>
      </c>
      <c r="T130" s="11" t="s">
        <v>80</v>
      </c>
      <c r="U130" s="11" t="s">
        <v>79</v>
      </c>
      <c r="V130" s="11" t="s">
        <v>77</v>
      </c>
      <c r="W130" s="11" t="s">
        <v>102</v>
      </c>
      <c r="X130" s="149" t="s">
        <v>87</v>
      </c>
    </row>
    <row r="131">
      <c r="A131" s="150" t="s">
        <v>1303</v>
      </c>
      <c r="B131" s="14">
        <v>23.0</v>
      </c>
      <c r="C131" s="14" t="s">
        <v>59</v>
      </c>
      <c r="D131" s="14" t="s">
        <v>89</v>
      </c>
      <c r="E131" s="15">
        <v>0.0</v>
      </c>
      <c r="F131" s="14" t="s">
        <v>1954</v>
      </c>
      <c r="G131" s="15">
        <v>0.35416666666424135</v>
      </c>
      <c r="H131" s="14" t="s">
        <v>124</v>
      </c>
      <c r="I131" s="14" t="s">
        <v>79</v>
      </c>
      <c r="J131" s="14" t="s">
        <v>78</v>
      </c>
      <c r="K131" s="14" t="s">
        <v>79</v>
      </c>
      <c r="L131" s="14" t="s">
        <v>79</v>
      </c>
      <c r="M131" s="14" t="s">
        <v>79</v>
      </c>
      <c r="N131" s="14" t="s">
        <v>77</v>
      </c>
      <c r="O131" s="14" t="s">
        <v>79</v>
      </c>
      <c r="P131" s="14" t="s">
        <v>79</v>
      </c>
      <c r="Q131" s="14" t="s">
        <v>79</v>
      </c>
      <c r="R131" s="14" t="s">
        <v>689</v>
      </c>
      <c r="S131" s="14" t="s">
        <v>78</v>
      </c>
      <c r="T131" s="14" t="s">
        <v>101</v>
      </c>
      <c r="U131" s="14" t="s">
        <v>79</v>
      </c>
      <c r="V131" s="14" t="s">
        <v>77</v>
      </c>
      <c r="W131" s="14" t="s">
        <v>102</v>
      </c>
      <c r="X131" s="152" t="s">
        <v>87</v>
      </c>
    </row>
    <row r="132">
      <c r="A132" s="147" t="s">
        <v>1304</v>
      </c>
      <c r="B132" s="11">
        <v>25.0</v>
      </c>
      <c r="C132" s="11" t="s">
        <v>59</v>
      </c>
      <c r="D132" s="11" t="s">
        <v>89</v>
      </c>
      <c r="E132" s="12">
        <v>0.9583333333357587</v>
      </c>
      <c r="F132" s="11" t="s">
        <v>215</v>
      </c>
      <c r="G132" s="12">
        <v>0.25</v>
      </c>
      <c r="H132" s="11" t="s">
        <v>146</v>
      </c>
      <c r="I132" s="11" t="s">
        <v>78</v>
      </c>
      <c r="J132" s="11" t="s">
        <v>125</v>
      </c>
      <c r="K132" s="11" t="s">
        <v>79</v>
      </c>
      <c r="L132" s="11" t="s">
        <v>79</v>
      </c>
      <c r="M132" s="11" t="s">
        <v>79</v>
      </c>
      <c r="N132" s="11" t="s">
        <v>79</v>
      </c>
      <c r="O132" s="11" t="s">
        <v>79</v>
      </c>
      <c r="P132" s="11" t="s">
        <v>79</v>
      </c>
      <c r="Q132" s="11" t="s">
        <v>79</v>
      </c>
      <c r="R132" s="11">
        <v>0.0</v>
      </c>
      <c r="S132" s="11" t="s">
        <v>79</v>
      </c>
      <c r="T132" s="11" t="s">
        <v>101</v>
      </c>
      <c r="U132" s="11" t="s">
        <v>79</v>
      </c>
      <c r="V132" s="11" t="s">
        <v>79</v>
      </c>
      <c r="W132" s="11" t="s">
        <v>102</v>
      </c>
      <c r="X132" s="149" t="s">
        <v>87</v>
      </c>
    </row>
    <row r="133">
      <c r="A133" s="150" t="s">
        <v>1305</v>
      </c>
      <c r="B133" s="14">
        <v>26.0</v>
      </c>
      <c r="C133" s="14" t="s">
        <v>59</v>
      </c>
      <c r="D133" s="14" t="s">
        <v>89</v>
      </c>
      <c r="E133" s="15">
        <v>0.9583333333357587</v>
      </c>
      <c r="F133" s="14" t="s">
        <v>215</v>
      </c>
      <c r="G133" s="15">
        <v>0.25</v>
      </c>
      <c r="H133" s="14" t="s">
        <v>1911</v>
      </c>
      <c r="I133" s="14" t="s">
        <v>77</v>
      </c>
      <c r="J133" s="14" t="s">
        <v>77</v>
      </c>
      <c r="K133" s="14" t="s">
        <v>77</v>
      </c>
      <c r="L133" s="14" t="s">
        <v>77</v>
      </c>
      <c r="M133" s="14" t="s">
        <v>79</v>
      </c>
      <c r="N133" s="14" t="s">
        <v>77</v>
      </c>
      <c r="O133" s="14" t="s">
        <v>79</v>
      </c>
      <c r="P133" s="14" t="s">
        <v>79</v>
      </c>
      <c r="Q133" s="14" t="s">
        <v>79</v>
      </c>
      <c r="R133" s="14" t="s">
        <v>698</v>
      </c>
      <c r="S133" s="14" t="s">
        <v>78</v>
      </c>
      <c r="T133" s="14" t="s">
        <v>101</v>
      </c>
      <c r="U133" s="14" t="s">
        <v>79</v>
      </c>
      <c r="V133" s="14" t="s">
        <v>79</v>
      </c>
      <c r="W133" s="14" t="s">
        <v>138</v>
      </c>
      <c r="X133" s="152" t="s">
        <v>87</v>
      </c>
    </row>
    <row r="134">
      <c r="A134" s="147" t="s">
        <v>1306</v>
      </c>
      <c r="B134" s="11">
        <v>21.0</v>
      </c>
      <c r="C134" s="11" t="s">
        <v>59</v>
      </c>
      <c r="D134" s="11" t="s">
        <v>228</v>
      </c>
      <c r="E134" s="12">
        <v>0.020833333335758653</v>
      </c>
      <c r="F134" s="11" t="s">
        <v>215</v>
      </c>
      <c r="G134" s="12">
        <v>0.34722222221898846</v>
      </c>
      <c r="H134" s="11" t="s">
        <v>124</v>
      </c>
      <c r="I134" s="11" t="s">
        <v>79</v>
      </c>
      <c r="J134" s="11" t="s">
        <v>79</v>
      </c>
      <c r="K134" s="11" t="s">
        <v>79</v>
      </c>
      <c r="L134" s="11" t="s">
        <v>125</v>
      </c>
      <c r="M134" s="11" t="s">
        <v>79</v>
      </c>
      <c r="N134" s="11" t="s">
        <v>79</v>
      </c>
      <c r="O134" s="11" t="s">
        <v>79</v>
      </c>
      <c r="P134" s="11" t="s">
        <v>77</v>
      </c>
      <c r="Q134" s="11" t="s">
        <v>79</v>
      </c>
      <c r="R134" s="11">
        <v>0.0</v>
      </c>
      <c r="S134" s="11" t="s">
        <v>79</v>
      </c>
      <c r="T134" s="11" t="s">
        <v>101</v>
      </c>
      <c r="U134" s="11" t="s">
        <v>79</v>
      </c>
      <c r="V134" s="11" t="s">
        <v>79</v>
      </c>
      <c r="W134" s="11" t="s">
        <v>138</v>
      </c>
      <c r="X134" s="149" t="s">
        <v>87</v>
      </c>
    </row>
    <row r="135">
      <c r="A135" s="150" t="s">
        <v>1307</v>
      </c>
      <c r="B135" s="14">
        <v>34.0</v>
      </c>
      <c r="C135" s="14" t="s">
        <v>88</v>
      </c>
      <c r="D135" s="14" t="s">
        <v>228</v>
      </c>
      <c r="E135" s="15">
        <v>0.9166666666642413</v>
      </c>
      <c r="F135" s="14" t="s">
        <v>215</v>
      </c>
      <c r="G135" s="15">
        <v>0.25</v>
      </c>
      <c r="H135" s="14" t="s">
        <v>209</v>
      </c>
      <c r="I135" s="14" t="s">
        <v>77</v>
      </c>
      <c r="J135" s="14" t="s">
        <v>77</v>
      </c>
      <c r="K135" s="14" t="s">
        <v>77</v>
      </c>
      <c r="L135" s="14" t="s">
        <v>78</v>
      </c>
      <c r="M135" s="14" t="s">
        <v>78</v>
      </c>
      <c r="N135" s="14" t="s">
        <v>77</v>
      </c>
      <c r="O135" s="14" t="s">
        <v>79</v>
      </c>
      <c r="P135" s="14" t="s">
        <v>79</v>
      </c>
      <c r="Q135" s="14" t="s">
        <v>79</v>
      </c>
      <c r="R135" s="14" t="s">
        <v>282</v>
      </c>
      <c r="S135" s="14" t="s">
        <v>78</v>
      </c>
      <c r="T135" s="14" t="s">
        <v>101</v>
      </c>
      <c r="U135" s="14" t="s">
        <v>79</v>
      </c>
      <c r="V135" s="14" t="s">
        <v>78</v>
      </c>
      <c r="W135" s="14" t="s">
        <v>81</v>
      </c>
      <c r="X135" s="152" t="s">
        <v>140</v>
      </c>
    </row>
    <row r="136">
      <c r="A136" s="193" t="s">
        <v>1308</v>
      </c>
      <c r="B136" s="194">
        <v>22.0</v>
      </c>
      <c r="C136" s="194" t="s">
        <v>59</v>
      </c>
      <c r="D136" s="194" t="s">
        <v>228</v>
      </c>
      <c r="E136" s="195">
        <v>0.9166666666642413</v>
      </c>
      <c r="F136" s="194" t="s">
        <v>190</v>
      </c>
      <c r="G136" s="195">
        <v>0.29166666666424135</v>
      </c>
      <c r="H136" s="194" t="s">
        <v>124</v>
      </c>
      <c r="I136" s="194" t="s">
        <v>78</v>
      </c>
      <c r="J136" s="194" t="s">
        <v>125</v>
      </c>
      <c r="K136" s="194" t="s">
        <v>78</v>
      </c>
      <c r="L136" s="194" t="s">
        <v>79</v>
      </c>
      <c r="M136" s="194" t="s">
        <v>77</v>
      </c>
      <c r="N136" s="194" t="s">
        <v>77</v>
      </c>
      <c r="O136" s="194" t="s">
        <v>77</v>
      </c>
      <c r="P136" s="194" t="s">
        <v>77</v>
      </c>
      <c r="Q136" s="194" t="s">
        <v>79</v>
      </c>
      <c r="R136" s="194">
        <v>0.0</v>
      </c>
      <c r="S136" s="194" t="s">
        <v>78</v>
      </c>
      <c r="T136" s="194" t="s">
        <v>101</v>
      </c>
      <c r="U136" s="194" t="s">
        <v>79</v>
      </c>
      <c r="V136" s="194" t="s">
        <v>125</v>
      </c>
      <c r="W136" s="194" t="s">
        <v>102</v>
      </c>
      <c r="X136" s="196" t="s">
        <v>140</v>
      </c>
      <c r="Y136" s="197"/>
      <c r="Z136" s="197"/>
      <c r="AA136" s="197"/>
      <c r="AB136" s="197"/>
    </row>
    <row r="137">
      <c r="A137" s="150" t="s">
        <v>1309</v>
      </c>
      <c r="B137" s="14">
        <v>30.0</v>
      </c>
      <c r="C137" s="14" t="s">
        <v>59</v>
      </c>
      <c r="D137" s="14" t="s">
        <v>228</v>
      </c>
      <c r="E137" s="15">
        <v>0.9166666666642413</v>
      </c>
      <c r="F137" s="14" t="s">
        <v>311</v>
      </c>
      <c r="G137" s="15">
        <v>0.22222222221898846</v>
      </c>
      <c r="H137" s="14" t="s">
        <v>124</v>
      </c>
      <c r="I137" s="14" t="s">
        <v>79</v>
      </c>
      <c r="J137" s="14" t="s">
        <v>79</v>
      </c>
      <c r="K137" s="14" t="s">
        <v>77</v>
      </c>
      <c r="L137" s="14" t="s">
        <v>79</v>
      </c>
      <c r="M137" s="14" t="s">
        <v>79</v>
      </c>
      <c r="N137" s="14" t="s">
        <v>79</v>
      </c>
      <c r="O137" s="14" t="s">
        <v>79</v>
      </c>
      <c r="P137" s="14" t="s">
        <v>77</v>
      </c>
      <c r="Q137" s="14" t="s">
        <v>79</v>
      </c>
      <c r="R137" s="14">
        <v>0.0</v>
      </c>
      <c r="S137" s="14" t="s">
        <v>111</v>
      </c>
      <c r="T137" s="14" t="s">
        <v>101</v>
      </c>
      <c r="U137" s="14" t="s">
        <v>79</v>
      </c>
      <c r="V137" s="14" t="s">
        <v>77</v>
      </c>
      <c r="W137" s="14" t="s">
        <v>102</v>
      </c>
      <c r="X137" s="152" t="s">
        <v>87</v>
      </c>
    </row>
    <row r="138">
      <c r="A138" s="147" t="s">
        <v>1310</v>
      </c>
      <c r="B138" s="11">
        <v>30.0</v>
      </c>
      <c r="C138" s="11" t="s">
        <v>59</v>
      </c>
      <c r="D138" s="11" t="s">
        <v>228</v>
      </c>
      <c r="E138" s="12">
        <v>0.9166666666642413</v>
      </c>
      <c r="F138" s="11" t="s">
        <v>311</v>
      </c>
      <c r="G138" s="12">
        <v>0.22222222221898846</v>
      </c>
      <c r="H138" s="11" t="s">
        <v>124</v>
      </c>
      <c r="I138" s="11" t="s">
        <v>79</v>
      </c>
      <c r="J138" s="11" t="s">
        <v>79</v>
      </c>
      <c r="K138" s="11" t="s">
        <v>77</v>
      </c>
      <c r="L138" s="11" t="s">
        <v>79</v>
      </c>
      <c r="M138" s="11" t="s">
        <v>79</v>
      </c>
      <c r="N138" s="11" t="s">
        <v>79</v>
      </c>
      <c r="O138" s="11" t="s">
        <v>79</v>
      </c>
      <c r="P138" s="11" t="s">
        <v>77</v>
      </c>
      <c r="Q138" s="11" t="s">
        <v>79</v>
      </c>
      <c r="R138" s="11">
        <v>0.0</v>
      </c>
      <c r="S138" s="11" t="s">
        <v>111</v>
      </c>
      <c r="T138" s="11" t="s">
        <v>101</v>
      </c>
      <c r="U138" s="11" t="s">
        <v>79</v>
      </c>
      <c r="V138" s="11" t="s">
        <v>77</v>
      </c>
      <c r="W138" s="11" t="s">
        <v>102</v>
      </c>
      <c r="X138" s="149" t="s">
        <v>87</v>
      </c>
    </row>
    <row r="139">
      <c r="A139" s="150" t="s">
        <v>1311</v>
      </c>
      <c r="B139" s="14">
        <v>45.0</v>
      </c>
      <c r="C139" s="14" t="s">
        <v>88</v>
      </c>
      <c r="D139" s="14" t="s">
        <v>228</v>
      </c>
      <c r="E139" s="15">
        <v>0.04166666666424135</v>
      </c>
      <c r="F139" s="14" t="s">
        <v>180</v>
      </c>
      <c r="G139" s="15">
        <v>0.16666666666424135</v>
      </c>
      <c r="H139" s="14" t="s">
        <v>564</v>
      </c>
      <c r="I139" s="14" t="s">
        <v>78</v>
      </c>
      <c r="J139" s="14" t="s">
        <v>125</v>
      </c>
      <c r="K139" s="14" t="s">
        <v>78</v>
      </c>
      <c r="L139" s="14" t="s">
        <v>79</v>
      </c>
      <c r="M139" s="14" t="s">
        <v>79</v>
      </c>
      <c r="N139" s="14" t="s">
        <v>78</v>
      </c>
      <c r="O139" s="14" t="s">
        <v>125</v>
      </c>
      <c r="P139" s="14" t="s">
        <v>78</v>
      </c>
      <c r="Q139" s="14" t="s">
        <v>79</v>
      </c>
      <c r="R139" s="14" t="s">
        <v>712</v>
      </c>
      <c r="S139" s="14" t="s">
        <v>125</v>
      </c>
      <c r="T139" s="14" t="s">
        <v>80</v>
      </c>
      <c r="U139" s="14" t="s">
        <v>79</v>
      </c>
      <c r="V139" s="14" t="s">
        <v>79</v>
      </c>
      <c r="W139" s="14" t="s">
        <v>216</v>
      </c>
      <c r="X139" s="152" t="s">
        <v>140</v>
      </c>
    </row>
    <row r="140">
      <c r="A140" s="147" t="s">
        <v>1312</v>
      </c>
      <c r="B140" s="11">
        <v>30.0</v>
      </c>
      <c r="C140" s="11" t="s">
        <v>59</v>
      </c>
      <c r="D140" s="11" t="s">
        <v>228</v>
      </c>
      <c r="E140" s="12">
        <v>0.9583333333357587</v>
      </c>
      <c r="F140" s="11" t="s">
        <v>215</v>
      </c>
      <c r="G140" s="12">
        <v>0.25</v>
      </c>
      <c r="H140" s="11" t="s">
        <v>124</v>
      </c>
      <c r="I140" s="11" t="s">
        <v>78</v>
      </c>
      <c r="J140" s="11" t="s">
        <v>78</v>
      </c>
      <c r="K140" s="11" t="s">
        <v>77</v>
      </c>
      <c r="L140" s="11" t="s">
        <v>77</v>
      </c>
      <c r="M140" s="11" t="s">
        <v>77</v>
      </c>
      <c r="N140" s="11" t="s">
        <v>77</v>
      </c>
      <c r="O140" s="11" t="s">
        <v>77</v>
      </c>
      <c r="P140" s="11" t="s">
        <v>77</v>
      </c>
      <c r="Q140" s="11" t="s">
        <v>79</v>
      </c>
      <c r="R140" s="11" t="s">
        <v>314</v>
      </c>
      <c r="S140" s="11" t="s">
        <v>79</v>
      </c>
      <c r="T140" s="11" t="s">
        <v>101</v>
      </c>
      <c r="U140" s="11" t="s">
        <v>79</v>
      </c>
      <c r="V140" s="11" t="s">
        <v>79</v>
      </c>
      <c r="W140" s="11" t="s">
        <v>138</v>
      </c>
      <c r="X140" s="149" t="s">
        <v>87</v>
      </c>
    </row>
    <row r="141">
      <c r="A141" s="150" t="s">
        <v>1313</v>
      </c>
      <c r="B141" s="14">
        <v>23.0</v>
      </c>
      <c r="C141" s="14" t="s">
        <v>59</v>
      </c>
      <c r="D141" s="14" t="s">
        <v>228</v>
      </c>
      <c r="E141" s="15">
        <v>0.9583333333357587</v>
      </c>
      <c r="F141" s="14" t="s">
        <v>1945</v>
      </c>
      <c r="G141" s="15">
        <v>0.25</v>
      </c>
      <c r="H141" s="14" t="s">
        <v>146</v>
      </c>
      <c r="I141" s="14" t="s">
        <v>79</v>
      </c>
      <c r="J141" s="14" t="s">
        <v>79</v>
      </c>
      <c r="K141" s="14" t="s">
        <v>79</v>
      </c>
      <c r="L141" s="14" t="s">
        <v>79</v>
      </c>
      <c r="M141" s="14" t="s">
        <v>79</v>
      </c>
      <c r="N141" s="14" t="s">
        <v>79</v>
      </c>
      <c r="O141" s="14" t="s">
        <v>79</v>
      </c>
      <c r="P141" s="14" t="s">
        <v>79</v>
      </c>
      <c r="Q141" s="14" t="s">
        <v>79</v>
      </c>
      <c r="R141" s="14" t="s">
        <v>184</v>
      </c>
      <c r="S141" s="14" t="s">
        <v>79</v>
      </c>
      <c r="T141" s="14" t="s">
        <v>101</v>
      </c>
      <c r="U141" s="14" t="s">
        <v>79</v>
      </c>
      <c r="V141" s="14" t="s">
        <v>79</v>
      </c>
      <c r="W141" s="14" t="s">
        <v>102</v>
      </c>
      <c r="X141" s="152" t="s">
        <v>87</v>
      </c>
    </row>
    <row r="142">
      <c r="A142" s="147" t="s">
        <v>1314</v>
      </c>
      <c r="B142" s="11">
        <v>25.0</v>
      </c>
      <c r="C142" s="11" t="s">
        <v>59</v>
      </c>
      <c r="D142" s="11" t="s">
        <v>228</v>
      </c>
      <c r="E142" s="12">
        <v>0.9583333333357587</v>
      </c>
      <c r="F142" s="11" t="s">
        <v>2074</v>
      </c>
      <c r="G142" s="12">
        <v>0.20833333333575865</v>
      </c>
      <c r="H142" s="11" t="s">
        <v>146</v>
      </c>
      <c r="I142" s="11" t="s">
        <v>79</v>
      </c>
      <c r="J142" s="11" t="s">
        <v>79</v>
      </c>
      <c r="K142" s="11" t="s">
        <v>79</v>
      </c>
      <c r="L142" s="11" t="s">
        <v>79</v>
      </c>
      <c r="M142" s="11" t="s">
        <v>79</v>
      </c>
      <c r="N142" s="11" t="s">
        <v>79</v>
      </c>
      <c r="O142" s="11" t="s">
        <v>77</v>
      </c>
      <c r="P142" s="11" t="s">
        <v>79</v>
      </c>
      <c r="Q142" s="11" t="s">
        <v>79</v>
      </c>
      <c r="R142" s="11">
        <v>0.0</v>
      </c>
      <c r="S142" s="11" t="s">
        <v>79</v>
      </c>
      <c r="T142" s="11" t="s">
        <v>157</v>
      </c>
      <c r="U142" s="11" t="s">
        <v>79</v>
      </c>
      <c r="V142" s="11" t="s">
        <v>78</v>
      </c>
      <c r="W142" s="11" t="s">
        <v>102</v>
      </c>
      <c r="X142" s="149" t="s">
        <v>87</v>
      </c>
    </row>
    <row r="143">
      <c r="A143" s="193" t="s">
        <v>2075</v>
      </c>
      <c r="B143" s="194">
        <v>20.0</v>
      </c>
      <c r="C143" s="194" t="s">
        <v>59</v>
      </c>
      <c r="D143" s="194" t="s">
        <v>252</v>
      </c>
      <c r="E143" s="195">
        <v>0.0</v>
      </c>
      <c r="F143" s="194" t="s">
        <v>2076</v>
      </c>
      <c r="G143" s="195">
        <v>0.29166666666424135</v>
      </c>
      <c r="H143" s="194" t="s">
        <v>724</v>
      </c>
      <c r="I143" s="194" t="s">
        <v>125</v>
      </c>
      <c r="J143" s="194" t="s">
        <v>78</v>
      </c>
      <c r="K143" s="194" t="s">
        <v>77</v>
      </c>
      <c r="L143" s="194" t="s">
        <v>79</v>
      </c>
      <c r="M143" s="194" t="s">
        <v>79</v>
      </c>
      <c r="N143" s="194" t="s">
        <v>79</v>
      </c>
      <c r="O143" s="194" t="s">
        <v>79</v>
      </c>
      <c r="P143" s="194" t="s">
        <v>77</v>
      </c>
      <c r="Q143" s="194" t="s">
        <v>79</v>
      </c>
      <c r="R143" s="198"/>
      <c r="S143" s="194" t="s">
        <v>79</v>
      </c>
      <c r="T143" s="194" t="s">
        <v>80</v>
      </c>
      <c r="U143" s="194" t="s">
        <v>125</v>
      </c>
      <c r="V143" s="194" t="s">
        <v>79</v>
      </c>
      <c r="W143" s="194" t="s">
        <v>81</v>
      </c>
      <c r="X143" s="196" t="s">
        <v>87</v>
      </c>
    </row>
    <row r="144">
      <c r="A144" s="147" t="s">
        <v>1316</v>
      </c>
      <c r="B144" s="11">
        <v>31.0</v>
      </c>
      <c r="C144" s="11" t="s">
        <v>59</v>
      </c>
      <c r="D144" s="11" t="s">
        <v>252</v>
      </c>
      <c r="E144" s="12">
        <v>0.45833333333575865</v>
      </c>
      <c r="F144" s="11" t="s">
        <v>179</v>
      </c>
      <c r="G144" s="12">
        <v>0.29166666666424135</v>
      </c>
      <c r="H144" s="11" t="s">
        <v>354</v>
      </c>
      <c r="I144" s="11" t="s">
        <v>77</v>
      </c>
      <c r="J144" s="11" t="s">
        <v>77</v>
      </c>
      <c r="K144" s="11" t="s">
        <v>125</v>
      </c>
      <c r="L144" s="11" t="s">
        <v>79</v>
      </c>
      <c r="M144" s="11" t="s">
        <v>77</v>
      </c>
      <c r="N144" s="11" t="s">
        <v>77</v>
      </c>
      <c r="O144" s="11" t="s">
        <v>78</v>
      </c>
      <c r="P144" s="11" t="s">
        <v>78</v>
      </c>
      <c r="Q144" s="11" t="s">
        <v>79</v>
      </c>
      <c r="R144" s="11" t="s">
        <v>731</v>
      </c>
      <c r="S144" s="11" t="s">
        <v>78</v>
      </c>
      <c r="T144" s="11" t="s">
        <v>80</v>
      </c>
      <c r="U144" s="11" t="s">
        <v>79</v>
      </c>
      <c r="V144" s="11" t="s">
        <v>77</v>
      </c>
      <c r="W144" s="11" t="s">
        <v>216</v>
      </c>
      <c r="X144" s="149" t="s">
        <v>140</v>
      </c>
    </row>
    <row r="145">
      <c r="A145" s="150" t="s">
        <v>1317</v>
      </c>
      <c r="B145" s="14">
        <v>20.0</v>
      </c>
      <c r="C145" s="14" t="s">
        <v>88</v>
      </c>
      <c r="D145" s="14" t="s">
        <v>252</v>
      </c>
      <c r="E145" s="15">
        <v>0.9791666666642413</v>
      </c>
      <c r="F145" s="14" t="s">
        <v>311</v>
      </c>
      <c r="G145" s="15">
        <v>0.28472222221898846</v>
      </c>
      <c r="H145" s="14" t="s">
        <v>76</v>
      </c>
      <c r="I145" s="14" t="s">
        <v>79</v>
      </c>
      <c r="J145" s="14" t="s">
        <v>79</v>
      </c>
      <c r="K145" s="14" t="s">
        <v>79</v>
      </c>
      <c r="L145" s="14" t="s">
        <v>79</v>
      </c>
      <c r="M145" s="14" t="s">
        <v>79</v>
      </c>
      <c r="N145" s="14" t="s">
        <v>79</v>
      </c>
      <c r="O145" s="14" t="s">
        <v>79</v>
      </c>
      <c r="P145" s="14" t="s">
        <v>79</v>
      </c>
      <c r="Q145" s="14" t="s">
        <v>79</v>
      </c>
      <c r="R145" s="14" t="s">
        <v>184</v>
      </c>
      <c r="S145" s="14" t="s">
        <v>111</v>
      </c>
      <c r="T145" s="14" t="s">
        <v>101</v>
      </c>
      <c r="U145" s="14" t="s">
        <v>79</v>
      </c>
      <c r="V145" s="14" t="s">
        <v>77</v>
      </c>
      <c r="W145" s="14" t="s">
        <v>102</v>
      </c>
      <c r="X145" s="152" t="s">
        <v>87</v>
      </c>
    </row>
    <row r="146">
      <c r="A146" s="147" t="s">
        <v>1318</v>
      </c>
      <c r="B146" s="11">
        <v>25.0</v>
      </c>
      <c r="C146" s="11" t="s">
        <v>59</v>
      </c>
      <c r="D146" s="11" t="s">
        <v>164</v>
      </c>
      <c r="E146" s="12">
        <v>0.9583333333357587</v>
      </c>
      <c r="F146" s="11" t="s">
        <v>190</v>
      </c>
      <c r="G146" s="12">
        <v>0.27083333333575865</v>
      </c>
      <c r="H146" s="11" t="s">
        <v>1959</v>
      </c>
      <c r="I146" s="11" t="s">
        <v>79</v>
      </c>
      <c r="J146" s="11" t="s">
        <v>79</v>
      </c>
      <c r="K146" s="11" t="s">
        <v>79</v>
      </c>
      <c r="L146" s="11" t="s">
        <v>77</v>
      </c>
      <c r="M146" s="11" t="s">
        <v>79</v>
      </c>
      <c r="N146" s="11" t="s">
        <v>77</v>
      </c>
      <c r="O146" s="11" t="s">
        <v>79</v>
      </c>
      <c r="P146" s="11" t="s">
        <v>79</v>
      </c>
      <c r="Q146" s="11" t="s">
        <v>79</v>
      </c>
      <c r="R146" s="11" t="s">
        <v>735</v>
      </c>
      <c r="S146" s="11" t="s">
        <v>77</v>
      </c>
      <c r="T146" s="11" t="s">
        <v>101</v>
      </c>
      <c r="U146" s="11" t="s">
        <v>79</v>
      </c>
      <c r="V146" s="11" t="s">
        <v>77</v>
      </c>
      <c r="W146" s="11" t="s">
        <v>102</v>
      </c>
      <c r="X146" s="149" t="s">
        <v>87</v>
      </c>
    </row>
    <row r="147">
      <c r="A147" s="150" t="s">
        <v>1319</v>
      </c>
      <c r="B147" s="14">
        <v>23.0</v>
      </c>
      <c r="C147" s="14" t="s">
        <v>59</v>
      </c>
      <c r="D147" s="14" t="s">
        <v>164</v>
      </c>
      <c r="E147" s="15">
        <v>0.04166666666424135</v>
      </c>
      <c r="F147" s="14" t="s">
        <v>179</v>
      </c>
      <c r="G147" s="15">
        <v>0.20833333333575865</v>
      </c>
      <c r="H147" s="14" t="s">
        <v>163</v>
      </c>
      <c r="I147" s="14" t="s">
        <v>78</v>
      </c>
      <c r="J147" s="14" t="s">
        <v>77</v>
      </c>
      <c r="K147" s="14" t="s">
        <v>77</v>
      </c>
      <c r="L147" s="14" t="s">
        <v>77</v>
      </c>
      <c r="M147" s="14" t="s">
        <v>79</v>
      </c>
      <c r="N147" s="14" t="s">
        <v>77</v>
      </c>
      <c r="O147" s="14" t="s">
        <v>77</v>
      </c>
      <c r="P147" s="14" t="s">
        <v>79</v>
      </c>
      <c r="Q147" s="14" t="s">
        <v>79</v>
      </c>
      <c r="R147" s="14">
        <v>0.0</v>
      </c>
      <c r="S147" s="14" t="s">
        <v>79</v>
      </c>
      <c r="T147" s="14" t="s">
        <v>147</v>
      </c>
      <c r="U147" s="14" t="s">
        <v>79</v>
      </c>
      <c r="V147" s="14" t="s">
        <v>77</v>
      </c>
      <c r="W147" s="14" t="s">
        <v>81</v>
      </c>
      <c r="X147" s="152" t="s">
        <v>140</v>
      </c>
    </row>
    <row r="148">
      <c r="A148" s="147" t="s">
        <v>1320</v>
      </c>
      <c r="B148" s="11">
        <v>20.0</v>
      </c>
      <c r="C148" s="11" t="s">
        <v>59</v>
      </c>
      <c r="D148" s="11" t="s">
        <v>252</v>
      </c>
      <c r="E148" s="12">
        <v>0.0</v>
      </c>
      <c r="F148" s="11" t="s">
        <v>411</v>
      </c>
      <c r="G148" s="12">
        <v>0.29166666666424135</v>
      </c>
      <c r="H148" s="11" t="s">
        <v>1911</v>
      </c>
      <c r="I148" s="11" t="s">
        <v>78</v>
      </c>
      <c r="J148" s="11" t="s">
        <v>79</v>
      </c>
      <c r="K148" s="11" t="s">
        <v>79</v>
      </c>
      <c r="L148" s="11" t="s">
        <v>79</v>
      </c>
      <c r="M148" s="11" t="s">
        <v>79</v>
      </c>
      <c r="N148" s="11" t="s">
        <v>78</v>
      </c>
      <c r="O148" s="11" t="s">
        <v>79</v>
      </c>
      <c r="P148" s="11" t="s">
        <v>78</v>
      </c>
      <c r="Q148" s="11" t="s">
        <v>79</v>
      </c>
      <c r="R148" s="11" t="s">
        <v>742</v>
      </c>
      <c r="S148" s="11" t="s">
        <v>78</v>
      </c>
      <c r="T148" s="11" t="s">
        <v>101</v>
      </c>
      <c r="U148" s="11" t="s">
        <v>77</v>
      </c>
      <c r="V148" s="11" t="s">
        <v>78</v>
      </c>
      <c r="W148" s="11" t="s">
        <v>216</v>
      </c>
      <c r="X148" s="149" t="s">
        <v>87</v>
      </c>
    </row>
    <row r="149">
      <c r="A149" s="150" t="s">
        <v>1321</v>
      </c>
      <c r="B149" s="14">
        <v>24.0</v>
      </c>
      <c r="C149" s="14" t="s">
        <v>59</v>
      </c>
      <c r="D149" s="14" t="s">
        <v>89</v>
      </c>
      <c r="E149" s="15">
        <v>0.9583333333357587</v>
      </c>
      <c r="F149" s="14" t="s">
        <v>1962</v>
      </c>
      <c r="G149" s="15">
        <v>0.25</v>
      </c>
      <c r="H149" s="14" t="s">
        <v>146</v>
      </c>
      <c r="I149" s="14" t="s">
        <v>78</v>
      </c>
      <c r="J149" s="14" t="s">
        <v>125</v>
      </c>
      <c r="K149" s="14" t="s">
        <v>125</v>
      </c>
      <c r="L149" s="14" t="s">
        <v>77</v>
      </c>
      <c r="M149" s="14" t="s">
        <v>77</v>
      </c>
      <c r="N149" s="14" t="s">
        <v>79</v>
      </c>
      <c r="O149" s="14" t="s">
        <v>79</v>
      </c>
      <c r="P149" s="14" t="s">
        <v>78</v>
      </c>
      <c r="Q149" s="14" t="s">
        <v>77</v>
      </c>
      <c r="R149" s="14">
        <v>0.0</v>
      </c>
      <c r="S149" s="14" t="s">
        <v>111</v>
      </c>
      <c r="T149" s="14" t="s">
        <v>80</v>
      </c>
      <c r="U149" s="14" t="s">
        <v>77</v>
      </c>
      <c r="V149" s="14" t="s">
        <v>78</v>
      </c>
      <c r="W149" s="14" t="s">
        <v>81</v>
      </c>
      <c r="X149" s="152" t="s">
        <v>87</v>
      </c>
    </row>
    <row r="150">
      <c r="A150" s="147" t="s">
        <v>1322</v>
      </c>
      <c r="B150" s="11">
        <v>26.0</v>
      </c>
      <c r="C150" s="11" t="s">
        <v>88</v>
      </c>
      <c r="D150" s="11" t="s">
        <v>89</v>
      </c>
      <c r="E150" s="12">
        <v>0.9583333333357587</v>
      </c>
      <c r="F150" s="11" t="s">
        <v>181</v>
      </c>
      <c r="G150" s="12">
        <v>0.25</v>
      </c>
      <c r="H150" s="11" t="s">
        <v>1911</v>
      </c>
      <c r="I150" s="11" t="s">
        <v>125</v>
      </c>
      <c r="J150" s="11" t="s">
        <v>77</v>
      </c>
      <c r="K150" s="11" t="s">
        <v>78</v>
      </c>
      <c r="L150" s="11" t="s">
        <v>77</v>
      </c>
      <c r="M150" s="11" t="s">
        <v>77</v>
      </c>
      <c r="N150" s="11" t="s">
        <v>79</v>
      </c>
      <c r="O150" s="11" t="s">
        <v>78</v>
      </c>
      <c r="P150" s="11" t="s">
        <v>77</v>
      </c>
      <c r="Q150" s="11" t="s">
        <v>77</v>
      </c>
      <c r="R150" s="11" t="s">
        <v>748</v>
      </c>
      <c r="S150" s="11" t="s">
        <v>125</v>
      </c>
      <c r="T150" s="11" t="s">
        <v>147</v>
      </c>
      <c r="U150" s="11" t="s">
        <v>79</v>
      </c>
      <c r="V150" s="11" t="s">
        <v>77</v>
      </c>
      <c r="W150" s="11" t="s">
        <v>81</v>
      </c>
      <c r="X150" s="149" t="s">
        <v>87</v>
      </c>
    </row>
    <row r="151">
      <c r="A151" s="150" t="s">
        <v>1323</v>
      </c>
      <c r="B151" s="14">
        <v>31.0</v>
      </c>
      <c r="C151" s="14" t="s">
        <v>59</v>
      </c>
      <c r="D151" s="14" t="s">
        <v>89</v>
      </c>
      <c r="E151" s="15">
        <v>0.9583333333357587</v>
      </c>
      <c r="F151" s="14" t="s">
        <v>180</v>
      </c>
      <c r="G151" s="15">
        <v>0.29166666666424135</v>
      </c>
      <c r="H151" s="14" t="s">
        <v>146</v>
      </c>
      <c r="I151" s="14" t="s">
        <v>125</v>
      </c>
      <c r="J151" s="14" t="s">
        <v>77</v>
      </c>
      <c r="K151" s="14" t="s">
        <v>78</v>
      </c>
      <c r="L151" s="14" t="s">
        <v>79</v>
      </c>
      <c r="M151" s="14" t="s">
        <v>77</v>
      </c>
      <c r="N151" s="14" t="s">
        <v>79</v>
      </c>
      <c r="O151" s="14" t="s">
        <v>79</v>
      </c>
      <c r="P151" s="14" t="s">
        <v>77</v>
      </c>
      <c r="Q151" s="14" t="s">
        <v>77</v>
      </c>
      <c r="R151" s="14">
        <v>0.0</v>
      </c>
      <c r="S151" s="14" t="s">
        <v>111</v>
      </c>
      <c r="T151" s="14" t="s">
        <v>101</v>
      </c>
      <c r="U151" s="14" t="s">
        <v>79</v>
      </c>
      <c r="V151" s="14" t="s">
        <v>78</v>
      </c>
      <c r="W151" s="14" t="s">
        <v>81</v>
      </c>
      <c r="X151" s="152" t="s">
        <v>87</v>
      </c>
    </row>
    <row r="152">
      <c r="A152" s="147" t="s">
        <v>1324</v>
      </c>
      <c r="B152" s="11">
        <v>24.0</v>
      </c>
      <c r="C152" s="11" t="s">
        <v>59</v>
      </c>
      <c r="D152" s="11" t="s">
        <v>89</v>
      </c>
      <c r="E152" s="12">
        <v>0.9166666666642413</v>
      </c>
      <c r="F152" s="11" t="s">
        <v>181</v>
      </c>
      <c r="G152" s="12">
        <v>0.33333333333575865</v>
      </c>
      <c r="H152" s="11" t="s">
        <v>434</v>
      </c>
      <c r="I152" s="11" t="s">
        <v>78</v>
      </c>
      <c r="J152" s="11" t="s">
        <v>125</v>
      </c>
      <c r="K152" s="11" t="s">
        <v>125</v>
      </c>
      <c r="L152" s="11" t="s">
        <v>79</v>
      </c>
      <c r="M152" s="11" t="s">
        <v>79</v>
      </c>
      <c r="N152" s="11" t="s">
        <v>79</v>
      </c>
      <c r="O152" s="11" t="s">
        <v>79</v>
      </c>
      <c r="P152" s="11" t="s">
        <v>77</v>
      </c>
      <c r="Q152" s="11" t="s">
        <v>78</v>
      </c>
      <c r="R152" s="11" t="s">
        <v>753</v>
      </c>
      <c r="S152" s="11" t="s">
        <v>125</v>
      </c>
      <c r="T152" s="11" t="s">
        <v>101</v>
      </c>
      <c r="U152" s="11" t="s">
        <v>125</v>
      </c>
      <c r="V152" s="11" t="s">
        <v>78</v>
      </c>
      <c r="W152" s="11" t="s">
        <v>216</v>
      </c>
      <c r="X152" s="149" t="s">
        <v>87</v>
      </c>
    </row>
    <row r="153">
      <c r="A153" s="150" t="s">
        <v>1326</v>
      </c>
      <c r="B153" s="14">
        <v>22.0</v>
      </c>
      <c r="C153" s="14" t="s">
        <v>88</v>
      </c>
      <c r="D153" s="14" t="s">
        <v>89</v>
      </c>
      <c r="E153" s="15">
        <v>0.9583333333357587</v>
      </c>
      <c r="F153" s="14" t="s">
        <v>1954</v>
      </c>
      <c r="G153" s="15">
        <v>0.25</v>
      </c>
      <c r="H153" s="14" t="s">
        <v>124</v>
      </c>
      <c r="I153" s="14" t="s">
        <v>79</v>
      </c>
      <c r="J153" s="14" t="s">
        <v>79</v>
      </c>
      <c r="K153" s="14" t="s">
        <v>79</v>
      </c>
      <c r="L153" s="14" t="s">
        <v>79</v>
      </c>
      <c r="M153" s="14" t="s">
        <v>79</v>
      </c>
      <c r="N153" s="14" t="s">
        <v>79</v>
      </c>
      <c r="O153" s="14" t="s">
        <v>79</v>
      </c>
      <c r="P153" s="14" t="s">
        <v>79</v>
      </c>
      <c r="Q153" s="14" t="s">
        <v>79</v>
      </c>
      <c r="R153" s="14" t="s">
        <v>761</v>
      </c>
      <c r="S153" s="14" t="s">
        <v>77</v>
      </c>
      <c r="T153" s="14" t="s">
        <v>157</v>
      </c>
      <c r="U153" s="14" t="s">
        <v>79</v>
      </c>
      <c r="V153" s="14" t="s">
        <v>77</v>
      </c>
      <c r="W153" s="14" t="s">
        <v>102</v>
      </c>
      <c r="X153" s="152" t="s">
        <v>202</v>
      </c>
    </row>
    <row r="154">
      <c r="A154" s="147" t="s">
        <v>1327</v>
      </c>
      <c r="B154" s="11">
        <v>34.0</v>
      </c>
      <c r="C154" s="11" t="s">
        <v>59</v>
      </c>
      <c r="D154" s="11" t="s">
        <v>60</v>
      </c>
      <c r="E154" s="12">
        <v>0.9583333333357587</v>
      </c>
      <c r="F154" s="11" t="s">
        <v>179</v>
      </c>
      <c r="G154" s="12">
        <v>0.27083333333575865</v>
      </c>
      <c r="H154" s="11" t="s">
        <v>146</v>
      </c>
      <c r="I154" s="11" t="s">
        <v>125</v>
      </c>
      <c r="J154" s="11" t="s">
        <v>125</v>
      </c>
      <c r="K154" s="11" t="s">
        <v>78</v>
      </c>
      <c r="L154" s="11" t="s">
        <v>79</v>
      </c>
      <c r="M154" s="11" t="s">
        <v>79</v>
      </c>
      <c r="N154" s="11" t="s">
        <v>79</v>
      </c>
      <c r="O154" s="11" t="s">
        <v>79</v>
      </c>
      <c r="P154" s="11" t="s">
        <v>77</v>
      </c>
      <c r="Q154" s="11" t="s">
        <v>79</v>
      </c>
      <c r="R154" s="11" t="s">
        <v>767</v>
      </c>
      <c r="S154" s="11" t="s">
        <v>125</v>
      </c>
      <c r="T154" s="11" t="s">
        <v>80</v>
      </c>
      <c r="U154" s="11" t="s">
        <v>79</v>
      </c>
      <c r="V154" s="11" t="s">
        <v>78</v>
      </c>
      <c r="W154" s="11" t="s">
        <v>81</v>
      </c>
      <c r="X154" s="149" t="s">
        <v>87</v>
      </c>
    </row>
    <row r="155">
      <c r="A155" s="150" t="s">
        <v>1328</v>
      </c>
      <c r="B155" s="14">
        <v>26.0</v>
      </c>
      <c r="C155" s="14" t="s">
        <v>59</v>
      </c>
      <c r="D155" s="14" t="s">
        <v>193</v>
      </c>
      <c r="E155" s="15">
        <v>0.9166666666642413</v>
      </c>
      <c r="F155" s="14" t="s">
        <v>215</v>
      </c>
      <c r="G155" s="15">
        <v>0.20833333333575865</v>
      </c>
      <c r="H155" s="14" t="s">
        <v>2069</v>
      </c>
      <c r="I155" s="14" t="s">
        <v>79</v>
      </c>
      <c r="J155" s="14" t="s">
        <v>79</v>
      </c>
      <c r="K155" s="14" t="s">
        <v>79</v>
      </c>
      <c r="L155" s="14" t="s">
        <v>79</v>
      </c>
      <c r="M155" s="14" t="s">
        <v>79</v>
      </c>
      <c r="N155" s="14" t="s">
        <v>79</v>
      </c>
      <c r="O155" s="14" t="s">
        <v>79</v>
      </c>
      <c r="P155" s="14" t="s">
        <v>79</v>
      </c>
      <c r="Q155" s="14" t="s">
        <v>79</v>
      </c>
      <c r="R155" s="14" t="s">
        <v>769</v>
      </c>
      <c r="S155" s="14" t="s">
        <v>111</v>
      </c>
      <c r="T155" s="14" t="s">
        <v>157</v>
      </c>
      <c r="U155" s="14" t="s">
        <v>79</v>
      </c>
      <c r="V155" s="14" t="s">
        <v>79</v>
      </c>
      <c r="W155" s="14" t="s">
        <v>102</v>
      </c>
      <c r="X155" s="152" t="s">
        <v>87</v>
      </c>
    </row>
    <row r="156">
      <c r="A156" s="147" t="s">
        <v>1329</v>
      </c>
      <c r="B156" s="11">
        <v>27.0</v>
      </c>
      <c r="C156" s="11" t="s">
        <v>59</v>
      </c>
      <c r="D156" s="11" t="s">
        <v>89</v>
      </c>
      <c r="E156" s="12">
        <v>0.9583333333357587</v>
      </c>
      <c r="F156" s="11" t="s">
        <v>595</v>
      </c>
      <c r="G156" s="12">
        <v>0.20833333333575865</v>
      </c>
      <c r="H156" s="11" t="s">
        <v>168</v>
      </c>
      <c r="I156" s="11" t="s">
        <v>125</v>
      </c>
      <c r="J156" s="11" t="s">
        <v>125</v>
      </c>
      <c r="K156" s="11" t="s">
        <v>78</v>
      </c>
      <c r="L156" s="11" t="s">
        <v>77</v>
      </c>
      <c r="M156" s="11" t="s">
        <v>78</v>
      </c>
      <c r="N156" s="11" t="s">
        <v>77</v>
      </c>
      <c r="O156" s="11" t="s">
        <v>77</v>
      </c>
      <c r="P156" s="11" t="s">
        <v>78</v>
      </c>
      <c r="Q156" s="11" t="s">
        <v>77</v>
      </c>
      <c r="R156" s="11" t="s">
        <v>773</v>
      </c>
      <c r="S156" s="11" t="s">
        <v>125</v>
      </c>
      <c r="T156" s="11" t="s">
        <v>80</v>
      </c>
      <c r="U156" s="11" t="s">
        <v>125</v>
      </c>
      <c r="V156" s="11" t="s">
        <v>77</v>
      </c>
      <c r="W156" s="11" t="s">
        <v>81</v>
      </c>
      <c r="X156" s="149" t="s">
        <v>87</v>
      </c>
    </row>
    <row r="157">
      <c r="A157" s="150" t="s">
        <v>1330</v>
      </c>
      <c r="B157" s="14">
        <v>23.0</v>
      </c>
      <c r="C157" s="14" t="s">
        <v>59</v>
      </c>
      <c r="D157" s="14" t="s">
        <v>228</v>
      </c>
      <c r="E157" s="15">
        <v>0.0</v>
      </c>
      <c r="F157" s="14" t="s">
        <v>190</v>
      </c>
      <c r="G157" s="15">
        <v>0.28472222221898846</v>
      </c>
      <c r="H157" s="14" t="s">
        <v>1911</v>
      </c>
      <c r="I157" s="14" t="s">
        <v>78</v>
      </c>
      <c r="J157" s="14" t="s">
        <v>77</v>
      </c>
      <c r="K157" s="14" t="s">
        <v>79</v>
      </c>
      <c r="L157" s="14" t="s">
        <v>79</v>
      </c>
      <c r="M157" s="14" t="s">
        <v>79</v>
      </c>
      <c r="N157" s="14" t="s">
        <v>77</v>
      </c>
      <c r="O157" s="14" t="s">
        <v>79</v>
      </c>
      <c r="P157" s="14" t="s">
        <v>79</v>
      </c>
      <c r="Q157" s="14" t="s">
        <v>79</v>
      </c>
      <c r="R157" s="14">
        <v>0.0</v>
      </c>
      <c r="S157" s="14" t="s">
        <v>79</v>
      </c>
      <c r="T157" s="14" t="s">
        <v>101</v>
      </c>
      <c r="U157" s="14" t="s">
        <v>79</v>
      </c>
      <c r="V157" s="14" t="s">
        <v>79</v>
      </c>
      <c r="W157" s="14" t="s">
        <v>102</v>
      </c>
      <c r="X157" s="152" t="s">
        <v>87</v>
      </c>
    </row>
    <row r="158">
      <c r="A158" s="147" t="s">
        <v>1331</v>
      </c>
      <c r="B158" s="11">
        <v>24.0</v>
      </c>
      <c r="C158" s="11" t="s">
        <v>59</v>
      </c>
      <c r="D158" s="11" t="s">
        <v>89</v>
      </c>
      <c r="E158" s="12">
        <v>0.0625</v>
      </c>
      <c r="F158" s="11" t="s">
        <v>215</v>
      </c>
      <c r="G158" s="12">
        <v>0.33333333333575865</v>
      </c>
      <c r="H158" s="11" t="s">
        <v>146</v>
      </c>
      <c r="I158" s="11" t="s">
        <v>79</v>
      </c>
      <c r="J158" s="11" t="s">
        <v>79</v>
      </c>
      <c r="K158" s="11" t="s">
        <v>79</v>
      </c>
      <c r="L158" s="11" t="s">
        <v>79</v>
      </c>
      <c r="M158" s="11" t="s">
        <v>79</v>
      </c>
      <c r="N158" s="11" t="s">
        <v>79</v>
      </c>
      <c r="O158" s="11" t="s">
        <v>79</v>
      </c>
      <c r="P158" s="11" t="s">
        <v>79</v>
      </c>
      <c r="Q158" s="11" t="s">
        <v>79</v>
      </c>
      <c r="R158" s="11" t="s">
        <v>780</v>
      </c>
      <c r="S158" s="11" t="s">
        <v>78</v>
      </c>
      <c r="T158" s="11" t="s">
        <v>80</v>
      </c>
      <c r="U158" s="11" t="s">
        <v>77</v>
      </c>
      <c r="V158" s="11" t="s">
        <v>125</v>
      </c>
      <c r="W158" s="11" t="s">
        <v>216</v>
      </c>
      <c r="X158" s="149" t="s">
        <v>202</v>
      </c>
    </row>
    <row r="159">
      <c r="A159" s="150" t="s">
        <v>1332</v>
      </c>
      <c r="B159" s="14">
        <v>25.0</v>
      </c>
      <c r="C159" s="14" t="s">
        <v>59</v>
      </c>
      <c r="D159" s="14" t="s">
        <v>164</v>
      </c>
      <c r="E159" s="15">
        <v>0.9791666666642413</v>
      </c>
      <c r="F159" s="14" t="s">
        <v>179</v>
      </c>
      <c r="G159" s="15">
        <v>0.29166666666424135</v>
      </c>
      <c r="H159" s="14" t="s">
        <v>146</v>
      </c>
      <c r="I159" s="14" t="s">
        <v>125</v>
      </c>
      <c r="J159" s="14" t="s">
        <v>125</v>
      </c>
      <c r="K159" s="14" t="s">
        <v>77</v>
      </c>
      <c r="L159" s="14" t="s">
        <v>79</v>
      </c>
      <c r="M159" s="14" t="s">
        <v>79</v>
      </c>
      <c r="N159" s="14" t="s">
        <v>79</v>
      </c>
      <c r="O159" s="14" t="s">
        <v>79</v>
      </c>
      <c r="P159" s="14" t="s">
        <v>77</v>
      </c>
      <c r="Q159" s="14" t="s">
        <v>79</v>
      </c>
      <c r="R159" s="14" t="s">
        <v>782</v>
      </c>
      <c r="S159" s="14" t="s">
        <v>78</v>
      </c>
      <c r="T159" s="14" t="s">
        <v>101</v>
      </c>
      <c r="U159" s="14" t="s">
        <v>78</v>
      </c>
      <c r="V159" s="14" t="s">
        <v>79</v>
      </c>
      <c r="W159" s="14" t="s">
        <v>81</v>
      </c>
      <c r="X159" s="152" t="s">
        <v>87</v>
      </c>
    </row>
    <row r="160">
      <c r="A160" s="147" t="s">
        <v>1334</v>
      </c>
      <c r="B160" s="11">
        <v>39.0</v>
      </c>
      <c r="C160" s="11" t="s">
        <v>59</v>
      </c>
      <c r="D160" s="11" t="s">
        <v>228</v>
      </c>
      <c r="E160" s="12">
        <v>0.9375</v>
      </c>
      <c r="F160" s="11" t="s">
        <v>190</v>
      </c>
      <c r="G160" s="12">
        <v>0.25</v>
      </c>
      <c r="H160" s="11" t="s">
        <v>124</v>
      </c>
      <c r="I160" s="11" t="s">
        <v>77</v>
      </c>
      <c r="J160" s="11" t="s">
        <v>77</v>
      </c>
      <c r="K160" s="11" t="s">
        <v>125</v>
      </c>
      <c r="L160" s="11" t="s">
        <v>79</v>
      </c>
      <c r="M160" s="11" t="s">
        <v>78</v>
      </c>
      <c r="N160" s="11" t="s">
        <v>79</v>
      </c>
      <c r="O160" s="11" t="s">
        <v>77</v>
      </c>
      <c r="P160" s="11" t="s">
        <v>77</v>
      </c>
      <c r="Q160" s="11" t="s">
        <v>77</v>
      </c>
      <c r="R160" s="11">
        <v>0.0</v>
      </c>
      <c r="S160" s="11" t="s">
        <v>111</v>
      </c>
      <c r="T160" s="11" t="s">
        <v>101</v>
      </c>
      <c r="U160" s="11" t="s">
        <v>125</v>
      </c>
      <c r="V160" s="11" t="s">
        <v>77</v>
      </c>
      <c r="W160" s="11" t="s">
        <v>81</v>
      </c>
      <c r="X160" s="149" t="s">
        <v>140</v>
      </c>
    </row>
    <row r="161">
      <c r="A161" s="150" t="s">
        <v>1335</v>
      </c>
      <c r="B161" s="14">
        <v>23.0</v>
      </c>
      <c r="C161" s="14" t="s">
        <v>88</v>
      </c>
      <c r="D161" s="14" t="s">
        <v>228</v>
      </c>
      <c r="E161" s="15">
        <v>0.9791666666642413</v>
      </c>
      <c r="F161" s="14" t="s">
        <v>179</v>
      </c>
      <c r="G161" s="15">
        <v>0.23611111110949423</v>
      </c>
      <c r="H161" s="14" t="s">
        <v>146</v>
      </c>
      <c r="I161" s="14" t="s">
        <v>77</v>
      </c>
      <c r="J161" s="14" t="s">
        <v>79</v>
      </c>
      <c r="K161" s="14" t="s">
        <v>77</v>
      </c>
      <c r="L161" s="14" t="s">
        <v>79</v>
      </c>
      <c r="M161" s="14" t="s">
        <v>77</v>
      </c>
      <c r="N161" s="14" t="s">
        <v>77</v>
      </c>
      <c r="O161" s="14" t="s">
        <v>77</v>
      </c>
      <c r="P161" s="14" t="s">
        <v>125</v>
      </c>
      <c r="Q161" s="14" t="s">
        <v>79</v>
      </c>
      <c r="R161" s="14">
        <v>0.0</v>
      </c>
      <c r="S161" s="14" t="s">
        <v>111</v>
      </c>
      <c r="T161" s="14" t="s">
        <v>80</v>
      </c>
      <c r="U161" s="14" t="s">
        <v>125</v>
      </c>
      <c r="V161" s="14" t="s">
        <v>79</v>
      </c>
      <c r="W161" s="14" t="s">
        <v>102</v>
      </c>
      <c r="X161" s="152" t="s">
        <v>140</v>
      </c>
    </row>
    <row r="162">
      <c r="A162" s="147" t="s">
        <v>1336</v>
      </c>
      <c r="B162" s="11">
        <v>33.0</v>
      </c>
      <c r="C162" s="11" t="s">
        <v>59</v>
      </c>
      <c r="D162" s="11" t="s">
        <v>252</v>
      </c>
      <c r="E162" s="12">
        <v>0.9583333333357587</v>
      </c>
      <c r="F162" s="11" t="s">
        <v>181</v>
      </c>
      <c r="G162" s="12">
        <v>0.25</v>
      </c>
      <c r="H162" s="11" t="s">
        <v>146</v>
      </c>
      <c r="I162" s="11" t="s">
        <v>125</v>
      </c>
      <c r="J162" s="11" t="s">
        <v>78</v>
      </c>
      <c r="K162" s="11" t="s">
        <v>79</v>
      </c>
      <c r="L162" s="11" t="s">
        <v>79</v>
      </c>
      <c r="M162" s="11" t="s">
        <v>79</v>
      </c>
      <c r="N162" s="11" t="s">
        <v>79</v>
      </c>
      <c r="O162" s="11" t="s">
        <v>79</v>
      </c>
      <c r="P162" s="11" t="s">
        <v>79</v>
      </c>
      <c r="Q162" s="11" t="s">
        <v>78</v>
      </c>
      <c r="R162" s="11">
        <v>0.0</v>
      </c>
      <c r="S162" s="11" t="s">
        <v>79</v>
      </c>
      <c r="T162" s="11" t="s">
        <v>80</v>
      </c>
      <c r="U162" s="11" t="s">
        <v>125</v>
      </c>
      <c r="V162" s="11" t="s">
        <v>78</v>
      </c>
      <c r="W162" s="11" t="s">
        <v>216</v>
      </c>
      <c r="X162" s="149" t="s">
        <v>87</v>
      </c>
    </row>
    <row r="163">
      <c r="A163" s="150" t="s">
        <v>1338</v>
      </c>
      <c r="B163" s="14">
        <v>24.0</v>
      </c>
      <c r="C163" s="14" t="s">
        <v>88</v>
      </c>
      <c r="D163" s="14" t="s">
        <v>228</v>
      </c>
      <c r="E163" s="15">
        <v>0.9791666666642413</v>
      </c>
      <c r="F163" s="14" t="s">
        <v>215</v>
      </c>
      <c r="G163" s="15">
        <v>0.27083333333575865</v>
      </c>
      <c r="H163" s="14" t="s">
        <v>124</v>
      </c>
      <c r="I163" s="14" t="s">
        <v>77</v>
      </c>
      <c r="J163" s="14" t="s">
        <v>77</v>
      </c>
      <c r="K163" s="14" t="s">
        <v>79</v>
      </c>
      <c r="L163" s="14" t="s">
        <v>79</v>
      </c>
      <c r="M163" s="14" t="s">
        <v>79</v>
      </c>
      <c r="N163" s="14" t="s">
        <v>79</v>
      </c>
      <c r="O163" s="14" t="s">
        <v>78</v>
      </c>
      <c r="P163" s="14" t="s">
        <v>79</v>
      </c>
      <c r="Q163" s="14" t="s">
        <v>79</v>
      </c>
      <c r="R163" s="14">
        <v>0.0</v>
      </c>
      <c r="S163" s="14" t="s">
        <v>111</v>
      </c>
      <c r="T163" s="14" t="s">
        <v>101</v>
      </c>
      <c r="U163" s="14" t="s">
        <v>77</v>
      </c>
      <c r="V163" s="14" t="s">
        <v>77</v>
      </c>
      <c r="W163" s="14" t="s">
        <v>216</v>
      </c>
      <c r="X163" s="152" t="s">
        <v>202</v>
      </c>
    </row>
    <row r="164">
      <c r="A164" s="147" t="s">
        <v>1340</v>
      </c>
      <c r="B164" s="11">
        <v>30.0</v>
      </c>
      <c r="C164" s="11" t="s">
        <v>59</v>
      </c>
      <c r="D164" s="11" t="s">
        <v>89</v>
      </c>
      <c r="E164" s="12">
        <v>0.9583333333357587</v>
      </c>
      <c r="F164" s="11" t="s">
        <v>179</v>
      </c>
      <c r="G164" s="12">
        <v>0.29166666666424135</v>
      </c>
      <c r="H164" s="11" t="s">
        <v>146</v>
      </c>
      <c r="I164" s="11" t="s">
        <v>77</v>
      </c>
      <c r="J164" s="11" t="s">
        <v>79</v>
      </c>
      <c r="K164" s="11" t="s">
        <v>79</v>
      </c>
      <c r="L164" s="11" t="s">
        <v>79</v>
      </c>
      <c r="M164" s="11" t="s">
        <v>79</v>
      </c>
      <c r="N164" s="11" t="s">
        <v>79</v>
      </c>
      <c r="O164" s="11" t="s">
        <v>79</v>
      </c>
      <c r="P164" s="11" t="s">
        <v>79</v>
      </c>
      <c r="Q164" s="11" t="s">
        <v>79</v>
      </c>
      <c r="R164" s="11">
        <v>0.0</v>
      </c>
      <c r="S164" s="11" t="s">
        <v>79</v>
      </c>
      <c r="T164" s="11" t="s">
        <v>101</v>
      </c>
      <c r="U164" s="11" t="s">
        <v>125</v>
      </c>
      <c r="V164" s="11" t="s">
        <v>79</v>
      </c>
      <c r="W164" s="11" t="s">
        <v>102</v>
      </c>
      <c r="X164" s="149" t="s">
        <v>87</v>
      </c>
    </row>
    <row r="165">
      <c r="A165" s="150" t="s">
        <v>1341</v>
      </c>
      <c r="B165" s="14">
        <v>31.0</v>
      </c>
      <c r="C165" s="14" t="s">
        <v>59</v>
      </c>
      <c r="D165" s="14" t="s">
        <v>60</v>
      </c>
      <c r="E165" s="15">
        <v>0.9375</v>
      </c>
      <c r="F165" s="14" t="s">
        <v>797</v>
      </c>
      <c r="G165" s="15">
        <v>0.25</v>
      </c>
      <c r="H165" s="14" t="s">
        <v>124</v>
      </c>
      <c r="I165" s="14" t="s">
        <v>77</v>
      </c>
      <c r="J165" s="14" t="s">
        <v>77</v>
      </c>
      <c r="K165" s="14" t="s">
        <v>125</v>
      </c>
      <c r="L165" s="14" t="s">
        <v>79</v>
      </c>
      <c r="M165" s="14" t="s">
        <v>79</v>
      </c>
      <c r="N165" s="14" t="s">
        <v>79</v>
      </c>
      <c r="O165" s="14" t="s">
        <v>79</v>
      </c>
      <c r="P165" s="14" t="s">
        <v>79</v>
      </c>
      <c r="Q165" s="14" t="s">
        <v>79</v>
      </c>
      <c r="R165" s="14">
        <v>0.0</v>
      </c>
      <c r="S165" s="14" t="s">
        <v>111</v>
      </c>
      <c r="T165" s="14" t="s">
        <v>157</v>
      </c>
      <c r="U165" s="14" t="s">
        <v>79</v>
      </c>
      <c r="V165" s="14" t="s">
        <v>79</v>
      </c>
      <c r="W165" s="14" t="s">
        <v>102</v>
      </c>
      <c r="X165" s="152" t="s">
        <v>87</v>
      </c>
    </row>
    <row r="166">
      <c r="A166" s="147" t="s">
        <v>1342</v>
      </c>
      <c r="B166" s="11">
        <v>23.0</v>
      </c>
      <c r="C166" s="11" t="s">
        <v>59</v>
      </c>
      <c r="D166" s="11" t="s">
        <v>60</v>
      </c>
      <c r="E166" s="12">
        <v>0.020833333335758653</v>
      </c>
      <c r="F166" s="11" t="s">
        <v>281</v>
      </c>
      <c r="G166" s="12">
        <v>0.29166666666424135</v>
      </c>
      <c r="H166" s="11" t="s">
        <v>354</v>
      </c>
      <c r="I166" s="11" t="s">
        <v>77</v>
      </c>
      <c r="J166" s="11" t="s">
        <v>79</v>
      </c>
      <c r="K166" s="11" t="s">
        <v>79</v>
      </c>
      <c r="L166" s="11" t="s">
        <v>79</v>
      </c>
      <c r="M166" s="11" t="s">
        <v>79</v>
      </c>
      <c r="N166" s="11" t="s">
        <v>77</v>
      </c>
      <c r="O166" s="11" t="s">
        <v>79</v>
      </c>
      <c r="P166" s="11" t="s">
        <v>79</v>
      </c>
      <c r="Q166" s="11" t="s">
        <v>79</v>
      </c>
      <c r="R166" s="11">
        <v>0.0</v>
      </c>
      <c r="S166" s="11" t="s">
        <v>79</v>
      </c>
      <c r="T166" s="11" t="s">
        <v>80</v>
      </c>
      <c r="U166" s="11" t="s">
        <v>79</v>
      </c>
      <c r="V166" s="11" t="s">
        <v>78</v>
      </c>
      <c r="W166" s="11" t="s">
        <v>102</v>
      </c>
      <c r="X166" s="149" t="s">
        <v>87</v>
      </c>
    </row>
    <row r="167">
      <c r="A167" s="150" t="s">
        <v>1343</v>
      </c>
      <c r="B167" s="14">
        <v>22.0</v>
      </c>
      <c r="C167" s="14" t="s">
        <v>88</v>
      </c>
      <c r="D167" s="14" t="s">
        <v>252</v>
      </c>
      <c r="E167" s="15">
        <v>0.04166666666424135</v>
      </c>
      <c r="F167" s="14" t="s">
        <v>398</v>
      </c>
      <c r="G167" s="15">
        <v>0.27083333333575865</v>
      </c>
      <c r="H167" s="14" t="s">
        <v>1970</v>
      </c>
      <c r="I167" s="14" t="s">
        <v>78</v>
      </c>
      <c r="J167" s="14" t="s">
        <v>79</v>
      </c>
      <c r="K167" s="14" t="s">
        <v>79</v>
      </c>
      <c r="L167" s="14" t="s">
        <v>77</v>
      </c>
      <c r="M167" s="14" t="s">
        <v>79</v>
      </c>
      <c r="N167" s="14" t="s">
        <v>79</v>
      </c>
      <c r="O167" s="14" t="s">
        <v>79</v>
      </c>
      <c r="P167" s="14" t="s">
        <v>78</v>
      </c>
      <c r="Q167" s="14" t="s">
        <v>77</v>
      </c>
      <c r="R167" s="14">
        <v>0.0</v>
      </c>
      <c r="S167" s="14" t="s">
        <v>111</v>
      </c>
      <c r="T167" s="14" t="s">
        <v>80</v>
      </c>
      <c r="U167" s="14" t="s">
        <v>79</v>
      </c>
      <c r="V167" s="14" t="s">
        <v>125</v>
      </c>
      <c r="W167" s="14" t="s">
        <v>81</v>
      </c>
      <c r="X167" s="152" t="s">
        <v>87</v>
      </c>
    </row>
    <row r="168">
      <c r="A168" s="147" t="s">
        <v>1344</v>
      </c>
      <c r="B168" s="11">
        <v>22.0</v>
      </c>
      <c r="C168" s="11" t="s">
        <v>88</v>
      </c>
      <c r="D168" s="11" t="s">
        <v>228</v>
      </c>
      <c r="E168" s="12">
        <v>0.04166666666424135</v>
      </c>
      <c r="F168" s="11" t="s">
        <v>190</v>
      </c>
      <c r="G168" s="12">
        <v>0.27083333333575865</v>
      </c>
      <c r="H168" s="11" t="s">
        <v>146</v>
      </c>
      <c r="I168" s="11" t="s">
        <v>78</v>
      </c>
      <c r="J168" s="11" t="s">
        <v>79</v>
      </c>
      <c r="K168" s="11" t="s">
        <v>77</v>
      </c>
      <c r="L168" s="11" t="s">
        <v>79</v>
      </c>
      <c r="M168" s="11" t="s">
        <v>79</v>
      </c>
      <c r="N168" s="11" t="s">
        <v>79</v>
      </c>
      <c r="O168" s="11" t="s">
        <v>77</v>
      </c>
      <c r="P168" s="11" t="s">
        <v>77</v>
      </c>
      <c r="Q168" s="11" t="s">
        <v>79</v>
      </c>
      <c r="R168" s="11">
        <v>0.0</v>
      </c>
      <c r="S168" s="11" t="s">
        <v>111</v>
      </c>
      <c r="T168" s="11" t="s">
        <v>101</v>
      </c>
      <c r="U168" s="11" t="s">
        <v>79</v>
      </c>
      <c r="V168" s="11" t="s">
        <v>77</v>
      </c>
      <c r="W168" s="11" t="s">
        <v>138</v>
      </c>
      <c r="X168" s="149" t="s">
        <v>87</v>
      </c>
    </row>
    <row r="169">
      <c r="A169" s="150" t="s">
        <v>1345</v>
      </c>
      <c r="B169" s="14">
        <v>23.0</v>
      </c>
      <c r="C169" s="14" t="s">
        <v>59</v>
      </c>
      <c r="D169" s="14" t="s">
        <v>89</v>
      </c>
      <c r="E169" s="15">
        <v>0.9375</v>
      </c>
      <c r="F169" s="14" t="s">
        <v>179</v>
      </c>
      <c r="G169" s="15">
        <v>0.22916666666424135</v>
      </c>
      <c r="H169" s="14" t="s">
        <v>146</v>
      </c>
      <c r="I169" s="14" t="s">
        <v>78</v>
      </c>
      <c r="J169" s="14" t="s">
        <v>78</v>
      </c>
      <c r="K169" s="14" t="s">
        <v>78</v>
      </c>
      <c r="L169" s="14" t="s">
        <v>79</v>
      </c>
      <c r="M169" s="14" t="s">
        <v>79</v>
      </c>
      <c r="N169" s="14" t="s">
        <v>79</v>
      </c>
      <c r="O169" s="14" t="s">
        <v>79</v>
      </c>
      <c r="P169" s="14" t="s">
        <v>77</v>
      </c>
      <c r="Q169" s="14" t="s">
        <v>77</v>
      </c>
      <c r="R169" s="14" t="s">
        <v>262</v>
      </c>
      <c r="S169" s="14" t="s">
        <v>78</v>
      </c>
      <c r="T169" s="14" t="s">
        <v>101</v>
      </c>
      <c r="U169" s="14" t="s">
        <v>77</v>
      </c>
      <c r="V169" s="14" t="s">
        <v>78</v>
      </c>
      <c r="W169" s="14" t="s">
        <v>81</v>
      </c>
      <c r="X169" s="152" t="s">
        <v>87</v>
      </c>
    </row>
    <row r="170">
      <c r="A170" s="147" t="s">
        <v>1346</v>
      </c>
      <c r="B170" s="11">
        <v>23.0</v>
      </c>
      <c r="C170" s="11" t="s">
        <v>59</v>
      </c>
      <c r="D170" s="11" t="s">
        <v>252</v>
      </c>
      <c r="E170" s="12">
        <v>0.9583333333357587</v>
      </c>
      <c r="F170" s="11" t="s">
        <v>179</v>
      </c>
      <c r="G170" s="12">
        <v>0.25</v>
      </c>
      <c r="H170" s="11" t="s">
        <v>146</v>
      </c>
      <c r="I170" s="11" t="s">
        <v>78</v>
      </c>
      <c r="J170" s="11" t="s">
        <v>125</v>
      </c>
      <c r="K170" s="11" t="s">
        <v>79</v>
      </c>
      <c r="L170" s="11" t="s">
        <v>79</v>
      </c>
      <c r="M170" s="11" t="s">
        <v>79</v>
      </c>
      <c r="N170" s="11" t="s">
        <v>77</v>
      </c>
      <c r="O170" s="11" t="s">
        <v>79</v>
      </c>
      <c r="P170" s="11" t="s">
        <v>125</v>
      </c>
      <c r="Q170" s="11" t="s">
        <v>79</v>
      </c>
      <c r="R170" s="11" t="s">
        <v>807</v>
      </c>
      <c r="S170" s="11" t="s">
        <v>125</v>
      </c>
      <c r="T170" s="11" t="s">
        <v>80</v>
      </c>
      <c r="U170" s="11" t="s">
        <v>79</v>
      </c>
      <c r="V170" s="11" t="s">
        <v>78</v>
      </c>
      <c r="W170" s="11" t="s">
        <v>102</v>
      </c>
      <c r="X170" s="149" t="s">
        <v>87</v>
      </c>
    </row>
    <row r="171">
      <c r="A171" s="150" t="s">
        <v>1347</v>
      </c>
      <c r="B171" s="14">
        <v>28.0</v>
      </c>
      <c r="C171" s="14" t="s">
        <v>59</v>
      </c>
      <c r="D171" s="14" t="s">
        <v>252</v>
      </c>
      <c r="E171" s="15">
        <v>0.9791666666642413</v>
      </c>
      <c r="F171" s="14" t="s">
        <v>190</v>
      </c>
      <c r="G171" s="15">
        <v>0.25</v>
      </c>
      <c r="H171" s="14" t="s">
        <v>124</v>
      </c>
      <c r="I171" s="14" t="s">
        <v>79</v>
      </c>
      <c r="J171" s="14" t="s">
        <v>78</v>
      </c>
      <c r="K171" s="14" t="s">
        <v>78</v>
      </c>
      <c r="L171" s="14" t="s">
        <v>79</v>
      </c>
      <c r="M171" s="14" t="s">
        <v>79</v>
      </c>
      <c r="N171" s="14" t="s">
        <v>79</v>
      </c>
      <c r="O171" s="14" t="s">
        <v>79</v>
      </c>
      <c r="P171" s="14" t="s">
        <v>79</v>
      </c>
      <c r="Q171" s="14" t="s">
        <v>79</v>
      </c>
      <c r="R171" s="14" t="s">
        <v>65</v>
      </c>
      <c r="S171" s="14" t="s">
        <v>79</v>
      </c>
      <c r="T171" s="14" t="s">
        <v>80</v>
      </c>
      <c r="U171" s="14" t="s">
        <v>79</v>
      </c>
      <c r="V171" s="14" t="s">
        <v>79</v>
      </c>
      <c r="W171" s="14" t="s">
        <v>102</v>
      </c>
      <c r="X171" s="152" t="s">
        <v>87</v>
      </c>
    </row>
    <row r="172">
      <c r="A172" s="147" t="s">
        <v>1349</v>
      </c>
      <c r="B172" s="11">
        <v>21.0</v>
      </c>
      <c r="C172" s="11" t="s">
        <v>88</v>
      </c>
      <c r="D172" s="11" t="s">
        <v>252</v>
      </c>
      <c r="E172" s="12">
        <v>0.0</v>
      </c>
      <c r="F172" s="11" t="s">
        <v>190</v>
      </c>
      <c r="G172" s="12">
        <v>0.29166666666424135</v>
      </c>
      <c r="H172" s="11" t="s">
        <v>2077</v>
      </c>
      <c r="I172" s="11" t="s">
        <v>77</v>
      </c>
      <c r="J172" s="11" t="s">
        <v>78</v>
      </c>
      <c r="K172" s="11" t="s">
        <v>79</v>
      </c>
      <c r="L172" s="11" t="s">
        <v>79</v>
      </c>
      <c r="M172" s="11" t="s">
        <v>79</v>
      </c>
      <c r="N172" s="11" t="s">
        <v>79</v>
      </c>
      <c r="O172" s="11" t="s">
        <v>77</v>
      </c>
      <c r="P172" s="11" t="s">
        <v>79</v>
      </c>
      <c r="Q172" s="11" t="s">
        <v>77</v>
      </c>
      <c r="R172" s="11">
        <v>0.0</v>
      </c>
      <c r="S172" s="11" t="s">
        <v>111</v>
      </c>
      <c r="T172" s="11" t="s">
        <v>101</v>
      </c>
      <c r="U172" s="11" t="s">
        <v>79</v>
      </c>
      <c r="V172" s="11" t="s">
        <v>77</v>
      </c>
      <c r="W172" s="11" t="s">
        <v>81</v>
      </c>
      <c r="X172" s="149" t="s">
        <v>202</v>
      </c>
    </row>
    <row r="173">
      <c r="A173" s="150" t="s">
        <v>1350</v>
      </c>
      <c r="B173" s="14">
        <v>27.0</v>
      </c>
      <c r="C173" s="14" t="s">
        <v>59</v>
      </c>
      <c r="D173" s="14" t="s">
        <v>228</v>
      </c>
      <c r="E173" s="15">
        <v>0.04166666666424135</v>
      </c>
      <c r="F173" s="14" t="s">
        <v>215</v>
      </c>
      <c r="G173" s="15">
        <v>0.25</v>
      </c>
      <c r="H173" s="14" t="s">
        <v>146</v>
      </c>
      <c r="I173" s="14" t="s">
        <v>79</v>
      </c>
      <c r="J173" s="14" t="s">
        <v>77</v>
      </c>
      <c r="K173" s="14" t="s">
        <v>79</v>
      </c>
      <c r="L173" s="14" t="s">
        <v>79</v>
      </c>
      <c r="M173" s="14" t="s">
        <v>79</v>
      </c>
      <c r="N173" s="14" t="s">
        <v>79</v>
      </c>
      <c r="O173" s="14" t="s">
        <v>79</v>
      </c>
      <c r="P173" s="14" t="s">
        <v>77</v>
      </c>
      <c r="Q173" s="14" t="s">
        <v>79</v>
      </c>
      <c r="R173" s="14">
        <v>0.0</v>
      </c>
      <c r="S173" s="14" t="s">
        <v>111</v>
      </c>
      <c r="T173" s="14" t="s">
        <v>101</v>
      </c>
      <c r="U173" s="14" t="s">
        <v>79</v>
      </c>
      <c r="V173" s="14" t="s">
        <v>79</v>
      </c>
      <c r="W173" s="14" t="s">
        <v>102</v>
      </c>
      <c r="X173" s="152" t="s">
        <v>87</v>
      </c>
    </row>
    <row r="174">
      <c r="A174" s="147" t="s">
        <v>1351</v>
      </c>
      <c r="B174" s="11">
        <v>22.0</v>
      </c>
      <c r="C174" s="11" t="s">
        <v>59</v>
      </c>
      <c r="D174" s="11" t="s">
        <v>89</v>
      </c>
      <c r="E174" s="12">
        <v>0.9791666666642413</v>
      </c>
      <c r="F174" s="11" t="s">
        <v>181</v>
      </c>
      <c r="G174" s="12">
        <v>0.29166666666424135</v>
      </c>
      <c r="H174" s="11" t="s">
        <v>124</v>
      </c>
      <c r="I174" s="11" t="s">
        <v>77</v>
      </c>
      <c r="J174" s="11" t="s">
        <v>79</v>
      </c>
      <c r="K174" s="11" t="s">
        <v>79</v>
      </c>
      <c r="L174" s="11" t="s">
        <v>79</v>
      </c>
      <c r="M174" s="11" t="s">
        <v>79</v>
      </c>
      <c r="N174" s="11" t="s">
        <v>77</v>
      </c>
      <c r="O174" s="11" t="s">
        <v>79</v>
      </c>
      <c r="P174" s="11" t="s">
        <v>79</v>
      </c>
      <c r="Q174" s="11" t="s">
        <v>79</v>
      </c>
      <c r="R174" s="11">
        <v>0.0</v>
      </c>
      <c r="S174" s="11" t="s">
        <v>111</v>
      </c>
      <c r="T174" s="11" t="s">
        <v>101</v>
      </c>
      <c r="U174" s="11" t="s">
        <v>79</v>
      </c>
      <c r="V174" s="11" t="s">
        <v>77</v>
      </c>
      <c r="W174" s="11" t="s">
        <v>216</v>
      </c>
      <c r="X174" s="149" t="s">
        <v>87</v>
      </c>
    </row>
    <row r="175">
      <c r="A175" s="150" t="s">
        <v>1352</v>
      </c>
      <c r="B175" s="14">
        <v>19.0</v>
      </c>
      <c r="C175" s="14" t="s">
        <v>88</v>
      </c>
      <c r="D175" s="14" t="s">
        <v>252</v>
      </c>
      <c r="E175" s="15">
        <v>0.9583333333357587</v>
      </c>
      <c r="F175" s="14" t="s">
        <v>215</v>
      </c>
      <c r="G175" s="15">
        <v>0.25</v>
      </c>
      <c r="H175" s="14" t="s">
        <v>1911</v>
      </c>
      <c r="I175" s="14" t="s">
        <v>79</v>
      </c>
      <c r="J175" s="14" t="s">
        <v>77</v>
      </c>
      <c r="K175" s="14" t="s">
        <v>77</v>
      </c>
      <c r="L175" s="14" t="s">
        <v>79</v>
      </c>
      <c r="M175" s="14" t="s">
        <v>79</v>
      </c>
      <c r="N175" s="14" t="s">
        <v>79</v>
      </c>
      <c r="O175" s="14" t="s">
        <v>79</v>
      </c>
      <c r="P175" s="14" t="s">
        <v>79</v>
      </c>
      <c r="Q175" s="14" t="s">
        <v>79</v>
      </c>
      <c r="R175" s="14">
        <v>0.0</v>
      </c>
      <c r="S175" s="14" t="s">
        <v>79</v>
      </c>
      <c r="T175" s="14" t="s">
        <v>101</v>
      </c>
      <c r="U175" s="14" t="s">
        <v>79</v>
      </c>
      <c r="V175" s="14" t="s">
        <v>79</v>
      </c>
      <c r="W175" s="14" t="s">
        <v>81</v>
      </c>
      <c r="X175" s="152" t="s">
        <v>87</v>
      </c>
    </row>
    <row r="176">
      <c r="A176" s="147" t="s">
        <v>1353</v>
      </c>
      <c r="B176" s="11">
        <v>21.0</v>
      </c>
      <c r="C176" s="11" t="s">
        <v>59</v>
      </c>
      <c r="D176" s="11" t="s">
        <v>89</v>
      </c>
      <c r="E176" s="12">
        <v>0.9583333333357587</v>
      </c>
      <c r="F176" s="11" t="s">
        <v>190</v>
      </c>
      <c r="G176" s="12">
        <v>0.22916666666424135</v>
      </c>
      <c r="H176" s="11" t="s">
        <v>124</v>
      </c>
      <c r="I176" s="11" t="s">
        <v>125</v>
      </c>
      <c r="J176" s="11" t="s">
        <v>78</v>
      </c>
      <c r="K176" s="11" t="s">
        <v>77</v>
      </c>
      <c r="L176" s="11" t="s">
        <v>79</v>
      </c>
      <c r="M176" s="11" t="s">
        <v>79</v>
      </c>
      <c r="N176" s="11" t="s">
        <v>78</v>
      </c>
      <c r="O176" s="11" t="s">
        <v>78</v>
      </c>
      <c r="P176" s="11" t="s">
        <v>78</v>
      </c>
      <c r="Q176" s="11" t="s">
        <v>79</v>
      </c>
      <c r="R176" s="11">
        <v>0.0</v>
      </c>
      <c r="S176" s="11" t="s">
        <v>111</v>
      </c>
      <c r="T176" s="11" t="s">
        <v>101</v>
      </c>
      <c r="U176" s="11" t="s">
        <v>79</v>
      </c>
      <c r="V176" s="11" t="s">
        <v>79</v>
      </c>
      <c r="W176" s="11" t="s">
        <v>81</v>
      </c>
      <c r="X176" s="149" t="s">
        <v>87</v>
      </c>
    </row>
    <row r="177">
      <c r="A177" s="150" t="s">
        <v>1354</v>
      </c>
      <c r="B177" s="14">
        <v>24.0</v>
      </c>
      <c r="C177" s="14" t="s">
        <v>59</v>
      </c>
      <c r="D177" s="14" t="s">
        <v>228</v>
      </c>
      <c r="E177" s="15">
        <v>0.9166666666642413</v>
      </c>
      <c r="F177" s="14" t="s">
        <v>179</v>
      </c>
      <c r="G177" s="15">
        <v>0.22916666666424135</v>
      </c>
      <c r="H177" s="17" t="s">
        <v>1921</v>
      </c>
      <c r="I177" s="14" t="s">
        <v>77</v>
      </c>
      <c r="J177" s="14" t="s">
        <v>77</v>
      </c>
      <c r="K177" s="14" t="s">
        <v>79</v>
      </c>
      <c r="L177" s="14" t="s">
        <v>77</v>
      </c>
      <c r="M177" s="14" t="s">
        <v>77</v>
      </c>
      <c r="N177" s="14" t="s">
        <v>77</v>
      </c>
      <c r="O177" s="14" t="s">
        <v>79</v>
      </c>
      <c r="P177" s="14" t="s">
        <v>79</v>
      </c>
      <c r="Q177" s="14" t="s">
        <v>79</v>
      </c>
      <c r="R177" s="14" t="s">
        <v>829</v>
      </c>
      <c r="S177" s="14" t="s">
        <v>125</v>
      </c>
      <c r="T177" s="14" t="s">
        <v>101</v>
      </c>
      <c r="U177" s="14" t="s">
        <v>79</v>
      </c>
      <c r="V177" s="14" t="s">
        <v>78</v>
      </c>
      <c r="W177" s="14" t="s">
        <v>102</v>
      </c>
      <c r="X177" s="152" t="s">
        <v>140</v>
      </c>
    </row>
    <row r="178">
      <c r="A178" s="147" t="s">
        <v>1355</v>
      </c>
      <c r="B178" s="11">
        <v>35.0</v>
      </c>
      <c r="C178" s="11" t="s">
        <v>59</v>
      </c>
      <c r="D178" s="11" t="s">
        <v>89</v>
      </c>
      <c r="E178" s="12">
        <v>0.9375</v>
      </c>
      <c r="F178" s="11" t="s">
        <v>398</v>
      </c>
      <c r="G178" s="12">
        <v>0.27083333333575865</v>
      </c>
      <c r="H178" s="18" t="s">
        <v>1921</v>
      </c>
      <c r="I178" s="11" t="s">
        <v>78</v>
      </c>
      <c r="J178" s="11" t="s">
        <v>78</v>
      </c>
      <c r="K178" s="11" t="s">
        <v>77</v>
      </c>
      <c r="L178" s="11" t="s">
        <v>77</v>
      </c>
      <c r="M178" s="11" t="s">
        <v>77</v>
      </c>
      <c r="N178" s="11" t="s">
        <v>77</v>
      </c>
      <c r="O178" s="11" t="s">
        <v>79</v>
      </c>
      <c r="P178" s="11" t="s">
        <v>79</v>
      </c>
      <c r="Q178" s="11" t="s">
        <v>79</v>
      </c>
      <c r="R178" s="11">
        <v>0.0</v>
      </c>
      <c r="S178" s="11" t="s">
        <v>111</v>
      </c>
      <c r="T178" s="11" t="s">
        <v>80</v>
      </c>
      <c r="U178" s="11" t="s">
        <v>125</v>
      </c>
      <c r="V178" s="11" t="s">
        <v>78</v>
      </c>
      <c r="W178" s="11" t="s">
        <v>81</v>
      </c>
      <c r="X178" s="149" t="s">
        <v>202</v>
      </c>
    </row>
    <row r="179">
      <c r="A179" s="150" t="s">
        <v>1356</v>
      </c>
      <c r="B179" s="14">
        <v>23.0</v>
      </c>
      <c r="C179" s="14" t="s">
        <v>59</v>
      </c>
      <c r="D179" s="14" t="s">
        <v>60</v>
      </c>
      <c r="E179" s="15">
        <v>0.9583333333357587</v>
      </c>
      <c r="F179" s="14" t="s">
        <v>281</v>
      </c>
      <c r="G179" s="15">
        <v>0.24652777778101154</v>
      </c>
      <c r="H179" s="14" t="s">
        <v>146</v>
      </c>
      <c r="I179" s="14" t="s">
        <v>79</v>
      </c>
      <c r="J179" s="14" t="s">
        <v>78</v>
      </c>
      <c r="K179" s="14" t="s">
        <v>79</v>
      </c>
      <c r="L179" s="14" t="s">
        <v>79</v>
      </c>
      <c r="M179" s="14" t="s">
        <v>77</v>
      </c>
      <c r="N179" s="14" t="s">
        <v>79</v>
      </c>
      <c r="O179" s="14" t="s">
        <v>77</v>
      </c>
      <c r="P179" s="14" t="s">
        <v>125</v>
      </c>
      <c r="Q179" s="14" t="s">
        <v>77</v>
      </c>
      <c r="R179" s="14">
        <v>0.0</v>
      </c>
      <c r="S179" s="14" t="s">
        <v>111</v>
      </c>
      <c r="T179" s="14" t="s">
        <v>101</v>
      </c>
      <c r="U179" s="14" t="s">
        <v>79</v>
      </c>
      <c r="V179" s="14" t="s">
        <v>79</v>
      </c>
      <c r="W179" s="14" t="s">
        <v>102</v>
      </c>
      <c r="X179" s="152" t="s">
        <v>87</v>
      </c>
    </row>
    <row r="180">
      <c r="A180" s="147" t="s">
        <v>1357</v>
      </c>
      <c r="B180" s="11">
        <v>21.0</v>
      </c>
      <c r="C180" s="11" t="s">
        <v>59</v>
      </c>
      <c r="D180" s="11" t="s">
        <v>89</v>
      </c>
      <c r="E180" s="12">
        <v>0.9583333333357587</v>
      </c>
      <c r="F180" s="11" t="s">
        <v>180</v>
      </c>
      <c r="G180" s="12">
        <v>0.22916666666424135</v>
      </c>
      <c r="H180" s="11" t="s">
        <v>146</v>
      </c>
      <c r="I180" s="11" t="s">
        <v>78</v>
      </c>
      <c r="J180" s="11" t="s">
        <v>78</v>
      </c>
      <c r="K180" s="11" t="s">
        <v>79</v>
      </c>
      <c r="L180" s="11" t="s">
        <v>79</v>
      </c>
      <c r="M180" s="11" t="s">
        <v>79</v>
      </c>
      <c r="N180" s="11" t="s">
        <v>79</v>
      </c>
      <c r="O180" s="11" t="s">
        <v>79</v>
      </c>
      <c r="P180" s="11" t="s">
        <v>77</v>
      </c>
      <c r="Q180" s="11" t="s">
        <v>77</v>
      </c>
      <c r="R180" s="11" t="s">
        <v>184</v>
      </c>
      <c r="S180" s="11" t="s">
        <v>111</v>
      </c>
      <c r="T180" s="11" t="s">
        <v>80</v>
      </c>
      <c r="U180" s="11" t="s">
        <v>79</v>
      </c>
      <c r="V180" s="11" t="s">
        <v>77</v>
      </c>
      <c r="W180" s="11" t="s">
        <v>102</v>
      </c>
      <c r="X180" s="149" t="s">
        <v>202</v>
      </c>
    </row>
    <row r="181">
      <c r="A181" s="150" t="s">
        <v>1358</v>
      </c>
      <c r="B181" s="14">
        <v>19.0</v>
      </c>
      <c r="C181" s="14" t="s">
        <v>88</v>
      </c>
      <c r="D181" s="14" t="s">
        <v>252</v>
      </c>
      <c r="E181" s="15">
        <v>0.0</v>
      </c>
      <c r="F181" s="14" t="s">
        <v>311</v>
      </c>
      <c r="G181" s="15">
        <v>0.25</v>
      </c>
      <c r="H181" s="14" t="s">
        <v>354</v>
      </c>
      <c r="I181" s="14" t="s">
        <v>79</v>
      </c>
      <c r="J181" s="14" t="s">
        <v>77</v>
      </c>
      <c r="K181" s="14" t="s">
        <v>79</v>
      </c>
      <c r="L181" s="14" t="s">
        <v>79</v>
      </c>
      <c r="M181" s="14" t="s">
        <v>79</v>
      </c>
      <c r="N181" s="14" t="s">
        <v>79</v>
      </c>
      <c r="O181" s="14" t="s">
        <v>79</v>
      </c>
      <c r="P181" s="14" t="s">
        <v>77</v>
      </c>
      <c r="Q181" s="14" t="s">
        <v>79</v>
      </c>
      <c r="R181" s="14">
        <v>0.0</v>
      </c>
      <c r="S181" s="14" t="s">
        <v>111</v>
      </c>
      <c r="T181" s="14" t="s">
        <v>80</v>
      </c>
      <c r="U181" s="14" t="s">
        <v>79</v>
      </c>
      <c r="V181" s="14" t="s">
        <v>78</v>
      </c>
      <c r="W181" s="14" t="s">
        <v>81</v>
      </c>
      <c r="X181" s="152" t="s">
        <v>87</v>
      </c>
    </row>
    <row r="182">
      <c r="A182" s="147" t="s">
        <v>1359</v>
      </c>
      <c r="B182" s="11">
        <v>36.0</v>
      </c>
      <c r="C182" s="11" t="s">
        <v>59</v>
      </c>
      <c r="D182" s="11" t="s">
        <v>228</v>
      </c>
      <c r="E182" s="12">
        <v>0.0</v>
      </c>
      <c r="F182" s="11" t="s">
        <v>181</v>
      </c>
      <c r="G182" s="12">
        <v>0.25416666666569654</v>
      </c>
      <c r="H182" s="11" t="s">
        <v>1917</v>
      </c>
      <c r="I182" s="11" t="s">
        <v>125</v>
      </c>
      <c r="J182" s="11" t="s">
        <v>125</v>
      </c>
      <c r="K182" s="11" t="s">
        <v>125</v>
      </c>
      <c r="L182" s="11" t="s">
        <v>77</v>
      </c>
      <c r="M182" s="11" t="s">
        <v>78</v>
      </c>
      <c r="N182" s="11" t="s">
        <v>125</v>
      </c>
      <c r="O182" s="11" t="s">
        <v>79</v>
      </c>
      <c r="P182" s="11" t="s">
        <v>79</v>
      </c>
      <c r="Q182" s="11" t="s">
        <v>77</v>
      </c>
      <c r="R182" s="11" t="s">
        <v>845</v>
      </c>
      <c r="S182" s="11" t="s">
        <v>125</v>
      </c>
      <c r="T182" s="11" t="s">
        <v>80</v>
      </c>
      <c r="U182" s="11" t="s">
        <v>77</v>
      </c>
      <c r="V182" s="11" t="s">
        <v>78</v>
      </c>
      <c r="W182" s="11" t="s">
        <v>81</v>
      </c>
      <c r="X182" s="149" t="s">
        <v>140</v>
      </c>
    </row>
    <row r="183">
      <c r="A183" s="150" t="s">
        <v>1360</v>
      </c>
      <c r="B183" s="14">
        <v>27.0</v>
      </c>
      <c r="C183" s="14" t="s">
        <v>88</v>
      </c>
      <c r="D183" s="14" t="s">
        <v>89</v>
      </c>
      <c r="E183" s="15">
        <v>0.04166666666424135</v>
      </c>
      <c r="F183" s="14" t="s">
        <v>181</v>
      </c>
      <c r="G183" s="15">
        <v>0.25</v>
      </c>
      <c r="H183" s="14" t="s">
        <v>163</v>
      </c>
      <c r="I183" s="14" t="s">
        <v>125</v>
      </c>
      <c r="J183" s="14" t="s">
        <v>125</v>
      </c>
      <c r="K183" s="14" t="s">
        <v>77</v>
      </c>
      <c r="L183" s="14" t="s">
        <v>78</v>
      </c>
      <c r="M183" s="14" t="s">
        <v>78</v>
      </c>
      <c r="N183" s="14" t="s">
        <v>77</v>
      </c>
      <c r="O183" s="14" t="s">
        <v>79</v>
      </c>
      <c r="P183" s="14" t="s">
        <v>125</v>
      </c>
      <c r="Q183" s="14" t="s">
        <v>125</v>
      </c>
      <c r="R183" s="14">
        <v>0.0</v>
      </c>
      <c r="S183" s="14" t="s">
        <v>79</v>
      </c>
      <c r="T183" s="14" t="s">
        <v>147</v>
      </c>
      <c r="U183" s="14" t="s">
        <v>79</v>
      </c>
      <c r="V183" s="14" t="s">
        <v>77</v>
      </c>
      <c r="W183" s="14" t="s">
        <v>216</v>
      </c>
      <c r="X183" s="152" t="s">
        <v>87</v>
      </c>
    </row>
    <row r="184">
      <c r="A184" s="147" t="s">
        <v>1361</v>
      </c>
      <c r="B184" s="11">
        <v>44.0</v>
      </c>
      <c r="C184" s="11" t="s">
        <v>59</v>
      </c>
      <c r="D184" s="11" t="s">
        <v>89</v>
      </c>
      <c r="E184" s="12">
        <v>0.9166666666642413</v>
      </c>
      <c r="F184" s="11" t="s">
        <v>1914</v>
      </c>
      <c r="G184" s="12">
        <v>0.22916666666424135</v>
      </c>
      <c r="H184" s="11" t="s">
        <v>124</v>
      </c>
      <c r="I184" s="11" t="s">
        <v>79</v>
      </c>
      <c r="J184" s="11" t="s">
        <v>79</v>
      </c>
      <c r="K184" s="11" t="s">
        <v>79</v>
      </c>
      <c r="L184" s="11" t="s">
        <v>79</v>
      </c>
      <c r="M184" s="11" t="s">
        <v>77</v>
      </c>
      <c r="N184" s="11" t="s">
        <v>79</v>
      </c>
      <c r="O184" s="11" t="s">
        <v>79</v>
      </c>
      <c r="P184" s="11" t="s">
        <v>77</v>
      </c>
      <c r="Q184" s="11" t="s">
        <v>79</v>
      </c>
      <c r="R184" s="11" t="s">
        <v>184</v>
      </c>
      <c r="S184" s="11" t="s">
        <v>111</v>
      </c>
      <c r="T184" s="11" t="s">
        <v>101</v>
      </c>
      <c r="U184" s="11" t="s">
        <v>79</v>
      </c>
      <c r="V184" s="11" t="s">
        <v>125</v>
      </c>
      <c r="W184" s="11" t="s">
        <v>81</v>
      </c>
      <c r="X184" s="149" t="s">
        <v>140</v>
      </c>
    </row>
    <row r="185">
      <c r="A185" s="150" t="s">
        <v>1362</v>
      </c>
      <c r="B185" s="14">
        <v>17.0</v>
      </c>
      <c r="C185" s="14" t="s">
        <v>59</v>
      </c>
      <c r="D185" s="14" t="s">
        <v>193</v>
      </c>
      <c r="E185" s="15">
        <v>0.8958333333357587</v>
      </c>
      <c r="F185" s="14" t="s">
        <v>190</v>
      </c>
      <c r="G185" s="15">
        <v>0.29166666666424135</v>
      </c>
      <c r="H185" s="14" t="s">
        <v>1921</v>
      </c>
      <c r="I185" s="14" t="s">
        <v>77</v>
      </c>
      <c r="J185" s="14" t="s">
        <v>77</v>
      </c>
      <c r="K185" s="14" t="s">
        <v>79</v>
      </c>
      <c r="L185" s="14" t="s">
        <v>79</v>
      </c>
      <c r="M185" s="14" t="s">
        <v>79</v>
      </c>
      <c r="N185" s="14" t="s">
        <v>79</v>
      </c>
      <c r="O185" s="14" t="s">
        <v>79</v>
      </c>
      <c r="P185" s="14" t="s">
        <v>79</v>
      </c>
      <c r="Q185" s="14" t="s">
        <v>79</v>
      </c>
      <c r="R185" s="14" t="s">
        <v>858</v>
      </c>
      <c r="S185" s="14" t="s">
        <v>77</v>
      </c>
      <c r="T185" s="14" t="s">
        <v>101</v>
      </c>
      <c r="U185" s="14" t="s">
        <v>79</v>
      </c>
      <c r="V185" s="14" t="s">
        <v>79</v>
      </c>
      <c r="W185" s="14" t="s">
        <v>81</v>
      </c>
      <c r="X185" s="152" t="s">
        <v>87</v>
      </c>
    </row>
    <row r="186">
      <c r="A186" s="147" t="s">
        <v>1363</v>
      </c>
      <c r="B186" s="11">
        <v>19.0</v>
      </c>
      <c r="C186" s="11" t="s">
        <v>59</v>
      </c>
      <c r="D186" s="11" t="s">
        <v>252</v>
      </c>
      <c r="E186" s="12">
        <v>0.9166666666642413</v>
      </c>
      <c r="F186" s="11" t="s">
        <v>281</v>
      </c>
      <c r="G186" s="12">
        <v>0.22916666666424135</v>
      </c>
      <c r="H186" s="11" t="s">
        <v>146</v>
      </c>
      <c r="I186" s="11" t="s">
        <v>77</v>
      </c>
      <c r="J186" s="11" t="s">
        <v>125</v>
      </c>
      <c r="K186" s="11" t="s">
        <v>79</v>
      </c>
      <c r="L186" s="11" t="s">
        <v>79</v>
      </c>
      <c r="M186" s="11" t="s">
        <v>79</v>
      </c>
      <c r="N186" s="11" t="s">
        <v>79</v>
      </c>
      <c r="O186" s="11" t="s">
        <v>77</v>
      </c>
      <c r="P186" s="11" t="s">
        <v>77</v>
      </c>
      <c r="Q186" s="11" t="s">
        <v>77</v>
      </c>
      <c r="R186" s="11">
        <v>0.0</v>
      </c>
      <c r="S186" s="11" t="s">
        <v>111</v>
      </c>
      <c r="T186" s="11" t="s">
        <v>80</v>
      </c>
      <c r="U186" s="11" t="s">
        <v>79</v>
      </c>
      <c r="V186" s="11" t="s">
        <v>77</v>
      </c>
      <c r="W186" s="11" t="s">
        <v>81</v>
      </c>
      <c r="X186" s="149" t="s">
        <v>87</v>
      </c>
    </row>
    <row r="187">
      <c r="A187" s="150" t="s">
        <v>1364</v>
      </c>
      <c r="B187" s="14">
        <v>19.0</v>
      </c>
      <c r="C187" s="14" t="s">
        <v>59</v>
      </c>
      <c r="D187" s="14" t="s">
        <v>252</v>
      </c>
      <c r="E187" s="15">
        <v>0.9583333333357587</v>
      </c>
      <c r="F187" s="14" t="s">
        <v>215</v>
      </c>
      <c r="G187" s="15">
        <v>0.26388888889050577</v>
      </c>
      <c r="H187" s="14" t="s">
        <v>124</v>
      </c>
      <c r="I187" s="14" t="s">
        <v>125</v>
      </c>
      <c r="J187" s="14" t="s">
        <v>125</v>
      </c>
      <c r="K187" s="14" t="s">
        <v>125</v>
      </c>
      <c r="L187" s="14" t="s">
        <v>79</v>
      </c>
      <c r="M187" s="14" t="s">
        <v>79</v>
      </c>
      <c r="N187" s="14" t="s">
        <v>77</v>
      </c>
      <c r="O187" s="14" t="s">
        <v>77</v>
      </c>
      <c r="P187" s="14" t="s">
        <v>79</v>
      </c>
      <c r="Q187" s="14" t="s">
        <v>77</v>
      </c>
      <c r="R187" s="14" t="s">
        <v>869</v>
      </c>
      <c r="S187" s="14" t="s">
        <v>125</v>
      </c>
      <c r="T187" s="14" t="s">
        <v>147</v>
      </c>
      <c r="U187" s="14" t="s">
        <v>79</v>
      </c>
      <c r="V187" s="14" t="s">
        <v>78</v>
      </c>
      <c r="W187" s="14" t="s">
        <v>81</v>
      </c>
      <c r="X187" s="152" t="s">
        <v>87</v>
      </c>
    </row>
    <row r="188">
      <c r="A188" s="147" t="s">
        <v>1366</v>
      </c>
      <c r="B188" s="11">
        <v>20.0</v>
      </c>
      <c r="C188" s="11" t="s">
        <v>59</v>
      </c>
      <c r="D188" s="11" t="s">
        <v>252</v>
      </c>
      <c r="E188" s="12">
        <v>0.9791666666642413</v>
      </c>
      <c r="F188" s="11" t="s">
        <v>181</v>
      </c>
      <c r="G188" s="12">
        <v>0.26041666666424135</v>
      </c>
      <c r="H188" s="11" t="s">
        <v>146</v>
      </c>
      <c r="I188" s="11" t="s">
        <v>78</v>
      </c>
      <c r="J188" s="11" t="s">
        <v>77</v>
      </c>
      <c r="K188" s="11" t="s">
        <v>79</v>
      </c>
      <c r="L188" s="11" t="s">
        <v>79</v>
      </c>
      <c r="M188" s="11" t="s">
        <v>79</v>
      </c>
      <c r="N188" s="11" t="s">
        <v>77</v>
      </c>
      <c r="O188" s="11" t="s">
        <v>78</v>
      </c>
      <c r="P188" s="11" t="s">
        <v>79</v>
      </c>
      <c r="Q188" s="11" t="s">
        <v>77</v>
      </c>
      <c r="R188" s="11">
        <v>0.0</v>
      </c>
      <c r="S188" s="11" t="s">
        <v>111</v>
      </c>
      <c r="T188" s="11" t="s">
        <v>101</v>
      </c>
      <c r="U188" s="11" t="s">
        <v>78</v>
      </c>
      <c r="V188" s="11" t="s">
        <v>77</v>
      </c>
      <c r="W188" s="11" t="s">
        <v>102</v>
      </c>
      <c r="X188" s="149" t="s">
        <v>87</v>
      </c>
    </row>
    <row r="189">
      <c r="A189" s="150" t="s">
        <v>1367</v>
      </c>
      <c r="B189" s="14">
        <v>19.0</v>
      </c>
      <c r="C189" s="14" t="s">
        <v>59</v>
      </c>
      <c r="D189" s="14" t="s">
        <v>252</v>
      </c>
      <c r="E189" s="15">
        <v>0.8958333333357587</v>
      </c>
      <c r="F189" s="14" t="s">
        <v>179</v>
      </c>
      <c r="G189" s="15">
        <v>0.25</v>
      </c>
      <c r="H189" s="14" t="s">
        <v>209</v>
      </c>
      <c r="I189" s="14" t="s">
        <v>79</v>
      </c>
      <c r="J189" s="14" t="s">
        <v>79</v>
      </c>
      <c r="K189" s="14" t="s">
        <v>79</v>
      </c>
      <c r="L189" s="14" t="s">
        <v>79</v>
      </c>
      <c r="M189" s="14" t="s">
        <v>79</v>
      </c>
      <c r="N189" s="14" t="s">
        <v>79</v>
      </c>
      <c r="O189" s="14" t="s">
        <v>79</v>
      </c>
      <c r="P189" s="14" t="s">
        <v>79</v>
      </c>
      <c r="Q189" s="14" t="s">
        <v>79</v>
      </c>
      <c r="R189" s="14">
        <v>0.0</v>
      </c>
      <c r="S189" s="14" t="s">
        <v>79</v>
      </c>
      <c r="T189" s="14" t="s">
        <v>157</v>
      </c>
      <c r="U189" s="14" t="s">
        <v>79</v>
      </c>
      <c r="V189" s="14" t="s">
        <v>79</v>
      </c>
      <c r="W189" s="14" t="s">
        <v>138</v>
      </c>
      <c r="X189" s="152" t="s">
        <v>87</v>
      </c>
    </row>
    <row r="190">
      <c r="A190" s="147" t="s">
        <v>1368</v>
      </c>
      <c r="B190" s="11">
        <v>19.0</v>
      </c>
      <c r="C190" s="11" t="s">
        <v>59</v>
      </c>
      <c r="D190" s="11" t="s">
        <v>252</v>
      </c>
      <c r="E190" s="12">
        <v>0.9583333333357587</v>
      </c>
      <c r="F190" s="11" t="s">
        <v>179</v>
      </c>
      <c r="G190" s="12">
        <v>0.25</v>
      </c>
      <c r="H190" s="11" t="s">
        <v>124</v>
      </c>
      <c r="I190" s="11" t="s">
        <v>77</v>
      </c>
      <c r="J190" s="11" t="s">
        <v>79</v>
      </c>
      <c r="K190" s="11" t="s">
        <v>79</v>
      </c>
      <c r="L190" s="11" t="s">
        <v>77</v>
      </c>
      <c r="M190" s="11" t="s">
        <v>79</v>
      </c>
      <c r="N190" s="11" t="s">
        <v>79</v>
      </c>
      <c r="O190" s="11" t="s">
        <v>77</v>
      </c>
      <c r="P190" s="11" t="s">
        <v>79</v>
      </c>
      <c r="Q190" s="11" t="s">
        <v>77</v>
      </c>
      <c r="R190" s="11" t="s">
        <v>575</v>
      </c>
      <c r="S190" s="11" t="s">
        <v>77</v>
      </c>
      <c r="T190" s="11" t="s">
        <v>101</v>
      </c>
      <c r="U190" s="11" t="s">
        <v>79</v>
      </c>
      <c r="V190" s="11" t="s">
        <v>79</v>
      </c>
      <c r="W190" s="11" t="s">
        <v>102</v>
      </c>
      <c r="X190" s="149" t="s">
        <v>87</v>
      </c>
    </row>
    <row r="191">
      <c r="A191" s="150" t="s">
        <v>1369</v>
      </c>
      <c r="B191" s="14">
        <v>19.0</v>
      </c>
      <c r="C191" s="14" t="s">
        <v>59</v>
      </c>
      <c r="D191" s="14" t="s">
        <v>252</v>
      </c>
      <c r="E191" s="15">
        <v>0.0</v>
      </c>
      <c r="F191" s="14" t="s">
        <v>880</v>
      </c>
      <c r="G191" s="15">
        <v>0.25</v>
      </c>
      <c r="H191" s="14" t="s">
        <v>146</v>
      </c>
      <c r="I191" s="14" t="s">
        <v>79</v>
      </c>
      <c r="J191" s="14" t="s">
        <v>79</v>
      </c>
      <c r="K191" s="14" t="s">
        <v>79</v>
      </c>
      <c r="L191" s="14" t="s">
        <v>79</v>
      </c>
      <c r="M191" s="14" t="s">
        <v>79</v>
      </c>
      <c r="N191" s="14" t="s">
        <v>79</v>
      </c>
      <c r="O191" s="14" t="s">
        <v>79</v>
      </c>
      <c r="P191" s="14" t="s">
        <v>79</v>
      </c>
      <c r="Q191" s="14" t="s">
        <v>79</v>
      </c>
      <c r="R191" s="14">
        <v>0.0</v>
      </c>
      <c r="S191" s="14" t="s">
        <v>79</v>
      </c>
      <c r="T191" s="14" t="s">
        <v>101</v>
      </c>
      <c r="U191" s="14" t="s">
        <v>79</v>
      </c>
      <c r="V191" s="14" t="s">
        <v>77</v>
      </c>
      <c r="W191" s="14" t="s">
        <v>102</v>
      </c>
      <c r="X191" s="152" t="s">
        <v>87</v>
      </c>
    </row>
    <row r="192">
      <c r="A192" s="147" t="s">
        <v>1370</v>
      </c>
      <c r="B192" s="11">
        <v>28.0</v>
      </c>
      <c r="C192" s="11" t="s">
        <v>59</v>
      </c>
      <c r="D192" s="11" t="s">
        <v>164</v>
      </c>
      <c r="E192" s="12">
        <v>0.9166666666642413</v>
      </c>
      <c r="F192" s="11" t="s">
        <v>181</v>
      </c>
      <c r="G192" s="12">
        <v>0.20833333333575865</v>
      </c>
      <c r="H192" s="11" t="s">
        <v>1917</v>
      </c>
      <c r="I192" s="11" t="s">
        <v>125</v>
      </c>
      <c r="J192" s="11" t="s">
        <v>125</v>
      </c>
      <c r="K192" s="11" t="s">
        <v>78</v>
      </c>
      <c r="L192" s="11" t="s">
        <v>77</v>
      </c>
      <c r="M192" s="11" t="s">
        <v>78</v>
      </c>
      <c r="N192" s="11" t="s">
        <v>125</v>
      </c>
      <c r="O192" s="11" t="s">
        <v>125</v>
      </c>
      <c r="P192" s="11" t="s">
        <v>78</v>
      </c>
      <c r="Q192" s="11" t="s">
        <v>125</v>
      </c>
      <c r="R192" s="11">
        <v>0.0</v>
      </c>
      <c r="S192" s="11" t="s">
        <v>111</v>
      </c>
      <c r="T192" s="11" t="s">
        <v>80</v>
      </c>
      <c r="U192" s="11" t="s">
        <v>79</v>
      </c>
      <c r="V192" s="11" t="s">
        <v>78</v>
      </c>
      <c r="W192" s="11" t="s">
        <v>102</v>
      </c>
      <c r="X192" s="149" t="s">
        <v>202</v>
      </c>
    </row>
    <row r="193">
      <c r="A193" s="150" t="s">
        <v>1371</v>
      </c>
      <c r="B193" s="14">
        <v>25.0</v>
      </c>
      <c r="C193" s="14" t="s">
        <v>59</v>
      </c>
      <c r="D193" s="14" t="s">
        <v>164</v>
      </c>
      <c r="E193" s="15">
        <v>0.006944444445252884</v>
      </c>
      <c r="F193" s="14" t="s">
        <v>181</v>
      </c>
      <c r="G193" s="15">
        <v>0.20833333333575865</v>
      </c>
      <c r="H193" s="14" t="s">
        <v>354</v>
      </c>
      <c r="I193" s="14" t="s">
        <v>125</v>
      </c>
      <c r="J193" s="14" t="s">
        <v>77</v>
      </c>
      <c r="K193" s="14" t="s">
        <v>79</v>
      </c>
      <c r="L193" s="14" t="s">
        <v>78</v>
      </c>
      <c r="M193" s="14" t="s">
        <v>79</v>
      </c>
      <c r="N193" s="14" t="s">
        <v>79</v>
      </c>
      <c r="O193" s="14" t="s">
        <v>125</v>
      </c>
      <c r="P193" s="14" t="s">
        <v>79</v>
      </c>
      <c r="Q193" s="14" t="s">
        <v>79</v>
      </c>
      <c r="R193" s="14">
        <v>0.0</v>
      </c>
      <c r="S193" s="14" t="s">
        <v>79</v>
      </c>
      <c r="T193" s="14" t="s">
        <v>101</v>
      </c>
      <c r="U193" s="14" t="s">
        <v>79</v>
      </c>
      <c r="V193" s="14" t="s">
        <v>79</v>
      </c>
      <c r="W193" s="14" t="s">
        <v>216</v>
      </c>
      <c r="X193" s="152" t="s">
        <v>87</v>
      </c>
    </row>
    <row r="194">
      <c r="A194" s="147" t="s">
        <v>1372</v>
      </c>
      <c r="B194" s="11">
        <v>19.0</v>
      </c>
      <c r="C194" s="11" t="s">
        <v>59</v>
      </c>
      <c r="D194" s="11" t="s">
        <v>252</v>
      </c>
      <c r="E194" s="12">
        <v>0.9583333333357587</v>
      </c>
      <c r="F194" s="11" t="s">
        <v>190</v>
      </c>
      <c r="G194" s="12">
        <v>0.24305555555474712</v>
      </c>
      <c r="H194" s="11" t="s">
        <v>124</v>
      </c>
      <c r="I194" s="11" t="s">
        <v>78</v>
      </c>
      <c r="J194" s="11" t="s">
        <v>78</v>
      </c>
      <c r="K194" s="11" t="s">
        <v>77</v>
      </c>
      <c r="L194" s="11" t="s">
        <v>77</v>
      </c>
      <c r="M194" s="11" t="s">
        <v>79</v>
      </c>
      <c r="N194" s="11" t="s">
        <v>79</v>
      </c>
      <c r="O194" s="11" t="s">
        <v>79</v>
      </c>
      <c r="P194" s="11" t="s">
        <v>77</v>
      </c>
      <c r="Q194" s="11" t="s">
        <v>77</v>
      </c>
      <c r="R194" s="11" t="s">
        <v>282</v>
      </c>
      <c r="S194" s="11" t="s">
        <v>78</v>
      </c>
      <c r="T194" s="11" t="s">
        <v>101</v>
      </c>
      <c r="U194" s="11" t="s">
        <v>79</v>
      </c>
      <c r="V194" s="11" t="s">
        <v>125</v>
      </c>
      <c r="W194" s="11" t="s">
        <v>81</v>
      </c>
      <c r="X194" s="149" t="s">
        <v>87</v>
      </c>
    </row>
    <row r="195">
      <c r="A195" s="150" t="s">
        <v>1373</v>
      </c>
      <c r="B195" s="14">
        <v>19.0</v>
      </c>
      <c r="C195" s="14" t="s">
        <v>59</v>
      </c>
      <c r="D195" s="14" t="s">
        <v>252</v>
      </c>
      <c r="E195" s="15">
        <v>0.9583333333357587</v>
      </c>
      <c r="F195" s="14" t="s">
        <v>281</v>
      </c>
      <c r="G195" s="15">
        <v>0.27083333333575865</v>
      </c>
      <c r="H195" s="14" t="s">
        <v>76</v>
      </c>
      <c r="I195" s="14" t="s">
        <v>77</v>
      </c>
      <c r="J195" s="14" t="s">
        <v>79</v>
      </c>
      <c r="K195" s="14" t="s">
        <v>79</v>
      </c>
      <c r="L195" s="14" t="s">
        <v>79</v>
      </c>
      <c r="M195" s="14" t="s">
        <v>79</v>
      </c>
      <c r="N195" s="14" t="s">
        <v>79</v>
      </c>
      <c r="O195" s="14" t="s">
        <v>79</v>
      </c>
      <c r="P195" s="14" t="s">
        <v>79</v>
      </c>
      <c r="Q195" s="14" t="s">
        <v>79</v>
      </c>
      <c r="R195" s="14" t="s">
        <v>262</v>
      </c>
      <c r="S195" s="14" t="s">
        <v>77</v>
      </c>
      <c r="T195" s="14" t="s">
        <v>101</v>
      </c>
      <c r="U195" s="14" t="s">
        <v>79</v>
      </c>
      <c r="V195" s="14" t="s">
        <v>79</v>
      </c>
      <c r="W195" s="14" t="s">
        <v>102</v>
      </c>
      <c r="X195" s="152" t="s">
        <v>87</v>
      </c>
    </row>
    <row r="196">
      <c r="A196" s="147" t="s">
        <v>1374</v>
      </c>
      <c r="B196" s="11">
        <v>38.0</v>
      </c>
      <c r="C196" s="11" t="s">
        <v>59</v>
      </c>
      <c r="D196" s="11" t="s">
        <v>89</v>
      </c>
      <c r="E196" s="12">
        <v>0.9583333333357587</v>
      </c>
      <c r="F196" s="11" t="s">
        <v>180</v>
      </c>
      <c r="G196" s="12">
        <v>0.25</v>
      </c>
      <c r="H196" s="11" t="s">
        <v>146</v>
      </c>
      <c r="I196" s="11" t="s">
        <v>125</v>
      </c>
      <c r="J196" s="11" t="s">
        <v>79</v>
      </c>
      <c r="K196" s="11" t="s">
        <v>77</v>
      </c>
      <c r="L196" s="11" t="s">
        <v>79</v>
      </c>
      <c r="M196" s="11" t="s">
        <v>78</v>
      </c>
      <c r="N196" s="11" t="s">
        <v>79</v>
      </c>
      <c r="O196" s="11" t="s">
        <v>79</v>
      </c>
      <c r="P196" s="11" t="s">
        <v>79</v>
      </c>
      <c r="Q196" s="11" t="s">
        <v>79</v>
      </c>
      <c r="R196" s="11" t="s">
        <v>65</v>
      </c>
      <c r="S196" s="11" t="s">
        <v>111</v>
      </c>
      <c r="T196" s="11" t="s">
        <v>101</v>
      </c>
      <c r="U196" s="11" t="s">
        <v>125</v>
      </c>
      <c r="V196" s="11" t="s">
        <v>77</v>
      </c>
      <c r="W196" s="11" t="s">
        <v>138</v>
      </c>
      <c r="X196" s="149" t="s">
        <v>87</v>
      </c>
    </row>
    <row r="197">
      <c r="A197" s="150" t="s">
        <v>1375</v>
      </c>
      <c r="B197" s="14">
        <v>30.0</v>
      </c>
      <c r="C197" s="14" t="s">
        <v>59</v>
      </c>
      <c r="D197" s="14" t="s">
        <v>252</v>
      </c>
      <c r="E197" s="15">
        <v>0.0</v>
      </c>
      <c r="F197" s="14" t="s">
        <v>190</v>
      </c>
      <c r="G197" s="15">
        <v>0.25</v>
      </c>
      <c r="H197" s="14" t="s">
        <v>146</v>
      </c>
      <c r="I197" s="14" t="s">
        <v>77</v>
      </c>
      <c r="J197" s="14" t="s">
        <v>79</v>
      </c>
      <c r="K197" s="14" t="s">
        <v>79</v>
      </c>
      <c r="L197" s="14" t="s">
        <v>79</v>
      </c>
      <c r="M197" s="14" t="s">
        <v>79</v>
      </c>
      <c r="N197" s="14" t="s">
        <v>79</v>
      </c>
      <c r="O197" s="14" t="s">
        <v>79</v>
      </c>
      <c r="P197" s="14" t="s">
        <v>79</v>
      </c>
      <c r="Q197" s="14" t="s">
        <v>79</v>
      </c>
      <c r="R197" s="14">
        <v>0.0</v>
      </c>
      <c r="S197" s="14" t="s">
        <v>79</v>
      </c>
      <c r="T197" s="14" t="s">
        <v>101</v>
      </c>
      <c r="U197" s="14" t="s">
        <v>77</v>
      </c>
      <c r="V197" s="14" t="s">
        <v>78</v>
      </c>
      <c r="W197" s="14" t="s">
        <v>138</v>
      </c>
      <c r="X197" s="152" t="s">
        <v>140</v>
      </c>
    </row>
    <row r="198">
      <c r="A198" s="147" t="s">
        <v>1376</v>
      </c>
      <c r="B198" s="11">
        <v>23.0</v>
      </c>
      <c r="C198" s="11" t="s">
        <v>59</v>
      </c>
      <c r="D198" s="11" t="s">
        <v>89</v>
      </c>
      <c r="E198" s="12">
        <v>0.9166666666642413</v>
      </c>
      <c r="F198" s="11" t="s">
        <v>215</v>
      </c>
      <c r="G198" s="12">
        <v>0.3125</v>
      </c>
      <c r="H198" s="11" t="s">
        <v>209</v>
      </c>
      <c r="I198" s="11" t="s">
        <v>77</v>
      </c>
      <c r="J198" s="11" t="s">
        <v>77</v>
      </c>
      <c r="K198" s="11" t="s">
        <v>79</v>
      </c>
      <c r="L198" s="11" t="s">
        <v>79</v>
      </c>
      <c r="M198" s="11" t="s">
        <v>79</v>
      </c>
      <c r="N198" s="11" t="s">
        <v>79</v>
      </c>
      <c r="O198" s="11" t="s">
        <v>79</v>
      </c>
      <c r="P198" s="11" t="s">
        <v>77</v>
      </c>
      <c r="Q198" s="11" t="s">
        <v>79</v>
      </c>
      <c r="R198" s="11">
        <v>0.0</v>
      </c>
      <c r="S198" s="11" t="s">
        <v>111</v>
      </c>
      <c r="T198" s="11" t="s">
        <v>101</v>
      </c>
      <c r="U198" s="11" t="s">
        <v>79</v>
      </c>
      <c r="V198" s="11" t="s">
        <v>78</v>
      </c>
      <c r="W198" s="11" t="s">
        <v>81</v>
      </c>
      <c r="X198" s="149" t="s">
        <v>140</v>
      </c>
    </row>
    <row r="199">
      <c r="A199" s="150" t="s">
        <v>1377</v>
      </c>
      <c r="B199" s="14">
        <v>23.0</v>
      </c>
      <c r="C199" s="14" t="s">
        <v>88</v>
      </c>
      <c r="D199" s="14" t="s">
        <v>60</v>
      </c>
      <c r="E199" s="15">
        <v>0.0</v>
      </c>
      <c r="F199" s="14" t="s">
        <v>180</v>
      </c>
      <c r="G199" s="15">
        <v>0.29166666666424135</v>
      </c>
      <c r="H199" s="14" t="s">
        <v>124</v>
      </c>
      <c r="I199" s="14" t="s">
        <v>78</v>
      </c>
      <c r="J199" s="14" t="s">
        <v>78</v>
      </c>
      <c r="K199" s="14" t="s">
        <v>79</v>
      </c>
      <c r="L199" s="14" t="s">
        <v>78</v>
      </c>
      <c r="M199" s="14" t="s">
        <v>79</v>
      </c>
      <c r="N199" s="14" t="s">
        <v>78</v>
      </c>
      <c r="O199" s="14" t="s">
        <v>79</v>
      </c>
      <c r="P199" s="14" t="s">
        <v>125</v>
      </c>
      <c r="Q199" s="14" t="s">
        <v>79</v>
      </c>
      <c r="R199" s="14">
        <v>0.0</v>
      </c>
      <c r="S199" s="14" t="s">
        <v>79</v>
      </c>
      <c r="T199" s="14" t="s">
        <v>80</v>
      </c>
      <c r="U199" s="14" t="s">
        <v>79</v>
      </c>
      <c r="V199" s="14" t="s">
        <v>125</v>
      </c>
      <c r="W199" s="14" t="s">
        <v>81</v>
      </c>
      <c r="X199" s="152" t="s">
        <v>87</v>
      </c>
    </row>
    <row r="200">
      <c r="A200" s="147" t="s">
        <v>1378</v>
      </c>
      <c r="B200" s="11">
        <v>24.0</v>
      </c>
      <c r="C200" s="11" t="s">
        <v>88</v>
      </c>
      <c r="D200" s="11" t="s">
        <v>164</v>
      </c>
      <c r="E200" s="12">
        <v>0.9583333333357587</v>
      </c>
      <c r="F200" s="11" t="s">
        <v>872</v>
      </c>
      <c r="G200" s="12">
        <v>0.3125</v>
      </c>
      <c r="H200" s="11" t="s">
        <v>124</v>
      </c>
      <c r="I200" s="11" t="s">
        <v>78</v>
      </c>
      <c r="J200" s="11" t="s">
        <v>77</v>
      </c>
      <c r="K200" s="11" t="s">
        <v>79</v>
      </c>
      <c r="L200" s="11" t="s">
        <v>79</v>
      </c>
      <c r="M200" s="11" t="s">
        <v>79</v>
      </c>
      <c r="N200" s="11" t="s">
        <v>79</v>
      </c>
      <c r="O200" s="11" t="s">
        <v>79</v>
      </c>
      <c r="P200" s="11" t="s">
        <v>79</v>
      </c>
      <c r="Q200" s="11" t="s">
        <v>79</v>
      </c>
      <c r="R200" s="11">
        <v>0.0</v>
      </c>
      <c r="S200" s="11" t="s">
        <v>79</v>
      </c>
      <c r="T200" s="11" t="s">
        <v>101</v>
      </c>
      <c r="U200" s="11" t="s">
        <v>79</v>
      </c>
      <c r="V200" s="11" t="s">
        <v>77</v>
      </c>
      <c r="W200" s="11" t="s">
        <v>102</v>
      </c>
      <c r="X200" s="149" t="s">
        <v>87</v>
      </c>
    </row>
    <row r="201">
      <c r="A201" s="150" t="s">
        <v>1379</v>
      </c>
      <c r="B201" s="14">
        <v>40.0</v>
      </c>
      <c r="C201" s="14" t="s">
        <v>88</v>
      </c>
      <c r="D201" s="14" t="s">
        <v>89</v>
      </c>
      <c r="E201" s="15">
        <v>0.9583333333357587</v>
      </c>
      <c r="F201" s="14" t="s">
        <v>179</v>
      </c>
      <c r="G201" s="15">
        <v>0.21527777778101154</v>
      </c>
      <c r="H201" s="14" t="s">
        <v>163</v>
      </c>
      <c r="I201" s="14" t="s">
        <v>78</v>
      </c>
      <c r="J201" s="14" t="s">
        <v>125</v>
      </c>
      <c r="K201" s="14" t="s">
        <v>78</v>
      </c>
      <c r="L201" s="14" t="s">
        <v>79</v>
      </c>
      <c r="M201" s="14" t="s">
        <v>79</v>
      </c>
      <c r="N201" s="14" t="s">
        <v>79</v>
      </c>
      <c r="O201" s="14" t="s">
        <v>79</v>
      </c>
      <c r="P201" s="14" t="s">
        <v>77</v>
      </c>
      <c r="Q201" s="14" t="s">
        <v>79</v>
      </c>
      <c r="R201" s="14" t="s">
        <v>262</v>
      </c>
      <c r="S201" s="14" t="s">
        <v>78</v>
      </c>
      <c r="T201" s="14" t="s">
        <v>101</v>
      </c>
      <c r="U201" s="14" t="s">
        <v>79</v>
      </c>
      <c r="V201" s="14" t="s">
        <v>79</v>
      </c>
      <c r="W201" s="14" t="s">
        <v>102</v>
      </c>
      <c r="X201" s="152" t="s">
        <v>140</v>
      </c>
    </row>
    <row r="202">
      <c r="A202" s="147" t="s">
        <v>1380</v>
      </c>
      <c r="B202" s="11">
        <v>19.0</v>
      </c>
      <c r="C202" s="11" t="s">
        <v>88</v>
      </c>
      <c r="D202" s="11" t="s">
        <v>193</v>
      </c>
      <c r="E202" s="12">
        <v>0.9375</v>
      </c>
      <c r="F202" s="11" t="s">
        <v>311</v>
      </c>
      <c r="G202" s="12">
        <v>0.29166666666424135</v>
      </c>
      <c r="H202" s="18" t="s">
        <v>1976</v>
      </c>
      <c r="I202" s="11" t="s">
        <v>77</v>
      </c>
      <c r="J202" s="11" t="s">
        <v>79</v>
      </c>
      <c r="K202" s="11" t="s">
        <v>79</v>
      </c>
      <c r="L202" s="11" t="s">
        <v>79</v>
      </c>
      <c r="M202" s="11" t="s">
        <v>79</v>
      </c>
      <c r="N202" s="11" t="s">
        <v>79</v>
      </c>
      <c r="O202" s="11" t="s">
        <v>79</v>
      </c>
      <c r="P202" s="11" t="s">
        <v>77</v>
      </c>
      <c r="Q202" s="11" t="s">
        <v>77</v>
      </c>
      <c r="R202" s="11" t="s">
        <v>282</v>
      </c>
      <c r="S202" s="11" t="s">
        <v>77</v>
      </c>
      <c r="T202" s="11" t="s">
        <v>101</v>
      </c>
      <c r="U202" s="11" t="s">
        <v>77</v>
      </c>
      <c r="V202" s="11" t="s">
        <v>78</v>
      </c>
      <c r="W202" s="11" t="s">
        <v>138</v>
      </c>
      <c r="X202" s="149" t="s">
        <v>87</v>
      </c>
    </row>
    <row r="203">
      <c r="A203" s="150" t="s">
        <v>1381</v>
      </c>
      <c r="B203" s="14">
        <v>20.0</v>
      </c>
      <c r="C203" s="14" t="s">
        <v>88</v>
      </c>
      <c r="D203" s="14" t="s">
        <v>60</v>
      </c>
      <c r="E203" s="15">
        <v>0.9583333333357587</v>
      </c>
      <c r="F203" s="14" t="s">
        <v>190</v>
      </c>
      <c r="G203" s="15">
        <v>0.27083333333575865</v>
      </c>
      <c r="H203" s="14" t="s">
        <v>1911</v>
      </c>
      <c r="I203" s="14" t="s">
        <v>78</v>
      </c>
      <c r="J203" s="14" t="s">
        <v>77</v>
      </c>
      <c r="K203" s="14" t="s">
        <v>125</v>
      </c>
      <c r="L203" s="14" t="s">
        <v>79</v>
      </c>
      <c r="M203" s="14" t="s">
        <v>78</v>
      </c>
      <c r="N203" s="14" t="s">
        <v>79</v>
      </c>
      <c r="O203" s="14" t="s">
        <v>79</v>
      </c>
      <c r="P203" s="14" t="s">
        <v>79</v>
      </c>
      <c r="Q203" s="14" t="s">
        <v>79</v>
      </c>
      <c r="R203" s="14" t="s">
        <v>903</v>
      </c>
      <c r="S203" s="14" t="s">
        <v>78</v>
      </c>
      <c r="T203" s="14" t="s">
        <v>101</v>
      </c>
      <c r="U203" s="14" t="s">
        <v>79</v>
      </c>
      <c r="V203" s="14" t="s">
        <v>79</v>
      </c>
      <c r="W203" s="14" t="s">
        <v>138</v>
      </c>
      <c r="X203" s="152" t="s">
        <v>131</v>
      </c>
    </row>
    <row r="204">
      <c r="A204" s="147" t="s">
        <v>1382</v>
      </c>
      <c r="B204" s="11">
        <v>24.0</v>
      </c>
      <c r="C204" s="11" t="s">
        <v>59</v>
      </c>
      <c r="D204" s="11" t="s">
        <v>228</v>
      </c>
      <c r="E204" s="12">
        <v>0.9166666666642413</v>
      </c>
      <c r="F204" s="11" t="s">
        <v>181</v>
      </c>
      <c r="G204" s="12">
        <v>0.25</v>
      </c>
      <c r="H204" s="11" t="s">
        <v>1917</v>
      </c>
      <c r="I204" s="11" t="s">
        <v>125</v>
      </c>
      <c r="J204" s="11" t="s">
        <v>125</v>
      </c>
      <c r="K204" s="11" t="s">
        <v>78</v>
      </c>
      <c r="L204" s="11" t="s">
        <v>79</v>
      </c>
      <c r="M204" s="11" t="s">
        <v>79</v>
      </c>
      <c r="N204" s="11" t="s">
        <v>79</v>
      </c>
      <c r="O204" s="11" t="s">
        <v>79</v>
      </c>
      <c r="P204" s="11" t="s">
        <v>77</v>
      </c>
      <c r="Q204" s="11" t="s">
        <v>79</v>
      </c>
      <c r="R204" s="11">
        <v>0.0</v>
      </c>
      <c r="S204" s="11" t="s">
        <v>79</v>
      </c>
      <c r="T204" s="11" t="s">
        <v>80</v>
      </c>
      <c r="U204" s="11" t="s">
        <v>79</v>
      </c>
      <c r="V204" s="11" t="s">
        <v>78</v>
      </c>
      <c r="W204" s="11" t="s">
        <v>81</v>
      </c>
      <c r="X204" s="149" t="s">
        <v>140</v>
      </c>
    </row>
    <row r="205">
      <c r="A205" s="150" t="s">
        <v>1383</v>
      </c>
      <c r="B205" s="14">
        <v>32.0</v>
      </c>
      <c r="C205" s="14" t="s">
        <v>59</v>
      </c>
      <c r="D205" s="14" t="s">
        <v>60</v>
      </c>
      <c r="E205" s="15">
        <v>0.9375</v>
      </c>
      <c r="F205" s="14" t="s">
        <v>180</v>
      </c>
      <c r="G205" s="15">
        <v>0.27083333333575865</v>
      </c>
      <c r="H205" s="14" t="s">
        <v>146</v>
      </c>
      <c r="I205" s="14" t="s">
        <v>77</v>
      </c>
      <c r="J205" s="14" t="s">
        <v>79</v>
      </c>
      <c r="K205" s="14" t="s">
        <v>79</v>
      </c>
      <c r="L205" s="14" t="s">
        <v>79</v>
      </c>
      <c r="M205" s="14" t="s">
        <v>79</v>
      </c>
      <c r="N205" s="14" t="s">
        <v>77</v>
      </c>
      <c r="O205" s="14" t="s">
        <v>79</v>
      </c>
      <c r="P205" s="14" t="s">
        <v>77</v>
      </c>
      <c r="Q205" s="14" t="s">
        <v>79</v>
      </c>
      <c r="R205" s="14">
        <v>0.0</v>
      </c>
      <c r="S205" s="14" t="s">
        <v>79</v>
      </c>
      <c r="T205" s="14" t="s">
        <v>101</v>
      </c>
      <c r="U205" s="14" t="s">
        <v>78</v>
      </c>
      <c r="V205" s="14" t="s">
        <v>79</v>
      </c>
      <c r="W205" s="14" t="s">
        <v>81</v>
      </c>
      <c r="X205" s="152" t="s">
        <v>87</v>
      </c>
    </row>
    <row r="206">
      <c r="A206" s="147" t="s">
        <v>1384</v>
      </c>
      <c r="B206" s="11">
        <v>22.0</v>
      </c>
      <c r="C206" s="11" t="s">
        <v>59</v>
      </c>
      <c r="D206" s="11" t="s">
        <v>89</v>
      </c>
      <c r="E206" s="12">
        <v>0.9583333333357587</v>
      </c>
      <c r="F206" s="11" t="s">
        <v>281</v>
      </c>
      <c r="G206" s="12">
        <v>0.25</v>
      </c>
      <c r="H206" s="11" t="s">
        <v>124</v>
      </c>
      <c r="I206" s="11" t="s">
        <v>77</v>
      </c>
      <c r="J206" s="11" t="s">
        <v>77</v>
      </c>
      <c r="K206" s="11" t="s">
        <v>78</v>
      </c>
      <c r="L206" s="11" t="s">
        <v>77</v>
      </c>
      <c r="M206" s="11" t="s">
        <v>79</v>
      </c>
      <c r="N206" s="11" t="s">
        <v>79</v>
      </c>
      <c r="O206" s="11" t="s">
        <v>79</v>
      </c>
      <c r="P206" s="11" t="s">
        <v>78</v>
      </c>
      <c r="Q206" s="11" t="s">
        <v>79</v>
      </c>
      <c r="R206" s="11" t="s">
        <v>913</v>
      </c>
      <c r="S206" s="11" t="s">
        <v>78</v>
      </c>
      <c r="T206" s="11" t="s">
        <v>101</v>
      </c>
      <c r="U206" s="11" t="s">
        <v>79</v>
      </c>
      <c r="V206" s="11" t="s">
        <v>125</v>
      </c>
      <c r="W206" s="11" t="s">
        <v>216</v>
      </c>
      <c r="X206" s="149" t="s">
        <v>87</v>
      </c>
    </row>
    <row r="207">
      <c r="A207" s="150" t="s">
        <v>1386</v>
      </c>
      <c r="B207" s="14">
        <v>23.0</v>
      </c>
      <c r="C207" s="14" t="s">
        <v>59</v>
      </c>
      <c r="D207" s="14" t="s">
        <v>89</v>
      </c>
      <c r="E207" s="15">
        <v>0.9583333333357587</v>
      </c>
      <c r="F207" s="14" t="s">
        <v>179</v>
      </c>
      <c r="G207" s="15">
        <v>0.22916666666424135</v>
      </c>
      <c r="H207" s="14" t="s">
        <v>1917</v>
      </c>
      <c r="I207" s="14" t="s">
        <v>77</v>
      </c>
      <c r="J207" s="14" t="s">
        <v>78</v>
      </c>
      <c r="K207" s="14" t="s">
        <v>78</v>
      </c>
      <c r="L207" s="14" t="s">
        <v>79</v>
      </c>
      <c r="M207" s="14" t="s">
        <v>79</v>
      </c>
      <c r="N207" s="14" t="s">
        <v>78</v>
      </c>
      <c r="O207" s="14" t="s">
        <v>79</v>
      </c>
      <c r="P207" s="14" t="s">
        <v>78</v>
      </c>
      <c r="Q207" s="14" t="s">
        <v>79</v>
      </c>
      <c r="R207" s="14">
        <v>0.0</v>
      </c>
      <c r="S207" s="14" t="s">
        <v>111</v>
      </c>
      <c r="T207" s="14" t="s">
        <v>80</v>
      </c>
      <c r="U207" s="14" t="s">
        <v>125</v>
      </c>
      <c r="V207" s="14" t="s">
        <v>77</v>
      </c>
      <c r="W207" s="14" t="s">
        <v>216</v>
      </c>
      <c r="X207" s="152" t="s">
        <v>87</v>
      </c>
    </row>
    <row r="208">
      <c r="A208" s="147" t="s">
        <v>1387</v>
      </c>
      <c r="B208" s="11">
        <v>23.0</v>
      </c>
      <c r="C208" s="11" t="s">
        <v>88</v>
      </c>
      <c r="D208" s="11" t="s">
        <v>89</v>
      </c>
      <c r="E208" s="12">
        <v>0.9375</v>
      </c>
      <c r="F208" s="11" t="s">
        <v>181</v>
      </c>
      <c r="G208" s="12">
        <v>0.27083333333575865</v>
      </c>
      <c r="H208" s="11" t="s">
        <v>124</v>
      </c>
      <c r="I208" s="11" t="s">
        <v>125</v>
      </c>
      <c r="J208" s="11" t="s">
        <v>77</v>
      </c>
      <c r="K208" s="11" t="s">
        <v>78</v>
      </c>
      <c r="L208" s="11" t="s">
        <v>79</v>
      </c>
      <c r="M208" s="11" t="s">
        <v>79</v>
      </c>
      <c r="N208" s="11" t="s">
        <v>79</v>
      </c>
      <c r="O208" s="11" t="s">
        <v>79</v>
      </c>
      <c r="P208" s="11" t="s">
        <v>79</v>
      </c>
      <c r="Q208" s="11" t="s">
        <v>79</v>
      </c>
      <c r="R208" s="11">
        <v>0.0</v>
      </c>
      <c r="S208" s="11" t="s">
        <v>79</v>
      </c>
      <c r="T208" s="11" t="s">
        <v>101</v>
      </c>
      <c r="U208" s="11" t="s">
        <v>79</v>
      </c>
      <c r="V208" s="11" t="s">
        <v>79</v>
      </c>
      <c r="W208" s="11" t="s">
        <v>102</v>
      </c>
      <c r="X208" s="149" t="s">
        <v>87</v>
      </c>
    </row>
    <row r="209">
      <c r="A209" s="150" t="s">
        <v>1388</v>
      </c>
      <c r="B209" s="14">
        <v>21.0</v>
      </c>
      <c r="C209" s="14" t="s">
        <v>59</v>
      </c>
      <c r="D209" s="14" t="s">
        <v>89</v>
      </c>
      <c r="E209" s="15">
        <v>0.9583333333357587</v>
      </c>
      <c r="F209" s="14" t="s">
        <v>215</v>
      </c>
      <c r="G209" s="15">
        <v>0.25</v>
      </c>
      <c r="H209" s="14" t="s">
        <v>146</v>
      </c>
      <c r="I209" s="14" t="s">
        <v>77</v>
      </c>
      <c r="J209" s="14" t="s">
        <v>79</v>
      </c>
      <c r="K209" s="14" t="s">
        <v>77</v>
      </c>
      <c r="L209" s="14" t="s">
        <v>79</v>
      </c>
      <c r="M209" s="14" t="s">
        <v>79</v>
      </c>
      <c r="N209" s="14" t="s">
        <v>77</v>
      </c>
      <c r="O209" s="14" t="s">
        <v>79</v>
      </c>
      <c r="P209" s="14" t="s">
        <v>77</v>
      </c>
      <c r="Q209" s="14" t="s">
        <v>79</v>
      </c>
      <c r="R209" s="14">
        <v>0.0</v>
      </c>
      <c r="S209" s="14" t="s">
        <v>111</v>
      </c>
      <c r="T209" s="14" t="s">
        <v>101</v>
      </c>
      <c r="U209" s="14" t="s">
        <v>79</v>
      </c>
      <c r="V209" s="14" t="s">
        <v>78</v>
      </c>
      <c r="W209" s="14" t="s">
        <v>138</v>
      </c>
      <c r="X209" s="152" t="s">
        <v>87</v>
      </c>
    </row>
    <row r="210">
      <c r="A210" s="147" t="s">
        <v>1389</v>
      </c>
      <c r="B210" s="11">
        <v>22.0</v>
      </c>
      <c r="C210" s="11" t="s">
        <v>59</v>
      </c>
      <c r="D210" s="11" t="s">
        <v>89</v>
      </c>
      <c r="E210" s="12">
        <v>0.9583333333357587</v>
      </c>
      <c r="F210" s="11" t="s">
        <v>325</v>
      </c>
      <c r="G210" s="12">
        <v>0.20833333333575865</v>
      </c>
      <c r="H210" s="11" t="s">
        <v>354</v>
      </c>
      <c r="I210" s="11" t="s">
        <v>78</v>
      </c>
      <c r="J210" s="11" t="s">
        <v>77</v>
      </c>
      <c r="K210" s="11" t="s">
        <v>77</v>
      </c>
      <c r="L210" s="11" t="s">
        <v>77</v>
      </c>
      <c r="M210" s="11" t="s">
        <v>79</v>
      </c>
      <c r="N210" s="11" t="s">
        <v>79</v>
      </c>
      <c r="O210" s="11" t="s">
        <v>78</v>
      </c>
      <c r="P210" s="11" t="s">
        <v>77</v>
      </c>
      <c r="Q210" s="11" t="s">
        <v>77</v>
      </c>
      <c r="R210" s="11">
        <v>0.0</v>
      </c>
      <c r="S210" s="11" t="s">
        <v>79</v>
      </c>
      <c r="T210" s="11" t="s">
        <v>80</v>
      </c>
      <c r="U210" s="11" t="s">
        <v>78</v>
      </c>
      <c r="V210" s="11" t="s">
        <v>125</v>
      </c>
      <c r="W210" s="11" t="s">
        <v>81</v>
      </c>
      <c r="X210" s="149" t="s">
        <v>202</v>
      </c>
    </row>
    <row r="211">
      <c r="A211" s="150" t="s">
        <v>1390</v>
      </c>
      <c r="B211" s="14">
        <v>19.0</v>
      </c>
      <c r="C211" s="14" t="s">
        <v>59</v>
      </c>
      <c r="D211" s="14" t="s">
        <v>193</v>
      </c>
      <c r="E211" s="15">
        <v>0.9166666666642413</v>
      </c>
      <c r="F211" s="14" t="s">
        <v>190</v>
      </c>
      <c r="G211" s="15">
        <v>0.25</v>
      </c>
      <c r="H211" s="17" t="s">
        <v>1921</v>
      </c>
      <c r="I211" s="14" t="s">
        <v>77</v>
      </c>
      <c r="J211" s="14" t="s">
        <v>79</v>
      </c>
      <c r="K211" s="14" t="s">
        <v>79</v>
      </c>
      <c r="L211" s="14" t="s">
        <v>79</v>
      </c>
      <c r="M211" s="14" t="s">
        <v>79</v>
      </c>
      <c r="N211" s="14" t="s">
        <v>79</v>
      </c>
      <c r="O211" s="14" t="s">
        <v>79</v>
      </c>
      <c r="P211" s="14" t="s">
        <v>79</v>
      </c>
      <c r="Q211" s="14" t="s">
        <v>79</v>
      </c>
      <c r="R211" s="14" t="s">
        <v>442</v>
      </c>
      <c r="S211" s="14" t="s">
        <v>77</v>
      </c>
      <c r="T211" s="14" t="s">
        <v>101</v>
      </c>
      <c r="U211" s="14" t="s">
        <v>79</v>
      </c>
      <c r="V211" s="14" t="s">
        <v>77</v>
      </c>
      <c r="W211" s="14" t="s">
        <v>102</v>
      </c>
      <c r="X211" s="152" t="s">
        <v>87</v>
      </c>
    </row>
    <row r="212">
      <c r="A212" s="147" t="s">
        <v>1391</v>
      </c>
      <c r="B212" s="11">
        <v>22.0</v>
      </c>
      <c r="C212" s="11" t="s">
        <v>88</v>
      </c>
      <c r="D212" s="11" t="s">
        <v>89</v>
      </c>
      <c r="E212" s="12">
        <v>0.0</v>
      </c>
      <c r="F212" s="11" t="s">
        <v>788</v>
      </c>
      <c r="G212" s="12">
        <v>0.3125</v>
      </c>
      <c r="H212" s="11" t="s">
        <v>124</v>
      </c>
      <c r="I212" s="11" t="s">
        <v>78</v>
      </c>
      <c r="J212" s="11" t="s">
        <v>125</v>
      </c>
      <c r="K212" s="11" t="s">
        <v>78</v>
      </c>
      <c r="L212" s="11" t="s">
        <v>79</v>
      </c>
      <c r="M212" s="11" t="s">
        <v>79</v>
      </c>
      <c r="N212" s="11" t="s">
        <v>77</v>
      </c>
      <c r="O212" s="11" t="s">
        <v>79</v>
      </c>
      <c r="P212" s="11" t="s">
        <v>79</v>
      </c>
      <c r="Q212" s="11" t="s">
        <v>79</v>
      </c>
      <c r="R212" s="11" t="s">
        <v>931</v>
      </c>
      <c r="S212" s="11" t="s">
        <v>78</v>
      </c>
      <c r="T212" s="11" t="s">
        <v>80</v>
      </c>
      <c r="U212" s="11" t="s">
        <v>79</v>
      </c>
      <c r="V212" s="11" t="s">
        <v>78</v>
      </c>
      <c r="W212" s="11" t="s">
        <v>81</v>
      </c>
      <c r="X212" s="149" t="s">
        <v>87</v>
      </c>
    </row>
    <row r="213">
      <c r="A213" s="150" t="s">
        <v>1392</v>
      </c>
      <c r="B213" s="14">
        <v>43.0</v>
      </c>
      <c r="C213" s="14" t="s">
        <v>59</v>
      </c>
      <c r="D213" s="14" t="s">
        <v>89</v>
      </c>
      <c r="E213" s="15">
        <v>0.9583333333357587</v>
      </c>
      <c r="F213" s="14" t="s">
        <v>311</v>
      </c>
      <c r="G213" s="15">
        <v>0.25</v>
      </c>
      <c r="H213" s="14" t="s">
        <v>1921</v>
      </c>
      <c r="I213" s="14" t="s">
        <v>77</v>
      </c>
      <c r="J213" s="14" t="s">
        <v>78</v>
      </c>
      <c r="K213" s="14" t="s">
        <v>77</v>
      </c>
      <c r="L213" s="14" t="s">
        <v>79</v>
      </c>
      <c r="M213" s="14" t="s">
        <v>79</v>
      </c>
      <c r="N213" s="14" t="s">
        <v>79</v>
      </c>
      <c r="O213" s="14" t="s">
        <v>79</v>
      </c>
      <c r="P213" s="14" t="s">
        <v>77</v>
      </c>
      <c r="Q213" s="14" t="s">
        <v>79</v>
      </c>
      <c r="R213" s="14" t="s">
        <v>938</v>
      </c>
      <c r="S213" s="14" t="s">
        <v>78</v>
      </c>
      <c r="T213" s="14" t="s">
        <v>101</v>
      </c>
      <c r="U213" s="14" t="s">
        <v>79</v>
      </c>
      <c r="V213" s="14" t="s">
        <v>79</v>
      </c>
      <c r="W213" s="14" t="s">
        <v>138</v>
      </c>
      <c r="X213" s="152" t="s">
        <v>87</v>
      </c>
    </row>
    <row r="214">
      <c r="A214" s="147" t="s">
        <v>1393</v>
      </c>
      <c r="B214" s="11">
        <v>28.0</v>
      </c>
      <c r="C214" s="11" t="s">
        <v>59</v>
      </c>
      <c r="D214" s="11" t="s">
        <v>89</v>
      </c>
      <c r="E214" s="12">
        <v>0.9166666666642413</v>
      </c>
      <c r="F214" s="11" t="s">
        <v>281</v>
      </c>
      <c r="G214" s="12">
        <v>0.25</v>
      </c>
      <c r="H214" s="11" t="s">
        <v>209</v>
      </c>
      <c r="I214" s="11" t="s">
        <v>79</v>
      </c>
      <c r="J214" s="11" t="s">
        <v>79</v>
      </c>
      <c r="K214" s="11" t="s">
        <v>79</v>
      </c>
      <c r="L214" s="11" t="s">
        <v>79</v>
      </c>
      <c r="M214" s="11" t="s">
        <v>79</v>
      </c>
      <c r="N214" s="11" t="s">
        <v>77</v>
      </c>
      <c r="O214" s="11" t="s">
        <v>79</v>
      </c>
      <c r="P214" s="11" t="s">
        <v>77</v>
      </c>
      <c r="Q214" s="11" t="s">
        <v>79</v>
      </c>
      <c r="R214" s="11" t="s">
        <v>184</v>
      </c>
      <c r="S214" s="11" t="s">
        <v>79</v>
      </c>
      <c r="T214" s="11" t="s">
        <v>101</v>
      </c>
      <c r="U214" s="11" t="s">
        <v>79</v>
      </c>
      <c r="V214" s="11" t="s">
        <v>79</v>
      </c>
      <c r="W214" s="11" t="s">
        <v>138</v>
      </c>
      <c r="X214" s="149" t="s">
        <v>87</v>
      </c>
    </row>
    <row r="215">
      <c r="A215" s="150" t="s">
        <v>1394</v>
      </c>
      <c r="B215" s="14">
        <v>22.0</v>
      </c>
      <c r="C215" s="14" t="s">
        <v>59</v>
      </c>
      <c r="D215" s="14" t="s">
        <v>89</v>
      </c>
      <c r="E215" s="15">
        <v>0.9375</v>
      </c>
      <c r="F215" s="14" t="s">
        <v>215</v>
      </c>
      <c r="G215" s="15">
        <v>0.25</v>
      </c>
      <c r="H215" s="14" t="s">
        <v>124</v>
      </c>
      <c r="I215" s="14" t="s">
        <v>77</v>
      </c>
      <c r="J215" s="14" t="s">
        <v>125</v>
      </c>
      <c r="K215" s="14" t="s">
        <v>125</v>
      </c>
      <c r="L215" s="14" t="s">
        <v>77</v>
      </c>
      <c r="M215" s="14" t="s">
        <v>79</v>
      </c>
      <c r="N215" s="14" t="s">
        <v>79</v>
      </c>
      <c r="O215" s="14" t="s">
        <v>79</v>
      </c>
      <c r="P215" s="14" t="s">
        <v>125</v>
      </c>
      <c r="Q215" s="14" t="s">
        <v>78</v>
      </c>
      <c r="R215" s="14">
        <v>0.0</v>
      </c>
      <c r="S215" s="14" t="s">
        <v>111</v>
      </c>
      <c r="T215" s="14" t="s">
        <v>101</v>
      </c>
      <c r="U215" s="14" t="s">
        <v>125</v>
      </c>
      <c r="V215" s="14" t="s">
        <v>78</v>
      </c>
      <c r="W215" s="14" t="s">
        <v>216</v>
      </c>
      <c r="X215" s="152" t="s">
        <v>87</v>
      </c>
    </row>
    <row r="216">
      <c r="A216" s="147" t="s">
        <v>1395</v>
      </c>
      <c r="B216" s="11">
        <v>25.0</v>
      </c>
      <c r="C216" s="11" t="s">
        <v>59</v>
      </c>
      <c r="D216" s="11" t="s">
        <v>89</v>
      </c>
      <c r="E216" s="12">
        <v>0.020833333335758653</v>
      </c>
      <c r="F216" s="11" t="s">
        <v>179</v>
      </c>
      <c r="G216" s="12">
        <v>0.29166666666424135</v>
      </c>
      <c r="H216" s="11" t="s">
        <v>110</v>
      </c>
      <c r="I216" s="11" t="s">
        <v>125</v>
      </c>
      <c r="J216" s="11" t="s">
        <v>125</v>
      </c>
      <c r="K216" s="11" t="s">
        <v>125</v>
      </c>
      <c r="L216" s="11" t="s">
        <v>79</v>
      </c>
      <c r="M216" s="11" t="s">
        <v>79</v>
      </c>
      <c r="N216" s="11" t="s">
        <v>77</v>
      </c>
      <c r="O216" s="11" t="s">
        <v>79</v>
      </c>
      <c r="P216" s="11" t="s">
        <v>78</v>
      </c>
      <c r="Q216" s="11" t="s">
        <v>78</v>
      </c>
      <c r="R216" s="11">
        <v>0.0</v>
      </c>
      <c r="S216" s="11" t="s">
        <v>79</v>
      </c>
      <c r="T216" s="11" t="s">
        <v>80</v>
      </c>
      <c r="U216" s="11" t="s">
        <v>78</v>
      </c>
      <c r="V216" s="11" t="s">
        <v>125</v>
      </c>
      <c r="W216" s="11" t="s">
        <v>81</v>
      </c>
      <c r="X216" s="149" t="s">
        <v>87</v>
      </c>
    </row>
    <row r="217">
      <c r="A217" s="150" t="s">
        <v>1396</v>
      </c>
      <c r="B217" s="14">
        <v>21.0</v>
      </c>
      <c r="C217" s="14" t="s">
        <v>59</v>
      </c>
      <c r="D217" s="14" t="s">
        <v>89</v>
      </c>
      <c r="E217" s="15">
        <v>0.9166666666642413</v>
      </c>
      <c r="F217" s="14" t="s">
        <v>179</v>
      </c>
      <c r="G217" s="15">
        <v>0.25</v>
      </c>
      <c r="H217" s="17" t="s">
        <v>124</v>
      </c>
      <c r="I217" s="14" t="s">
        <v>78</v>
      </c>
      <c r="J217" s="14" t="s">
        <v>77</v>
      </c>
      <c r="K217" s="14" t="s">
        <v>79</v>
      </c>
      <c r="L217" s="14" t="s">
        <v>79</v>
      </c>
      <c r="M217" s="14" t="s">
        <v>79</v>
      </c>
      <c r="N217" s="14" t="s">
        <v>78</v>
      </c>
      <c r="O217" s="14" t="s">
        <v>79</v>
      </c>
      <c r="P217" s="14" t="s">
        <v>79</v>
      </c>
      <c r="Q217" s="14" t="s">
        <v>79</v>
      </c>
      <c r="R217" s="14">
        <v>0.0</v>
      </c>
      <c r="S217" s="14" t="s">
        <v>111</v>
      </c>
      <c r="T217" s="14" t="s">
        <v>101</v>
      </c>
      <c r="U217" s="14" t="s">
        <v>79</v>
      </c>
      <c r="V217" s="14" t="s">
        <v>79</v>
      </c>
      <c r="W217" s="14" t="s">
        <v>102</v>
      </c>
      <c r="X217" s="152" t="s">
        <v>87</v>
      </c>
    </row>
    <row r="218">
      <c r="A218" s="147" t="s">
        <v>1397</v>
      </c>
      <c r="B218" s="11">
        <v>21.0</v>
      </c>
      <c r="C218" s="11" t="s">
        <v>59</v>
      </c>
      <c r="D218" s="11" t="s">
        <v>89</v>
      </c>
      <c r="E218" s="12">
        <v>0.9583333333357587</v>
      </c>
      <c r="F218" s="11" t="s">
        <v>180</v>
      </c>
      <c r="G218" s="12">
        <v>0.20833333333575865</v>
      </c>
      <c r="H218" s="11" t="s">
        <v>146</v>
      </c>
      <c r="I218" s="11" t="s">
        <v>125</v>
      </c>
      <c r="J218" s="11" t="s">
        <v>125</v>
      </c>
      <c r="K218" s="11" t="s">
        <v>125</v>
      </c>
      <c r="L218" s="11" t="s">
        <v>79</v>
      </c>
      <c r="M218" s="11" t="s">
        <v>79</v>
      </c>
      <c r="N218" s="11" t="s">
        <v>125</v>
      </c>
      <c r="O218" s="11" t="s">
        <v>79</v>
      </c>
      <c r="P218" s="11" t="s">
        <v>77</v>
      </c>
      <c r="Q218" s="11" t="s">
        <v>79</v>
      </c>
      <c r="R218" s="11" t="s">
        <v>184</v>
      </c>
      <c r="S218" s="11" t="s">
        <v>79</v>
      </c>
      <c r="T218" s="11" t="s">
        <v>80</v>
      </c>
      <c r="U218" s="11" t="s">
        <v>79</v>
      </c>
      <c r="V218" s="11" t="s">
        <v>78</v>
      </c>
      <c r="W218" s="11" t="s">
        <v>81</v>
      </c>
      <c r="X218" s="149" t="s">
        <v>87</v>
      </c>
    </row>
    <row r="219">
      <c r="A219" s="150" t="s">
        <v>1398</v>
      </c>
      <c r="B219" s="14">
        <v>24.0</v>
      </c>
      <c r="C219" s="14" t="s">
        <v>59</v>
      </c>
      <c r="D219" s="14" t="s">
        <v>89</v>
      </c>
      <c r="E219" s="15">
        <v>0.020833333335758653</v>
      </c>
      <c r="F219" s="14" t="s">
        <v>215</v>
      </c>
      <c r="G219" s="15">
        <v>0.27083333333575865</v>
      </c>
      <c r="H219" s="14" t="s">
        <v>1917</v>
      </c>
      <c r="I219" s="14" t="s">
        <v>77</v>
      </c>
      <c r="J219" s="14" t="s">
        <v>125</v>
      </c>
      <c r="K219" s="14" t="s">
        <v>125</v>
      </c>
      <c r="L219" s="14" t="s">
        <v>77</v>
      </c>
      <c r="M219" s="14" t="s">
        <v>79</v>
      </c>
      <c r="N219" s="14" t="s">
        <v>79</v>
      </c>
      <c r="O219" s="14" t="s">
        <v>79</v>
      </c>
      <c r="P219" s="14" t="s">
        <v>77</v>
      </c>
      <c r="Q219" s="14" t="s">
        <v>77</v>
      </c>
      <c r="R219" s="14">
        <v>0.0</v>
      </c>
      <c r="S219" s="14" t="s">
        <v>111</v>
      </c>
      <c r="T219" s="14" t="s">
        <v>80</v>
      </c>
      <c r="U219" s="14" t="s">
        <v>79</v>
      </c>
      <c r="V219" s="14" t="s">
        <v>78</v>
      </c>
      <c r="W219" s="14" t="s">
        <v>216</v>
      </c>
      <c r="X219" s="152" t="s">
        <v>140</v>
      </c>
    </row>
    <row r="220">
      <c r="A220" s="147" t="s">
        <v>1399</v>
      </c>
      <c r="B220" s="11">
        <v>25.0</v>
      </c>
      <c r="C220" s="11" t="s">
        <v>88</v>
      </c>
      <c r="D220" s="11" t="s">
        <v>60</v>
      </c>
      <c r="E220" s="12">
        <v>0.9791666666642413</v>
      </c>
      <c r="F220" s="11" t="s">
        <v>1922</v>
      </c>
      <c r="G220" s="12">
        <v>0.29166666666424135</v>
      </c>
      <c r="H220" s="11" t="s">
        <v>1911</v>
      </c>
      <c r="I220" s="11" t="s">
        <v>125</v>
      </c>
      <c r="J220" s="11" t="s">
        <v>125</v>
      </c>
      <c r="K220" s="11" t="s">
        <v>78</v>
      </c>
      <c r="L220" s="11" t="s">
        <v>125</v>
      </c>
      <c r="M220" s="11" t="s">
        <v>78</v>
      </c>
      <c r="N220" s="11" t="s">
        <v>78</v>
      </c>
      <c r="O220" s="11" t="s">
        <v>79</v>
      </c>
      <c r="P220" s="11" t="s">
        <v>79</v>
      </c>
      <c r="Q220" s="11" t="s">
        <v>78</v>
      </c>
      <c r="R220" s="11">
        <v>0.0</v>
      </c>
      <c r="S220" s="11" t="s">
        <v>111</v>
      </c>
      <c r="T220" s="11" t="s">
        <v>80</v>
      </c>
      <c r="U220" s="11" t="s">
        <v>78</v>
      </c>
      <c r="V220" s="11" t="s">
        <v>77</v>
      </c>
      <c r="W220" s="11" t="s">
        <v>216</v>
      </c>
      <c r="X220" s="149" t="s">
        <v>87</v>
      </c>
    </row>
    <row r="221">
      <c r="A221" s="150" t="s">
        <v>1400</v>
      </c>
      <c r="B221" s="14">
        <v>50.0</v>
      </c>
      <c r="C221" s="14" t="s">
        <v>88</v>
      </c>
      <c r="D221" s="14" t="s">
        <v>89</v>
      </c>
      <c r="E221" s="15">
        <v>0.08333333333575865</v>
      </c>
      <c r="F221" s="14" t="s">
        <v>179</v>
      </c>
      <c r="G221" s="15">
        <v>0.27083333333575865</v>
      </c>
      <c r="H221" s="14" t="s">
        <v>163</v>
      </c>
      <c r="I221" s="14" t="s">
        <v>78</v>
      </c>
      <c r="J221" s="14" t="s">
        <v>78</v>
      </c>
      <c r="K221" s="14" t="s">
        <v>78</v>
      </c>
      <c r="L221" s="14" t="s">
        <v>77</v>
      </c>
      <c r="M221" s="14" t="s">
        <v>125</v>
      </c>
      <c r="N221" s="14" t="s">
        <v>78</v>
      </c>
      <c r="O221" s="14" t="s">
        <v>78</v>
      </c>
      <c r="P221" s="14" t="s">
        <v>78</v>
      </c>
      <c r="Q221" s="14" t="s">
        <v>77</v>
      </c>
      <c r="R221" s="14" t="s">
        <v>184</v>
      </c>
      <c r="S221" s="14" t="s">
        <v>79</v>
      </c>
      <c r="T221" s="14" t="s">
        <v>101</v>
      </c>
      <c r="U221" s="14" t="s">
        <v>79</v>
      </c>
      <c r="V221" s="14" t="s">
        <v>77</v>
      </c>
      <c r="W221" s="14" t="s">
        <v>102</v>
      </c>
      <c r="X221" s="152" t="s">
        <v>140</v>
      </c>
    </row>
    <row r="222">
      <c r="A222" s="147" t="s">
        <v>1401</v>
      </c>
      <c r="B222" s="11">
        <v>23.0</v>
      </c>
      <c r="C222" s="11" t="s">
        <v>59</v>
      </c>
      <c r="D222" s="11" t="s">
        <v>60</v>
      </c>
      <c r="E222" s="12">
        <v>0.04166666666424135</v>
      </c>
      <c r="F222" s="11" t="s">
        <v>179</v>
      </c>
      <c r="G222" s="12">
        <v>0.3125</v>
      </c>
      <c r="H222" s="11" t="s">
        <v>354</v>
      </c>
      <c r="I222" s="11" t="s">
        <v>78</v>
      </c>
      <c r="J222" s="11" t="s">
        <v>79</v>
      </c>
      <c r="K222" s="11" t="s">
        <v>79</v>
      </c>
      <c r="L222" s="11" t="s">
        <v>79</v>
      </c>
      <c r="M222" s="11" t="s">
        <v>79</v>
      </c>
      <c r="N222" s="11" t="s">
        <v>79</v>
      </c>
      <c r="O222" s="11" t="s">
        <v>79</v>
      </c>
      <c r="P222" s="11" t="s">
        <v>77</v>
      </c>
      <c r="Q222" s="11" t="s">
        <v>79</v>
      </c>
      <c r="R222" s="11">
        <v>0.0</v>
      </c>
      <c r="S222" s="11" t="s">
        <v>79</v>
      </c>
      <c r="T222" s="11" t="s">
        <v>80</v>
      </c>
      <c r="U222" s="11" t="s">
        <v>79</v>
      </c>
      <c r="V222" s="11" t="s">
        <v>78</v>
      </c>
      <c r="W222" s="11" t="s">
        <v>102</v>
      </c>
      <c r="X222" s="149" t="s">
        <v>87</v>
      </c>
    </row>
    <row r="223">
      <c r="A223" s="150" t="s">
        <v>1403</v>
      </c>
      <c r="B223" s="14">
        <v>31.0</v>
      </c>
      <c r="C223" s="14" t="s">
        <v>59</v>
      </c>
      <c r="D223" s="14" t="s">
        <v>164</v>
      </c>
      <c r="E223" s="15">
        <v>0.8958333333357587</v>
      </c>
      <c r="F223" s="14" t="s">
        <v>190</v>
      </c>
      <c r="G223" s="15">
        <v>0.20833333333575865</v>
      </c>
      <c r="H223" s="14" t="s">
        <v>124</v>
      </c>
      <c r="I223" s="14" t="s">
        <v>78</v>
      </c>
      <c r="J223" s="14" t="s">
        <v>77</v>
      </c>
      <c r="K223" s="14" t="s">
        <v>79</v>
      </c>
      <c r="L223" s="14" t="s">
        <v>79</v>
      </c>
      <c r="M223" s="14" t="s">
        <v>77</v>
      </c>
      <c r="N223" s="14" t="s">
        <v>77</v>
      </c>
      <c r="O223" s="14" t="s">
        <v>79</v>
      </c>
      <c r="P223" s="14" t="s">
        <v>79</v>
      </c>
      <c r="Q223" s="14" t="s">
        <v>77</v>
      </c>
      <c r="R223" s="14" t="s">
        <v>282</v>
      </c>
      <c r="S223" s="14" t="s">
        <v>78</v>
      </c>
      <c r="T223" s="14" t="s">
        <v>101</v>
      </c>
      <c r="U223" s="14" t="s">
        <v>79</v>
      </c>
      <c r="V223" s="14" t="s">
        <v>78</v>
      </c>
      <c r="W223" s="14" t="s">
        <v>102</v>
      </c>
      <c r="X223" s="152" t="s">
        <v>87</v>
      </c>
    </row>
    <row r="224">
      <c r="A224" s="147" t="s">
        <v>1404</v>
      </c>
      <c r="B224" s="11">
        <v>24.0</v>
      </c>
      <c r="C224" s="11" t="s">
        <v>59</v>
      </c>
      <c r="D224" s="11" t="s">
        <v>60</v>
      </c>
      <c r="E224" s="12">
        <v>0.9375</v>
      </c>
      <c r="F224" s="11" t="s">
        <v>179</v>
      </c>
      <c r="G224" s="12">
        <v>0.22916666666424135</v>
      </c>
      <c r="H224" s="11" t="s">
        <v>124</v>
      </c>
      <c r="I224" s="11" t="s">
        <v>78</v>
      </c>
      <c r="J224" s="11" t="s">
        <v>78</v>
      </c>
      <c r="K224" s="11" t="s">
        <v>78</v>
      </c>
      <c r="L224" s="11" t="s">
        <v>77</v>
      </c>
      <c r="M224" s="11" t="s">
        <v>79</v>
      </c>
      <c r="N224" s="11" t="s">
        <v>78</v>
      </c>
      <c r="O224" s="11" t="s">
        <v>77</v>
      </c>
      <c r="P224" s="11" t="s">
        <v>78</v>
      </c>
      <c r="Q224" s="11" t="s">
        <v>77</v>
      </c>
      <c r="R224" s="11">
        <v>0.0</v>
      </c>
      <c r="S224" s="11" t="s">
        <v>78</v>
      </c>
      <c r="T224" s="11" t="s">
        <v>101</v>
      </c>
      <c r="U224" s="11" t="s">
        <v>79</v>
      </c>
      <c r="V224" s="11" t="s">
        <v>79</v>
      </c>
      <c r="W224" s="11" t="s">
        <v>138</v>
      </c>
      <c r="X224" s="149" t="s">
        <v>87</v>
      </c>
    </row>
    <row r="225">
      <c r="A225" s="150" t="s">
        <v>1405</v>
      </c>
      <c r="B225" s="14">
        <v>20.0</v>
      </c>
      <c r="C225" s="14" t="s">
        <v>88</v>
      </c>
      <c r="D225" s="14" t="s">
        <v>60</v>
      </c>
      <c r="E225" s="15">
        <v>0.9583333333357587</v>
      </c>
      <c r="F225" s="14" t="s">
        <v>220</v>
      </c>
      <c r="G225" s="15">
        <v>0.29166666666424135</v>
      </c>
      <c r="H225" s="14" t="s">
        <v>354</v>
      </c>
      <c r="I225" s="14" t="s">
        <v>125</v>
      </c>
      <c r="J225" s="14" t="s">
        <v>125</v>
      </c>
      <c r="K225" s="14" t="s">
        <v>79</v>
      </c>
      <c r="L225" s="14" t="s">
        <v>79</v>
      </c>
      <c r="M225" s="14" t="s">
        <v>79</v>
      </c>
      <c r="N225" s="14" t="s">
        <v>79</v>
      </c>
      <c r="O225" s="14" t="s">
        <v>79</v>
      </c>
      <c r="P225" s="14" t="s">
        <v>79</v>
      </c>
      <c r="Q225" s="14" t="s">
        <v>79</v>
      </c>
      <c r="R225" s="14">
        <v>0.0</v>
      </c>
      <c r="S225" s="14" t="s">
        <v>79</v>
      </c>
      <c r="T225" s="14" t="s">
        <v>80</v>
      </c>
      <c r="U225" s="14" t="s">
        <v>79</v>
      </c>
      <c r="V225" s="14" t="s">
        <v>79</v>
      </c>
      <c r="W225" s="14" t="s">
        <v>138</v>
      </c>
      <c r="X225" s="152" t="s">
        <v>87</v>
      </c>
    </row>
    <row r="226">
      <c r="A226" s="147" t="s">
        <v>1406</v>
      </c>
      <c r="B226" s="11">
        <v>27.0</v>
      </c>
      <c r="C226" s="11" t="s">
        <v>59</v>
      </c>
      <c r="D226" s="11" t="s">
        <v>60</v>
      </c>
      <c r="E226" s="12">
        <v>0.9583333333357587</v>
      </c>
      <c r="F226" s="11" t="s">
        <v>181</v>
      </c>
      <c r="G226" s="12">
        <v>0.33333333333575865</v>
      </c>
      <c r="H226" s="11" t="s">
        <v>1921</v>
      </c>
      <c r="I226" s="11" t="s">
        <v>125</v>
      </c>
      <c r="J226" s="11" t="s">
        <v>77</v>
      </c>
      <c r="K226" s="11" t="s">
        <v>79</v>
      </c>
      <c r="L226" s="11" t="s">
        <v>79</v>
      </c>
      <c r="M226" s="11" t="s">
        <v>79</v>
      </c>
      <c r="N226" s="11" t="s">
        <v>77</v>
      </c>
      <c r="O226" s="11" t="s">
        <v>79</v>
      </c>
      <c r="P226" s="11" t="s">
        <v>78</v>
      </c>
      <c r="Q226" s="11" t="s">
        <v>79</v>
      </c>
      <c r="R226" s="11">
        <v>0.0</v>
      </c>
      <c r="S226" s="11" t="s">
        <v>79</v>
      </c>
      <c r="T226" s="11" t="s">
        <v>80</v>
      </c>
      <c r="U226" s="11" t="s">
        <v>79</v>
      </c>
      <c r="V226" s="11" t="s">
        <v>77</v>
      </c>
      <c r="W226" s="11" t="s">
        <v>102</v>
      </c>
      <c r="X226" s="149" t="s">
        <v>87</v>
      </c>
    </row>
    <row r="227">
      <c r="A227" s="150" t="s">
        <v>1407</v>
      </c>
      <c r="B227" s="14">
        <v>22.0</v>
      </c>
      <c r="C227" s="14" t="s">
        <v>59</v>
      </c>
      <c r="D227" s="14" t="s">
        <v>89</v>
      </c>
      <c r="E227" s="15">
        <v>0.9375</v>
      </c>
      <c r="F227" s="14" t="s">
        <v>180</v>
      </c>
      <c r="G227" s="15">
        <v>0.3125</v>
      </c>
      <c r="H227" s="14" t="s">
        <v>209</v>
      </c>
      <c r="I227" s="14" t="s">
        <v>125</v>
      </c>
      <c r="J227" s="14" t="s">
        <v>125</v>
      </c>
      <c r="K227" s="14" t="s">
        <v>125</v>
      </c>
      <c r="L227" s="14" t="s">
        <v>78</v>
      </c>
      <c r="M227" s="14" t="s">
        <v>77</v>
      </c>
      <c r="N227" s="14" t="s">
        <v>77</v>
      </c>
      <c r="O227" s="14" t="s">
        <v>79</v>
      </c>
      <c r="P227" s="14" t="s">
        <v>79</v>
      </c>
      <c r="Q227" s="14" t="s">
        <v>79</v>
      </c>
      <c r="R227" s="14" t="s">
        <v>282</v>
      </c>
      <c r="S227" s="14" t="s">
        <v>78</v>
      </c>
      <c r="T227" s="14" t="s">
        <v>101</v>
      </c>
      <c r="U227" s="14" t="s">
        <v>77</v>
      </c>
      <c r="V227" s="14" t="s">
        <v>79</v>
      </c>
      <c r="W227" s="14" t="s">
        <v>102</v>
      </c>
      <c r="X227" s="152" t="s">
        <v>87</v>
      </c>
    </row>
    <row r="228">
      <c r="A228" s="147" t="s">
        <v>1408</v>
      </c>
      <c r="B228" s="11">
        <v>24.0</v>
      </c>
      <c r="C228" s="11" t="s">
        <v>88</v>
      </c>
      <c r="D228" s="11" t="s">
        <v>60</v>
      </c>
      <c r="E228" s="12">
        <v>0.9375</v>
      </c>
      <c r="F228" s="11" t="s">
        <v>181</v>
      </c>
      <c r="G228" s="12">
        <v>0.24305555555474712</v>
      </c>
      <c r="H228" s="11" t="s">
        <v>1911</v>
      </c>
      <c r="I228" s="11" t="s">
        <v>125</v>
      </c>
      <c r="J228" s="11" t="s">
        <v>125</v>
      </c>
      <c r="K228" s="11" t="s">
        <v>79</v>
      </c>
      <c r="L228" s="11" t="s">
        <v>79</v>
      </c>
      <c r="M228" s="11" t="s">
        <v>79</v>
      </c>
      <c r="N228" s="11" t="s">
        <v>77</v>
      </c>
      <c r="O228" s="11" t="s">
        <v>78</v>
      </c>
      <c r="P228" s="11" t="s">
        <v>77</v>
      </c>
      <c r="Q228" s="11" t="s">
        <v>79</v>
      </c>
      <c r="R228" s="11" t="s">
        <v>282</v>
      </c>
      <c r="S228" s="11" t="s">
        <v>125</v>
      </c>
      <c r="T228" s="11" t="s">
        <v>80</v>
      </c>
      <c r="U228" s="11" t="s">
        <v>79</v>
      </c>
      <c r="V228" s="11" t="s">
        <v>78</v>
      </c>
      <c r="W228" s="11" t="s">
        <v>216</v>
      </c>
      <c r="X228" s="149" t="s">
        <v>87</v>
      </c>
    </row>
    <row r="229">
      <c r="A229" s="150" t="s">
        <v>1409</v>
      </c>
      <c r="B229" s="14">
        <v>19.0</v>
      </c>
      <c r="C229" s="14" t="s">
        <v>88</v>
      </c>
      <c r="D229" s="14" t="s">
        <v>252</v>
      </c>
      <c r="E229" s="15">
        <v>0.0</v>
      </c>
      <c r="F229" s="14" t="s">
        <v>190</v>
      </c>
      <c r="G229" s="15">
        <v>0.25</v>
      </c>
      <c r="H229" s="14" t="s">
        <v>354</v>
      </c>
      <c r="I229" s="14" t="s">
        <v>79</v>
      </c>
      <c r="J229" s="14" t="s">
        <v>79</v>
      </c>
      <c r="K229" s="14" t="s">
        <v>79</v>
      </c>
      <c r="L229" s="14" t="s">
        <v>77</v>
      </c>
      <c r="M229" s="14" t="s">
        <v>79</v>
      </c>
      <c r="N229" s="14" t="s">
        <v>78</v>
      </c>
      <c r="O229" s="14" t="s">
        <v>77</v>
      </c>
      <c r="P229" s="14" t="s">
        <v>79</v>
      </c>
      <c r="Q229" s="14" t="s">
        <v>79</v>
      </c>
      <c r="R229" s="14">
        <v>0.0</v>
      </c>
      <c r="S229" s="14" t="s">
        <v>111</v>
      </c>
      <c r="T229" s="14" t="s">
        <v>147</v>
      </c>
      <c r="U229" s="14" t="s">
        <v>79</v>
      </c>
      <c r="V229" s="14" t="s">
        <v>125</v>
      </c>
      <c r="W229" s="14" t="s">
        <v>81</v>
      </c>
      <c r="X229" s="152" t="s">
        <v>87</v>
      </c>
    </row>
    <row r="230">
      <c r="A230" s="147" t="s">
        <v>1410</v>
      </c>
      <c r="B230" s="11">
        <v>24.0</v>
      </c>
      <c r="C230" s="11" t="s">
        <v>59</v>
      </c>
      <c r="D230" s="11" t="s">
        <v>60</v>
      </c>
      <c r="E230" s="12">
        <v>0.875</v>
      </c>
      <c r="F230" s="11" t="s">
        <v>215</v>
      </c>
      <c r="G230" s="12">
        <v>0.25</v>
      </c>
      <c r="H230" s="11" t="s">
        <v>434</v>
      </c>
      <c r="I230" s="11" t="s">
        <v>79</v>
      </c>
      <c r="J230" s="11" t="s">
        <v>79</v>
      </c>
      <c r="K230" s="11" t="s">
        <v>77</v>
      </c>
      <c r="L230" s="11" t="s">
        <v>79</v>
      </c>
      <c r="M230" s="11" t="s">
        <v>79</v>
      </c>
      <c r="N230" s="11" t="s">
        <v>79</v>
      </c>
      <c r="O230" s="11" t="s">
        <v>79</v>
      </c>
      <c r="P230" s="11" t="s">
        <v>77</v>
      </c>
      <c r="Q230" s="11" t="s">
        <v>79</v>
      </c>
      <c r="R230" s="11">
        <v>0.0</v>
      </c>
      <c r="S230" s="11" t="s">
        <v>111</v>
      </c>
      <c r="T230" s="11" t="s">
        <v>157</v>
      </c>
      <c r="U230" s="11" t="s">
        <v>79</v>
      </c>
      <c r="V230" s="11" t="s">
        <v>77</v>
      </c>
      <c r="W230" s="11" t="s">
        <v>81</v>
      </c>
      <c r="X230" s="149" t="s">
        <v>87</v>
      </c>
    </row>
    <row r="231">
      <c r="A231" s="150" t="s">
        <v>1411</v>
      </c>
      <c r="B231" s="14">
        <v>25.0</v>
      </c>
      <c r="C231" s="14" t="s">
        <v>59</v>
      </c>
      <c r="D231" s="14" t="s">
        <v>252</v>
      </c>
      <c r="E231" s="15">
        <v>0.9791666666642413</v>
      </c>
      <c r="F231" s="14" t="s">
        <v>281</v>
      </c>
      <c r="G231" s="15">
        <v>0.27083333333575865</v>
      </c>
      <c r="H231" s="14" t="s">
        <v>1911</v>
      </c>
      <c r="I231" s="14" t="s">
        <v>79</v>
      </c>
      <c r="J231" s="14" t="s">
        <v>79</v>
      </c>
      <c r="K231" s="14" t="s">
        <v>79</v>
      </c>
      <c r="L231" s="14" t="s">
        <v>79</v>
      </c>
      <c r="M231" s="14" t="s">
        <v>79</v>
      </c>
      <c r="N231" s="14" t="s">
        <v>79</v>
      </c>
      <c r="O231" s="14" t="s">
        <v>79</v>
      </c>
      <c r="P231" s="14" t="s">
        <v>79</v>
      </c>
      <c r="Q231" s="14" t="s">
        <v>79</v>
      </c>
      <c r="R231" s="14">
        <v>0.0</v>
      </c>
      <c r="S231" s="14" t="s">
        <v>111</v>
      </c>
      <c r="T231" s="14" t="s">
        <v>101</v>
      </c>
      <c r="U231" s="14" t="s">
        <v>79</v>
      </c>
      <c r="V231" s="14" t="s">
        <v>77</v>
      </c>
      <c r="W231" s="14" t="s">
        <v>81</v>
      </c>
      <c r="X231" s="152" t="s">
        <v>87</v>
      </c>
    </row>
    <row r="232">
      <c r="A232" s="147" t="s">
        <v>1412</v>
      </c>
      <c r="B232" s="11">
        <v>22.0</v>
      </c>
      <c r="C232" s="11" t="s">
        <v>88</v>
      </c>
      <c r="D232" s="11" t="s">
        <v>60</v>
      </c>
      <c r="E232" s="12">
        <v>0.0625</v>
      </c>
      <c r="F232" s="11" t="s">
        <v>179</v>
      </c>
      <c r="G232" s="12">
        <v>0.3125</v>
      </c>
      <c r="H232" s="11" t="s">
        <v>354</v>
      </c>
      <c r="I232" s="11" t="s">
        <v>78</v>
      </c>
      <c r="J232" s="11" t="s">
        <v>125</v>
      </c>
      <c r="K232" s="11" t="s">
        <v>78</v>
      </c>
      <c r="L232" s="11" t="s">
        <v>77</v>
      </c>
      <c r="M232" s="11" t="s">
        <v>77</v>
      </c>
      <c r="N232" s="11" t="s">
        <v>79</v>
      </c>
      <c r="O232" s="11" t="s">
        <v>79</v>
      </c>
      <c r="P232" s="11" t="s">
        <v>77</v>
      </c>
      <c r="Q232" s="11" t="s">
        <v>79</v>
      </c>
      <c r="R232" s="11" t="s">
        <v>983</v>
      </c>
      <c r="S232" s="11" t="s">
        <v>125</v>
      </c>
      <c r="T232" s="11" t="s">
        <v>80</v>
      </c>
      <c r="U232" s="11" t="s">
        <v>77</v>
      </c>
      <c r="V232" s="11" t="s">
        <v>78</v>
      </c>
      <c r="W232" s="11" t="s">
        <v>81</v>
      </c>
      <c r="X232" s="149" t="s">
        <v>87</v>
      </c>
    </row>
    <row r="233">
      <c r="A233" s="150" t="s">
        <v>1413</v>
      </c>
      <c r="B233" s="14">
        <v>18.0</v>
      </c>
      <c r="C233" s="14" t="s">
        <v>59</v>
      </c>
      <c r="D233" s="14" t="s">
        <v>193</v>
      </c>
      <c r="E233" s="15">
        <v>0.9583333333357587</v>
      </c>
      <c r="F233" s="14" t="s">
        <v>872</v>
      </c>
      <c r="G233" s="15">
        <v>0.28472222221898846</v>
      </c>
      <c r="H233" s="14" t="s">
        <v>1911</v>
      </c>
      <c r="I233" s="14" t="s">
        <v>78</v>
      </c>
      <c r="J233" s="14" t="s">
        <v>79</v>
      </c>
      <c r="K233" s="14" t="s">
        <v>79</v>
      </c>
      <c r="L233" s="14" t="s">
        <v>79</v>
      </c>
      <c r="M233" s="14" t="s">
        <v>79</v>
      </c>
      <c r="N233" s="14" t="s">
        <v>77</v>
      </c>
      <c r="O233" s="14" t="s">
        <v>79</v>
      </c>
      <c r="P233" s="14" t="s">
        <v>77</v>
      </c>
      <c r="Q233" s="14" t="s">
        <v>78</v>
      </c>
      <c r="R233" s="14">
        <v>0.0</v>
      </c>
      <c r="S233" s="14" t="s">
        <v>111</v>
      </c>
      <c r="T233" s="14" t="s">
        <v>101</v>
      </c>
      <c r="U233" s="14" t="s">
        <v>79</v>
      </c>
      <c r="V233" s="14" t="s">
        <v>78</v>
      </c>
      <c r="W233" s="14" t="s">
        <v>102</v>
      </c>
      <c r="X233" s="152" t="s">
        <v>202</v>
      </c>
    </row>
    <row r="234">
      <c r="A234" s="147" t="s">
        <v>1414</v>
      </c>
      <c r="B234" s="11">
        <v>23.0</v>
      </c>
      <c r="C234" s="11" t="s">
        <v>59</v>
      </c>
      <c r="D234" s="11" t="s">
        <v>89</v>
      </c>
      <c r="E234" s="12">
        <v>0.9166666666642413</v>
      </c>
      <c r="F234" s="11" t="s">
        <v>179</v>
      </c>
      <c r="G234" s="12">
        <v>0.23611111110949423</v>
      </c>
      <c r="H234" s="11" t="s">
        <v>1911</v>
      </c>
      <c r="I234" s="11" t="s">
        <v>78</v>
      </c>
      <c r="J234" s="11" t="s">
        <v>78</v>
      </c>
      <c r="K234" s="11" t="s">
        <v>79</v>
      </c>
      <c r="L234" s="11" t="s">
        <v>79</v>
      </c>
      <c r="M234" s="11" t="s">
        <v>79</v>
      </c>
      <c r="N234" s="11" t="s">
        <v>79</v>
      </c>
      <c r="O234" s="11" t="s">
        <v>79</v>
      </c>
      <c r="P234" s="11" t="s">
        <v>78</v>
      </c>
      <c r="Q234" s="11" t="s">
        <v>77</v>
      </c>
      <c r="R234" s="11" t="s">
        <v>995</v>
      </c>
      <c r="S234" s="11" t="s">
        <v>78</v>
      </c>
      <c r="T234" s="11" t="s">
        <v>101</v>
      </c>
      <c r="U234" s="11" t="s">
        <v>125</v>
      </c>
      <c r="V234" s="11" t="s">
        <v>77</v>
      </c>
      <c r="W234" s="11" t="s">
        <v>102</v>
      </c>
      <c r="X234" s="149" t="s">
        <v>131</v>
      </c>
    </row>
    <row r="235">
      <c r="A235" s="150" t="s">
        <v>1415</v>
      </c>
      <c r="B235" s="14">
        <v>21.0</v>
      </c>
      <c r="C235" s="14" t="s">
        <v>59</v>
      </c>
      <c r="D235" s="14" t="s">
        <v>252</v>
      </c>
      <c r="E235" s="15">
        <v>0.9166666666642413</v>
      </c>
      <c r="F235" s="14" t="s">
        <v>1002</v>
      </c>
      <c r="G235" s="15">
        <v>0.27083333333575865</v>
      </c>
      <c r="H235" s="14" t="s">
        <v>124</v>
      </c>
      <c r="I235" s="14" t="s">
        <v>78</v>
      </c>
      <c r="J235" s="14" t="s">
        <v>77</v>
      </c>
      <c r="K235" s="14" t="s">
        <v>79</v>
      </c>
      <c r="L235" s="14" t="s">
        <v>77</v>
      </c>
      <c r="M235" s="14" t="s">
        <v>78</v>
      </c>
      <c r="N235" s="14" t="s">
        <v>77</v>
      </c>
      <c r="O235" s="14" t="s">
        <v>77</v>
      </c>
      <c r="P235" s="14" t="s">
        <v>79</v>
      </c>
      <c r="Q235" s="14" t="s">
        <v>77</v>
      </c>
      <c r="R235" s="14" t="s">
        <v>1004</v>
      </c>
      <c r="S235" s="14" t="s">
        <v>78</v>
      </c>
      <c r="T235" s="14" t="s">
        <v>101</v>
      </c>
      <c r="U235" s="14" t="s">
        <v>79</v>
      </c>
      <c r="V235" s="14" t="s">
        <v>79</v>
      </c>
      <c r="W235" s="14" t="s">
        <v>81</v>
      </c>
      <c r="X235" s="152" t="s">
        <v>87</v>
      </c>
    </row>
    <row r="236">
      <c r="A236" s="147" t="s">
        <v>1416</v>
      </c>
      <c r="B236" s="11">
        <v>26.0</v>
      </c>
      <c r="C236" s="11" t="s">
        <v>59</v>
      </c>
      <c r="D236" s="11" t="s">
        <v>164</v>
      </c>
      <c r="E236" s="12">
        <v>0.0</v>
      </c>
      <c r="F236" s="11" t="s">
        <v>179</v>
      </c>
      <c r="G236" s="12">
        <v>0.33333333333575865</v>
      </c>
      <c r="H236" s="11" t="s">
        <v>124</v>
      </c>
      <c r="I236" s="11" t="s">
        <v>78</v>
      </c>
      <c r="J236" s="11" t="s">
        <v>125</v>
      </c>
      <c r="K236" s="11" t="s">
        <v>77</v>
      </c>
      <c r="L236" s="11" t="s">
        <v>78</v>
      </c>
      <c r="M236" s="11" t="s">
        <v>78</v>
      </c>
      <c r="N236" s="11" t="s">
        <v>78</v>
      </c>
      <c r="O236" s="11" t="s">
        <v>79</v>
      </c>
      <c r="P236" s="11" t="s">
        <v>77</v>
      </c>
      <c r="Q236" s="11" t="s">
        <v>77</v>
      </c>
      <c r="R236" s="11" t="s">
        <v>903</v>
      </c>
      <c r="S236" s="11" t="s">
        <v>78</v>
      </c>
      <c r="T236" s="11" t="s">
        <v>80</v>
      </c>
      <c r="U236" s="11" t="s">
        <v>79</v>
      </c>
      <c r="V236" s="11" t="s">
        <v>125</v>
      </c>
      <c r="W236" s="11" t="s">
        <v>81</v>
      </c>
      <c r="X236" s="149" t="s">
        <v>87</v>
      </c>
    </row>
    <row r="237">
      <c r="A237" s="150" t="s">
        <v>1417</v>
      </c>
      <c r="B237" s="14">
        <v>25.0</v>
      </c>
      <c r="C237" s="14" t="s">
        <v>59</v>
      </c>
      <c r="D237" s="14" t="s">
        <v>164</v>
      </c>
      <c r="E237" s="15">
        <v>0.875</v>
      </c>
      <c r="F237" s="14" t="s">
        <v>190</v>
      </c>
      <c r="G237" s="15">
        <v>0.20833333333575865</v>
      </c>
      <c r="H237" s="14" t="s">
        <v>1921</v>
      </c>
      <c r="I237" s="14" t="s">
        <v>77</v>
      </c>
      <c r="J237" s="14" t="s">
        <v>125</v>
      </c>
      <c r="K237" s="14" t="s">
        <v>79</v>
      </c>
      <c r="L237" s="14" t="s">
        <v>78</v>
      </c>
      <c r="M237" s="14" t="s">
        <v>79</v>
      </c>
      <c r="N237" s="14" t="s">
        <v>77</v>
      </c>
      <c r="O237" s="14" t="s">
        <v>79</v>
      </c>
      <c r="P237" s="14" t="s">
        <v>77</v>
      </c>
      <c r="Q237" s="14" t="s">
        <v>79</v>
      </c>
      <c r="R237" s="14">
        <v>0.0</v>
      </c>
      <c r="S237" s="14" t="s">
        <v>111</v>
      </c>
      <c r="T237" s="14" t="s">
        <v>101</v>
      </c>
      <c r="U237" s="14" t="s">
        <v>78</v>
      </c>
      <c r="V237" s="14" t="s">
        <v>125</v>
      </c>
      <c r="W237" s="14" t="s">
        <v>216</v>
      </c>
      <c r="X237" s="152" t="s">
        <v>87</v>
      </c>
    </row>
    <row r="238">
      <c r="A238" s="147" t="s">
        <v>1418</v>
      </c>
      <c r="B238" s="11">
        <v>18.0</v>
      </c>
      <c r="C238" s="11" t="s">
        <v>88</v>
      </c>
      <c r="D238" s="11" t="s">
        <v>193</v>
      </c>
      <c r="E238" s="12">
        <v>0.9375</v>
      </c>
      <c r="F238" s="11" t="s">
        <v>1945</v>
      </c>
      <c r="G238" s="12">
        <v>0.22222222221898846</v>
      </c>
      <c r="H238" s="18" t="s">
        <v>1921</v>
      </c>
      <c r="I238" s="11" t="s">
        <v>78</v>
      </c>
      <c r="J238" s="11" t="s">
        <v>78</v>
      </c>
      <c r="K238" s="11" t="s">
        <v>78</v>
      </c>
      <c r="L238" s="11" t="s">
        <v>79</v>
      </c>
      <c r="M238" s="11" t="s">
        <v>79</v>
      </c>
      <c r="N238" s="11" t="s">
        <v>78</v>
      </c>
      <c r="O238" s="11" t="s">
        <v>125</v>
      </c>
      <c r="P238" s="11" t="s">
        <v>78</v>
      </c>
      <c r="Q238" s="11" t="s">
        <v>79</v>
      </c>
      <c r="R238" s="11">
        <v>0.0</v>
      </c>
      <c r="S238" s="11" t="s">
        <v>79</v>
      </c>
      <c r="T238" s="11" t="s">
        <v>157</v>
      </c>
      <c r="U238" s="11" t="s">
        <v>79</v>
      </c>
      <c r="V238" s="11" t="s">
        <v>78</v>
      </c>
      <c r="W238" s="11" t="s">
        <v>102</v>
      </c>
      <c r="X238" s="149" t="s">
        <v>131</v>
      </c>
    </row>
    <row r="239">
      <c r="A239" s="150" t="s">
        <v>1419</v>
      </c>
      <c r="B239" s="14">
        <v>22.0</v>
      </c>
      <c r="C239" s="14" t="s">
        <v>59</v>
      </c>
      <c r="D239" s="14" t="s">
        <v>89</v>
      </c>
      <c r="E239" s="15">
        <v>0.9166666666642413</v>
      </c>
      <c r="F239" s="14" t="s">
        <v>179</v>
      </c>
      <c r="G239" s="15">
        <v>0.29166666666424135</v>
      </c>
      <c r="H239" s="14" t="s">
        <v>209</v>
      </c>
      <c r="I239" s="14" t="s">
        <v>125</v>
      </c>
      <c r="J239" s="14" t="s">
        <v>79</v>
      </c>
      <c r="K239" s="14" t="s">
        <v>79</v>
      </c>
      <c r="L239" s="14" t="s">
        <v>125</v>
      </c>
      <c r="M239" s="14" t="s">
        <v>77</v>
      </c>
      <c r="N239" s="14" t="s">
        <v>79</v>
      </c>
      <c r="O239" s="14" t="s">
        <v>79</v>
      </c>
      <c r="P239" s="14" t="s">
        <v>79</v>
      </c>
      <c r="Q239" s="14" t="s">
        <v>79</v>
      </c>
      <c r="R239" s="14" t="s">
        <v>1023</v>
      </c>
      <c r="S239" s="14" t="s">
        <v>125</v>
      </c>
      <c r="T239" s="14" t="s">
        <v>101</v>
      </c>
      <c r="U239" s="14" t="s">
        <v>79</v>
      </c>
      <c r="V239" s="14" t="s">
        <v>79</v>
      </c>
      <c r="W239" s="14" t="s">
        <v>102</v>
      </c>
      <c r="X239" s="152" t="s">
        <v>87</v>
      </c>
    </row>
    <row r="240">
      <c r="A240" s="147" t="s">
        <v>1420</v>
      </c>
      <c r="B240" s="11">
        <v>25.0</v>
      </c>
      <c r="C240" s="11" t="s">
        <v>88</v>
      </c>
      <c r="D240" s="11" t="s">
        <v>228</v>
      </c>
      <c r="E240" s="12">
        <v>0.020833333335758653</v>
      </c>
      <c r="F240" s="11" t="s">
        <v>181</v>
      </c>
      <c r="G240" s="12">
        <v>0.25</v>
      </c>
      <c r="H240" s="11" t="s">
        <v>1986</v>
      </c>
      <c r="I240" s="11" t="s">
        <v>125</v>
      </c>
      <c r="J240" s="11" t="s">
        <v>125</v>
      </c>
      <c r="K240" s="11" t="s">
        <v>77</v>
      </c>
      <c r="L240" s="11" t="s">
        <v>77</v>
      </c>
      <c r="M240" s="11" t="s">
        <v>79</v>
      </c>
      <c r="N240" s="11" t="s">
        <v>79</v>
      </c>
      <c r="O240" s="11" t="s">
        <v>79</v>
      </c>
      <c r="P240" s="11" t="s">
        <v>78</v>
      </c>
      <c r="Q240" s="11" t="s">
        <v>78</v>
      </c>
      <c r="R240" s="11" t="s">
        <v>1026</v>
      </c>
      <c r="S240" s="11" t="s">
        <v>125</v>
      </c>
      <c r="T240" s="11" t="s">
        <v>101</v>
      </c>
      <c r="U240" s="11" t="s">
        <v>79</v>
      </c>
      <c r="V240" s="11" t="s">
        <v>79</v>
      </c>
      <c r="W240" s="11" t="s">
        <v>102</v>
      </c>
      <c r="X240" s="149" t="s">
        <v>140</v>
      </c>
    </row>
    <row r="241">
      <c r="A241" s="150" t="s">
        <v>1421</v>
      </c>
      <c r="B241" s="14">
        <v>22.0</v>
      </c>
      <c r="C241" s="14" t="s">
        <v>59</v>
      </c>
      <c r="D241" s="14" t="s">
        <v>60</v>
      </c>
      <c r="E241" s="15">
        <v>0.0</v>
      </c>
      <c r="F241" s="14" t="s">
        <v>190</v>
      </c>
      <c r="G241" s="15">
        <v>0.30208333333575865</v>
      </c>
      <c r="H241" s="14" t="s">
        <v>1911</v>
      </c>
      <c r="I241" s="14" t="s">
        <v>79</v>
      </c>
      <c r="J241" s="14" t="s">
        <v>79</v>
      </c>
      <c r="K241" s="14" t="s">
        <v>77</v>
      </c>
      <c r="L241" s="14" t="s">
        <v>79</v>
      </c>
      <c r="M241" s="14" t="s">
        <v>79</v>
      </c>
      <c r="N241" s="14" t="s">
        <v>79</v>
      </c>
      <c r="O241" s="14" t="s">
        <v>79</v>
      </c>
      <c r="P241" s="14" t="s">
        <v>79</v>
      </c>
      <c r="Q241" s="14" t="s">
        <v>79</v>
      </c>
      <c r="R241" s="14">
        <v>0.0</v>
      </c>
      <c r="S241" s="14" t="s">
        <v>111</v>
      </c>
      <c r="T241" s="14" t="s">
        <v>157</v>
      </c>
      <c r="U241" s="14" t="s">
        <v>125</v>
      </c>
      <c r="V241" s="14" t="s">
        <v>78</v>
      </c>
      <c r="W241" s="14" t="s">
        <v>102</v>
      </c>
      <c r="X241" s="152" t="s">
        <v>202</v>
      </c>
    </row>
    <row r="242">
      <c r="A242" s="147" t="s">
        <v>1422</v>
      </c>
      <c r="B242" s="11">
        <v>19.0</v>
      </c>
      <c r="C242" s="11" t="s">
        <v>88</v>
      </c>
      <c r="D242" s="11" t="s">
        <v>252</v>
      </c>
      <c r="E242" s="12">
        <v>0.9722222222189885</v>
      </c>
      <c r="F242" s="11" t="s">
        <v>190</v>
      </c>
      <c r="G242" s="12">
        <v>0.23958333333575865</v>
      </c>
      <c r="H242" s="11" t="s">
        <v>146</v>
      </c>
      <c r="I242" s="11" t="s">
        <v>79</v>
      </c>
      <c r="J242" s="11" t="s">
        <v>77</v>
      </c>
      <c r="K242" s="11" t="s">
        <v>77</v>
      </c>
      <c r="L242" s="11" t="s">
        <v>125</v>
      </c>
      <c r="M242" s="11" t="s">
        <v>77</v>
      </c>
      <c r="N242" s="11" t="s">
        <v>79</v>
      </c>
      <c r="O242" s="11" t="s">
        <v>79</v>
      </c>
      <c r="P242" s="11" t="s">
        <v>79</v>
      </c>
      <c r="Q242" s="11" t="s">
        <v>79</v>
      </c>
      <c r="R242" s="11" t="s">
        <v>87</v>
      </c>
      <c r="S242" s="11" t="s">
        <v>111</v>
      </c>
      <c r="T242" s="11" t="s">
        <v>80</v>
      </c>
      <c r="U242" s="11" t="s">
        <v>79</v>
      </c>
      <c r="V242" s="11" t="s">
        <v>125</v>
      </c>
      <c r="W242" s="11" t="s">
        <v>216</v>
      </c>
      <c r="X242" s="149" t="s">
        <v>87</v>
      </c>
    </row>
    <row r="243">
      <c r="A243" s="150" t="s">
        <v>1423</v>
      </c>
      <c r="B243" s="14">
        <v>22.0</v>
      </c>
      <c r="C243" s="14" t="s">
        <v>59</v>
      </c>
      <c r="D243" s="14" t="s">
        <v>228</v>
      </c>
      <c r="E243" s="15">
        <v>0.9166666666642413</v>
      </c>
      <c r="F243" s="14" t="s">
        <v>411</v>
      </c>
      <c r="G243" s="15">
        <v>0.20833333333575865</v>
      </c>
      <c r="H243" s="14" t="s">
        <v>146</v>
      </c>
      <c r="I243" s="14" t="s">
        <v>78</v>
      </c>
      <c r="J243" s="14" t="s">
        <v>79</v>
      </c>
      <c r="K243" s="14" t="s">
        <v>78</v>
      </c>
      <c r="L243" s="14" t="s">
        <v>79</v>
      </c>
      <c r="M243" s="14" t="s">
        <v>79</v>
      </c>
      <c r="N243" s="14" t="s">
        <v>77</v>
      </c>
      <c r="O243" s="14" t="s">
        <v>79</v>
      </c>
      <c r="P243" s="14" t="s">
        <v>77</v>
      </c>
      <c r="Q243" s="14" t="s">
        <v>79</v>
      </c>
      <c r="R243" s="14">
        <v>0.0</v>
      </c>
      <c r="S243" s="14" t="s">
        <v>111</v>
      </c>
      <c r="T243" s="14" t="s">
        <v>101</v>
      </c>
      <c r="U243" s="14" t="s">
        <v>79</v>
      </c>
      <c r="V243" s="14" t="s">
        <v>77</v>
      </c>
      <c r="W243" s="14" t="s">
        <v>102</v>
      </c>
      <c r="X243" s="152" t="s">
        <v>87</v>
      </c>
    </row>
    <row r="244">
      <c r="A244" s="147" t="s">
        <v>1424</v>
      </c>
      <c r="B244" s="11">
        <v>21.0</v>
      </c>
      <c r="C244" s="11" t="s">
        <v>88</v>
      </c>
      <c r="D244" s="11" t="s">
        <v>228</v>
      </c>
      <c r="E244" s="12">
        <v>0.020833333335758653</v>
      </c>
      <c r="F244" s="11" t="s">
        <v>179</v>
      </c>
      <c r="G244" s="12">
        <v>0.33333333333575865</v>
      </c>
      <c r="H244" s="11" t="s">
        <v>146</v>
      </c>
      <c r="I244" s="11" t="s">
        <v>77</v>
      </c>
      <c r="J244" s="11" t="s">
        <v>79</v>
      </c>
      <c r="K244" s="11" t="s">
        <v>79</v>
      </c>
      <c r="L244" s="11" t="s">
        <v>79</v>
      </c>
      <c r="M244" s="11" t="s">
        <v>79</v>
      </c>
      <c r="N244" s="11" t="s">
        <v>79</v>
      </c>
      <c r="O244" s="11" t="s">
        <v>79</v>
      </c>
      <c r="P244" s="11" t="s">
        <v>79</v>
      </c>
      <c r="Q244" s="11" t="s">
        <v>79</v>
      </c>
      <c r="R244" s="11">
        <v>0.0</v>
      </c>
      <c r="S244" s="11" t="s">
        <v>79</v>
      </c>
      <c r="T244" s="11" t="s">
        <v>101</v>
      </c>
      <c r="U244" s="11" t="s">
        <v>79</v>
      </c>
      <c r="V244" s="11" t="s">
        <v>78</v>
      </c>
      <c r="W244" s="11" t="s">
        <v>216</v>
      </c>
      <c r="X244" s="149" t="s">
        <v>87</v>
      </c>
    </row>
    <row r="245">
      <c r="A245" s="150" t="s">
        <v>1425</v>
      </c>
      <c r="B245" s="14">
        <v>20.0</v>
      </c>
      <c r="C245" s="14" t="s">
        <v>59</v>
      </c>
      <c r="D245" s="14" t="s">
        <v>193</v>
      </c>
      <c r="E245" s="15">
        <v>0.9583333333357587</v>
      </c>
      <c r="F245" s="14" t="s">
        <v>181</v>
      </c>
      <c r="G245" s="15">
        <v>0.25</v>
      </c>
      <c r="H245" s="14" t="s">
        <v>1917</v>
      </c>
      <c r="I245" s="14" t="s">
        <v>125</v>
      </c>
      <c r="J245" s="14" t="s">
        <v>79</v>
      </c>
      <c r="K245" s="14" t="s">
        <v>79</v>
      </c>
      <c r="L245" s="14" t="s">
        <v>79</v>
      </c>
      <c r="M245" s="14" t="s">
        <v>79</v>
      </c>
      <c r="N245" s="14" t="s">
        <v>78</v>
      </c>
      <c r="O245" s="14" t="s">
        <v>79</v>
      </c>
      <c r="P245" s="14" t="s">
        <v>79</v>
      </c>
      <c r="Q245" s="14" t="s">
        <v>79</v>
      </c>
      <c r="R245" s="14" t="s">
        <v>1041</v>
      </c>
      <c r="S245" s="14" t="s">
        <v>125</v>
      </c>
      <c r="T245" s="14" t="s">
        <v>147</v>
      </c>
      <c r="U245" s="14" t="s">
        <v>79</v>
      </c>
      <c r="V245" s="14" t="s">
        <v>78</v>
      </c>
      <c r="W245" s="14" t="s">
        <v>102</v>
      </c>
      <c r="X245" s="152" t="s">
        <v>202</v>
      </c>
    </row>
    <row r="246">
      <c r="A246" s="147" t="s">
        <v>1426</v>
      </c>
      <c r="B246" s="11">
        <v>39.0</v>
      </c>
      <c r="C246" s="11" t="s">
        <v>88</v>
      </c>
      <c r="D246" s="11" t="s">
        <v>164</v>
      </c>
      <c r="E246" s="12">
        <v>0.9166666666642413</v>
      </c>
      <c r="F246" s="11" t="s">
        <v>1989</v>
      </c>
      <c r="G246" s="12">
        <v>0.20833333333575865</v>
      </c>
      <c r="H246" s="11" t="s">
        <v>354</v>
      </c>
      <c r="I246" s="11" t="s">
        <v>125</v>
      </c>
      <c r="J246" s="11" t="s">
        <v>125</v>
      </c>
      <c r="K246" s="11" t="s">
        <v>125</v>
      </c>
      <c r="L246" s="11" t="s">
        <v>77</v>
      </c>
      <c r="M246" s="11" t="s">
        <v>77</v>
      </c>
      <c r="N246" s="11" t="s">
        <v>77</v>
      </c>
      <c r="O246" s="11" t="s">
        <v>78</v>
      </c>
      <c r="P246" s="11" t="s">
        <v>78</v>
      </c>
      <c r="Q246" s="11" t="s">
        <v>125</v>
      </c>
      <c r="R246" s="11" t="s">
        <v>1050</v>
      </c>
      <c r="S246" s="11" t="s">
        <v>125</v>
      </c>
      <c r="T246" s="11" t="s">
        <v>80</v>
      </c>
      <c r="U246" s="11" t="s">
        <v>125</v>
      </c>
      <c r="V246" s="11" t="s">
        <v>78</v>
      </c>
      <c r="W246" s="11" t="s">
        <v>216</v>
      </c>
      <c r="X246" s="149" t="s">
        <v>87</v>
      </c>
    </row>
    <row r="247">
      <c r="A247" s="150" t="s">
        <v>1427</v>
      </c>
      <c r="B247" s="14">
        <v>26.0</v>
      </c>
      <c r="C247" s="14" t="s">
        <v>59</v>
      </c>
      <c r="D247" s="14" t="s">
        <v>89</v>
      </c>
      <c r="E247" s="15">
        <v>0.08333333333575865</v>
      </c>
      <c r="F247" s="14" t="s">
        <v>220</v>
      </c>
      <c r="G247" s="15">
        <v>0.22916666666424135</v>
      </c>
      <c r="H247" s="14" t="s">
        <v>163</v>
      </c>
      <c r="I247" s="14" t="s">
        <v>125</v>
      </c>
      <c r="J247" s="14" t="s">
        <v>125</v>
      </c>
      <c r="K247" s="14" t="s">
        <v>125</v>
      </c>
      <c r="L247" s="14" t="s">
        <v>125</v>
      </c>
      <c r="M247" s="14" t="s">
        <v>125</v>
      </c>
      <c r="N247" s="14" t="s">
        <v>77</v>
      </c>
      <c r="O247" s="14" t="s">
        <v>79</v>
      </c>
      <c r="P247" s="14" t="s">
        <v>79</v>
      </c>
      <c r="Q247" s="14" t="s">
        <v>79</v>
      </c>
      <c r="R247" s="14" t="s">
        <v>1055</v>
      </c>
      <c r="S247" s="14" t="s">
        <v>125</v>
      </c>
      <c r="T247" s="14" t="s">
        <v>80</v>
      </c>
      <c r="U247" s="14" t="s">
        <v>79</v>
      </c>
      <c r="V247" s="14" t="s">
        <v>79</v>
      </c>
      <c r="W247" s="14" t="s">
        <v>102</v>
      </c>
      <c r="X247" s="152" t="s">
        <v>140</v>
      </c>
    </row>
    <row r="248">
      <c r="A248" s="147" t="s">
        <v>1428</v>
      </c>
      <c r="B248" s="11">
        <v>18.0</v>
      </c>
      <c r="C248" s="11" t="s">
        <v>59</v>
      </c>
      <c r="D248" s="11" t="s">
        <v>252</v>
      </c>
      <c r="E248" s="12">
        <v>0.9375</v>
      </c>
      <c r="F248" s="11" t="s">
        <v>311</v>
      </c>
      <c r="G248" s="12">
        <v>0.25</v>
      </c>
      <c r="H248" s="11" t="s">
        <v>124</v>
      </c>
      <c r="I248" s="11" t="s">
        <v>78</v>
      </c>
      <c r="J248" s="11" t="s">
        <v>77</v>
      </c>
      <c r="K248" s="11" t="s">
        <v>77</v>
      </c>
      <c r="L248" s="11" t="s">
        <v>79</v>
      </c>
      <c r="M248" s="11" t="s">
        <v>79</v>
      </c>
      <c r="N248" s="11" t="s">
        <v>77</v>
      </c>
      <c r="O248" s="11" t="s">
        <v>79</v>
      </c>
      <c r="P248" s="11" t="s">
        <v>78</v>
      </c>
      <c r="Q248" s="11" t="s">
        <v>79</v>
      </c>
      <c r="R248" s="11">
        <v>0.0</v>
      </c>
      <c r="S248" s="11" t="s">
        <v>79</v>
      </c>
      <c r="T248" s="11" t="s">
        <v>101</v>
      </c>
      <c r="U248" s="11" t="s">
        <v>79</v>
      </c>
      <c r="V248" s="11" t="s">
        <v>78</v>
      </c>
      <c r="W248" s="11" t="s">
        <v>81</v>
      </c>
      <c r="X248" s="149" t="s">
        <v>87</v>
      </c>
    </row>
    <row r="249">
      <c r="A249" s="150" t="s">
        <v>1429</v>
      </c>
      <c r="B249" s="14">
        <v>20.0</v>
      </c>
      <c r="C249" s="14" t="s">
        <v>88</v>
      </c>
      <c r="D249" s="14" t="s">
        <v>193</v>
      </c>
      <c r="E249" s="15">
        <v>0.9375</v>
      </c>
      <c r="F249" s="14" t="s">
        <v>179</v>
      </c>
      <c r="G249" s="15">
        <v>0.27083333333575865</v>
      </c>
      <c r="H249" s="14" t="s">
        <v>209</v>
      </c>
      <c r="I249" s="14" t="s">
        <v>77</v>
      </c>
      <c r="J249" s="14" t="s">
        <v>77</v>
      </c>
      <c r="K249" s="14" t="s">
        <v>77</v>
      </c>
      <c r="L249" s="14" t="s">
        <v>79</v>
      </c>
      <c r="M249" s="14" t="s">
        <v>79</v>
      </c>
      <c r="N249" s="14" t="s">
        <v>78</v>
      </c>
      <c r="O249" s="14" t="s">
        <v>79</v>
      </c>
      <c r="P249" s="14" t="s">
        <v>79</v>
      </c>
      <c r="Q249" s="14" t="s">
        <v>79</v>
      </c>
      <c r="R249" s="14">
        <v>0.0</v>
      </c>
      <c r="S249" s="14" t="s">
        <v>111</v>
      </c>
      <c r="T249" s="14" t="s">
        <v>101</v>
      </c>
      <c r="U249" s="14" t="s">
        <v>79</v>
      </c>
      <c r="V249" s="14" t="s">
        <v>79</v>
      </c>
      <c r="W249" s="14" t="s">
        <v>138</v>
      </c>
      <c r="X249" s="152" t="s">
        <v>87</v>
      </c>
    </row>
    <row r="250">
      <c r="A250" s="147" t="s">
        <v>1430</v>
      </c>
      <c r="B250" s="11">
        <v>24.0</v>
      </c>
      <c r="C250" s="11" t="s">
        <v>59</v>
      </c>
      <c r="D250" s="11" t="s">
        <v>252</v>
      </c>
      <c r="E250" s="12">
        <v>0.0</v>
      </c>
      <c r="F250" s="11" t="s">
        <v>311</v>
      </c>
      <c r="G250" s="12">
        <v>0.23958333333575865</v>
      </c>
      <c r="H250" s="11" t="s">
        <v>1917</v>
      </c>
      <c r="I250" s="11" t="s">
        <v>77</v>
      </c>
      <c r="J250" s="11" t="s">
        <v>78</v>
      </c>
      <c r="K250" s="11" t="s">
        <v>77</v>
      </c>
      <c r="L250" s="11" t="s">
        <v>77</v>
      </c>
      <c r="M250" s="11" t="s">
        <v>77</v>
      </c>
      <c r="N250" s="11" t="s">
        <v>79</v>
      </c>
      <c r="O250" s="11" t="s">
        <v>79</v>
      </c>
      <c r="P250" s="11" t="s">
        <v>77</v>
      </c>
      <c r="Q250" s="11" t="s">
        <v>79</v>
      </c>
      <c r="R250" s="11">
        <v>0.0</v>
      </c>
      <c r="S250" s="11" t="s">
        <v>79</v>
      </c>
      <c r="T250" s="11" t="s">
        <v>80</v>
      </c>
      <c r="U250" s="11" t="s">
        <v>79</v>
      </c>
      <c r="V250" s="11" t="s">
        <v>77</v>
      </c>
      <c r="W250" s="11" t="s">
        <v>102</v>
      </c>
      <c r="X250" s="149" t="s">
        <v>140</v>
      </c>
    </row>
    <row r="251">
      <c r="A251" s="150" t="s">
        <v>1431</v>
      </c>
      <c r="B251" s="14">
        <v>20.0</v>
      </c>
      <c r="C251" s="14" t="s">
        <v>59</v>
      </c>
      <c r="D251" s="14" t="s">
        <v>193</v>
      </c>
      <c r="E251" s="15">
        <v>0.9791666666642413</v>
      </c>
      <c r="F251" s="14" t="s">
        <v>788</v>
      </c>
      <c r="G251" s="15">
        <v>0.26388888889050577</v>
      </c>
      <c r="H251" s="14" t="s">
        <v>354</v>
      </c>
      <c r="I251" s="14" t="s">
        <v>125</v>
      </c>
      <c r="J251" s="14" t="s">
        <v>79</v>
      </c>
      <c r="K251" s="14" t="s">
        <v>79</v>
      </c>
      <c r="L251" s="14" t="s">
        <v>79</v>
      </c>
      <c r="M251" s="14" t="s">
        <v>79</v>
      </c>
      <c r="N251" s="14" t="s">
        <v>77</v>
      </c>
      <c r="O251" s="14" t="s">
        <v>79</v>
      </c>
      <c r="P251" s="14" t="s">
        <v>77</v>
      </c>
      <c r="Q251" s="14" t="s">
        <v>79</v>
      </c>
      <c r="R251" s="14" t="s">
        <v>282</v>
      </c>
      <c r="S251" s="14" t="s">
        <v>125</v>
      </c>
      <c r="T251" s="14" t="s">
        <v>147</v>
      </c>
      <c r="U251" s="14" t="s">
        <v>79</v>
      </c>
      <c r="V251" s="14" t="s">
        <v>78</v>
      </c>
      <c r="W251" s="14" t="s">
        <v>216</v>
      </c>
      <c r="X251" s="152" t="s">
        <v>202</v>
      </c>
    </row>
    <row r="252">
      <c r="A252" s="147" t="s">
        <v>1432</v>
      </c>
      <c r="B252" s="11">
        <v>23.0</v>
      </c>
      <c r="C252" s="11" t="s">
        <v>59</v>
      </c>
      <c r="D252" s="11" t="s">
        <v>164</v>
      </c>
      <c r="E252" s="12">
        <v>0.020833333335758653</v>
      </c>
      <c r="F252" s="11" t="s">
        <v>180</v>
      </c>
      <c r="G252" s="12">
        <v>0.25</v>
      </c>
      <c r="H252" s="18" t="s">
        <v>354</v>
      </c>
      <c r="I252" s="11" t="s">
        <v>125</v>
      </c>
      <c r="J252" s="11" t="s">
        <v>77</v>
      </c>
      <c r="K252" s="11" t="s">
        <v>78</v>
      </c>
      <c r="L252" s="11" t="s">
        <v>79</v>
      </c>
      <c r="M252" s="11" t="s">
        <v>79</v>
      </c>
      <c r="N252" s="11" t="s">
        <v>79</v>
      </c>
      <c r="O252" s="11" t="s">
        <v>79</v>
      </c>
      <c r="P252" s="11" t="s">
        <v>79</v>
      </c>
      <c r="Q252" s="11" t="s">
        <v>79</v>
      </c>
      <c r="R252" s="11" t="s">
        <v>184</v>
      </c>
      <c r="S252" s="11" t="s">
        <v>79</v>
      </c>
      <c r="T252" s="11" t="s">
        <v>80</v>
      </c>
      <c r="U252" s="11" t="s">
        <v>77</v>
      </c>
      <c r="V252" s="11" t="s">
        <v>77</v>
      </c>
      <c r="W252" s="11" t="s">
        <v>81</v>
      </c>
      <c r="X252" s="149" t="s">
        <v>87</v>
      </c>
    </row>
    <row r="253">
      <c r="A253" s="150" t="s">
        <v>1433</v>
      </c>
      <c r="B253" s="14">
        <v>21.0</v>
      </c>
      <c r="C253" s="14" t="s">
        <v>88</v>
      </c>
      <c r="D253" s="14" t="s">
        <v>89</v>
      </c>
      <c r="E253" s="15">
        <v>0.9583333333357587</v>
      </c>
      <c r="F253" s="14" t="s">
        <v>215</v>
      </c>
      <c r="G253" s="15">
        <v>0.25</v>
      </c>
      <c r="H253" s="14" t="s">
        <v>146</v>
      </c>
      <c r="I253" s="14" t="s">
        <v>79</v>
      </c>
      <c r="J253" s="14" t="s">
        <v>79</v>
      </c>
      <c r="K253" s="14" t="s">
        <v>79</v>
      </c>
      <c r="L253" s="14" t="s">
        <v>77</v>
      </c>
      <c r="M253" s="14" t="s">
        <v>77</v>
      </c>
      <c r="N253" s="14" t="s">
        <v>79</v>
      </c>
      <c r="O253" s="14" t="s">
        <v>79</v>
      </c>
      <c r="P253" s="14" t="s">
        <v>79</v>
      </c>
      <c r="Q253" s="14" t="s">
        <v>79</v>
      </c>
      <c r="R253" s="14">
        <v>0.0</v>
      </c>
      <c r="S253" s="14" t="s">
        <v>79</v>
      </c>
      <c r="T253" s="14" t="s">
        <v>80</v>
      </c>
      <c r="U253" s="14" t="s">
        <v>79</v>
      </c>
      <c r="V253" s="14" t="s">
        <v>78</v>
      </c>
      <c r="W253" s="14" t="s">
        <v>138</v>
      </c>
      <c r="X253" s="152" t="s">
        <v>87</v>
      </c>
    </row>
    <row r="254">
      <c r="A254" s="147" t="s">
        <v>1434</v>
      </c>
      <c r="B254" s="11">
        <v>24.0</v>
      </c>
      <c r="C254" s="11" t="s">
        <v>59</v>
      </c>
      <c r="D254" s="11" t="s">
        <v>164</v>
      </c>
      <c r="E254" s="12">
        <v>0.9166666666642413</v>
      </c>
      <c r="F254" s="11" t="s">
        <v>220</v>
      </c>
      <c r="G254" s="12">
        <v>0.3125</v>
      </c>
      <c r="H254" s="11" t="s">
        <v>354</v>
      </c>
      <c r="I254" s="11" t="s">
        <v>125</v>
      </c>
      <c r="J254" s="11" t="s">
        <v>125</v>
      </c>
      <c r="K254" s="11" t="s">
        <v>79</v>
      </c>
      <c r="L254" s="11" t="s">
        <v>79</v>
      </c>
      <c r="M254" s="11" t="s">
        <v>79</v>
      </c>
      <c r="N254" s="11" t="s">
        <v>79</v>
      </c>
      <c r="O254" s="11" t="s">
        <v>79</v>
      </c>
      <c r="P254" s="11" t="s">
        <v>77</v>
      </c>
      <c r="Q254" s="11" t="s">
        <v>79</v>
      </c>
      <c r="R254" s="11" t="s">
        <v>282</v>
      </c>
      <c r="S254" s="11" t="s">
        <v>125</v>
      </c>
      <c r="T254" s="11" t="s">
        <v>80</v>
      </c>
      <c r="U254" s="11" t="s">
        <v>79</v>
      </c>
      <c r="V254" s="11" t="s">
        <v>79</v>
      </c>
      <c r="W254" s="11" t="s">
        <v>216</v>
      </c>
      <c r="X254" s="149" t="s">
        <v>87</v>
      </c>
    </row>
    <row r="255">
      <c r="A255" s="150" t="s">
        <v>1435</v>
      </c>
      <c r="B255" s="14">
        <v>26.0</v>
      </c>
      <c r="C255" s="14" t="s">
        <v>59</v>
      </c>
      <c r="D255" s="14" t="s">
        <v>228</v>
      </c>
      <c r="E255" s="15">
        <v>0.0</v>
      </c>
      <c r="F255" s="14" t="s">
        <v>215</v>
      </c>
      <c r="G255" s="15">
        <v>0.22916666666424135</v>
      </c>
      <c r="H255" s="14" t="s">
        <v>146</v>
      </c>
      <c r="I255" s="14" t="s">
        <v>79</v>
      </c>
      <c r="J255" s="14" t="s">
        <v>79</v>
      </c>
      <c r="K255" s="14" t="s">
        <v>79</v>
      </c>
      <c r="L255" s="14" t="s">
        <v>79</v>
      </c>
      <c r="M255" s="14" t="s">
        <v>79</v>
      </c>
      <c r="N255" s="14" t="s">
        <v>79</v>
      </c>
      <c r="O255" s="14" t="s">
        <v>79</v>
      </c>
      <c r="P255" s="14" t="s">
        <v>77</v>
      </c>
      <c r="Q255" s="14" t="s">
        <v>79</v>
      </c>
      <c r="R255" s="14">
        <v>0.0</v>
      </c>
      <c r="S255" s="14" t="s">
        <v>79</v>
      </c>
      <c r="T255" s="14" t="s">
        <v>80</v>
      </c>
      <c r="U255" s="14" t="s">
        <v>79</v>
      </c>
      <c r="V255" s="14" t="s">
        <v>77</v>
      </c>
      <c r="W255" s="14" t="s">
        <v>102</v>
      </c>
      <c r="X255" s="152" t="s">
        <v>87</v>
      </c>
    </row>
    <row r="256">
      <c r="A256" s="147" t="s">
        <v>1436</v>
      </c>
      <c r="B256" s="11">
        <v>21.0</v>
      </c>
      <c r="C256" s="11" t="s">
        <v>88</v>
      </c>
      <c r="D256" s="11" t="s">
        <v>252</v>
      </c>
      <c r="E256" s="12">
        <v>0.9166666666642413</v>
      </c>
      <c r="F256" s="11" t="s">
        <v>2078</v>
      </c>
      <c r="G256" s="12">
        <v>0.22916666666424135</v>
      </c>
      <c r="H256" s="11" t="s">
        <v>1921</v>
      </c>
      <c r="I256" s="11" t="s">
        <v>79</v>
      </c>
      <c r="J256" s="11" t="s">
        <v>79</v>
      </c>
      <c r="K256" s="11" t="s">
        <v>79</v>
      </c>
      <c r="L256" s="11" t="s">
        <v>79</v>
      </c>
      <c r="M256" s="11" t="s">
        <v>79</v>
      </c>
      <c r="N256" s="11" t="s">
        <v>79</v>
      </c>
      <c r="O256" s="11" t="s">
        <v>79</v>
      </c>
      <c r="P256" s="11" t="s">
        <v>79</v>
      </c>
      <c r="Q256" s="11" t="s">
        <v>79</v>
      </c>
      <c r="R256" s="11">
        <v>0.0</v>
      </c>
      <c r="S256" s="11" t="s">
        <v>111</v>
      </c>
      <c r="T256" s="11" t="s">
        <v>157</v>
      </c>
      <c r="U256" s="11" t="s">
        <v>79</v>
      </c>
      <c r="V256" s="11" t="s">
        <v>79</v>
      </c>
      <c r="W256" s="11" t="s">
        <v>102</v>
      </c>
      <c r="X256" s="149" t="s">
        <v>87</v>
      </c>
    </row>
    <row r="257">
      <c r="A257" s="193" t="s">
        <v>1437</v>
      </c>
      <c r="B257" s="194">
        <v>20.0</v>
      </c>
      <c r="C257" s="194" t="s">
        <v>59</v>
      </c>
      <c r="D257" s="194" t="s">
        <v>252</v>
      </c>
      <c r="E257" s="195">
        <v>0.9375</v>
      </c>
      <c r="F257" s="194" t="s">
        <v>83</v>
      </c>
      <c r="G257" s="195">
        <v>0.1875</v>
      </c>
      <c r="H257" s="194" t="s">
        <v>1917</v>
      </c>
      <c r="I257" s="194" t="s">
        <v>77</v>
      </c>
      <c r="J257" s="194" t="s">
        <v>77</v>
      </c>
      <c r="K257" s="194" t="s">
        <v>78</v>
      </c>
      <c r="L257" s="194" t="s">
        <v>77</v>
      </c>
      <c r="M257" s="194" t="s">
        <v>79</v>
      </c>
      <c r="N257" s="194" t="s">
        <v>79</v>
      </c>
      <c r="O257" s="194" t="s">
        <v>79</v>
      </c>
      <c r="P257" s="194" t="s">
        <v>77</v>
      </c>
      <c r="Q257" s="194" t="s">
        <v>78</v>
      </c>
      <c r="R257" s="194" t="s">
        <v>1076</v>
      </c>
      <c r="S257" s="194" t="s">
        <v>77</v>
      </c>
      <c r="T257" s="194" t="s">
        <v>80</v>
      </c>
      <c r="U257" s="194" t="s">
        <v>79</v>
      </c>
      <c r="V257" s="194" t="s">
        <v>77</v>
      </c>
      <c r="W257" s="194" t="s">
        <v>102</v>
      </c>
      <c r="X257" s="196" t="s">
        <v>87</v>
      </c>
    </row>
    <row r="258">
      <c r="A258" s="193" t="s">
        <v>1438</v>
      </c>
      <c r="B258" s="194">
        <v>22.0</v>
      </c>
      <c r="C258" s="194" t="s">
        <v>59</v>
      </c>
      <c r="D258" s="194" t="s">
        <v>89</v>
      </c>
      <c r="E258" s="195">
        <v>0.9583333333357587</v>
      </c>
      <c r="F258" s="194" t="s">
        <v>2079</v>
      </c>
      <c r="G258" s="195">
        <v>0.25</v>
      </c>
      <c r="H258" s="194" t="s">
        <v>1079</v>
      </c>
      <c r="I258" s="194" t="s">
        <v>78</v>
      </c>
      <c r="J258" s="194" t="s">
        <v>77</v>
      </c>
      <c r="K258" s="194" t="s">
        <v>79</v>
      </c>
      <c r="L258" s="194" t="s">
        <v>79</v>
      </c>
      <c r="M258" s="194" t="s">
        <v>79</v>
      </c>
      <c r="N258" s="194" t="s">
        <v>78</v>
      </c>
      <c r="O258" s="194" t="s">
        <v>79</v>
      </c>
      <c r="P258" s="194" t="s">
        <v>79</v>
      </c>
      <c r="Q258" s="194" t="s">
        <v>79</v>
      </c>
      <c r="R258" s="194">
        <v>0.0</v>
      </c>
      <c r="S258" s="194" t="s">
        <v>79</v>
      </c>
      <c r="T258" s="194" t="s">
        <v>80</v>
      </c>
      <c r="U258" s="194" t="s">
        <v>79</v>
      </c>
      <c r="V258" s="194" t="s">
        <v>78</v>
      </c>
      <c r="W258" s="194" t="s">
        <v>81</v>
      </c>
      <c r="X258" s="196" t="s">
        <v>87</v>
      </c>
    </row>
    <row r="259">
      <c r="A259" s="150" t="s">
        <v>1439</v>
      </c>
      <c r="B259" s="14">
        <v>23.0</v>
      </c>
      <c r="C259" s="14" t="s">
        <v>59</v>
      </c>
      <c r="D259" s="14" t="s">
        <v>60</v>
      </c>
      <c r="E259" s="15">
        <v>0.020833333335758653</v>
      </c>
      <c r="F259" s="14" t="s">
        <v>190</v>
      </c>
      <c r="G259" s="15">
        <v>0.35416666666424135</v>
      </c>
      <c r="H259" s="14" t="s">
        <v>124</v>
      </c>
      <c r="I259" s="14" t="s">
        <v>77</v>
      </c>
      <c r="J259" s="14" t="s">
        <v>78</v>
      </c>
      <c r="K259" s="14" t="s">
        <v>79</v>
      </c>
      <c r="L259" s="14" t="s">
        <v>79</v>
      </c>
      <c r="M259" s="14" t="s">
        <v>79</v>
      </c>
      <c r="N259" s="14" t="s">
        <v>79</v>
      </c>
      <c r="O259" s="14" t="s">
        <v>79</v>
      </c>
      <c r="P259" s="14" t="s">
        <v>79</v>
      </c>
      <c r="Q259" s="14" t="s">
        <v>79</v>
      </c>
      <c r="R259" s="14">
        <v>0.0</v>
      </c>
      <c r="S259" s="14" t="s">
        <v>79</v>
      </c>
      <c r="T259" s="14" t="s">
        <v>101</v>
      </c>
      <c r="U259" s="14" t="s">
        <v>125</v>
      </c>
      <c r="V259" s="14" t="s">
        <v>78</v>
      </c>
      <c r="W259" s="14" t="s">
        <v>81</v>
      </c>
      <c r="X259" s="152" t="s">
        <v>140</v>
      </c>
    </row>
    <row r="260">
      <c r="A260" s="147" t="s">
        <v>1440</v>
      </c>
      <c r="B260" s="11">
        <v>19.0</v>
      </c>
      <c r="C260" s="11" t="s">
        <v>59</v>
      </c>
      <c r="D260" s="11" t="s">
        <v>193</v>
      </c>
      <c r="E260" s="12">
        <v>0.9583333333357587</v>
      </c>
      <c r="F260" s="11" t="s">
        <v>281</v>
      </c>
      <c r="G260" s="12">
        <v>0.29166666666424135</v>
      </c>
      <c r="H260" s="11" t="s">
        <v>146</v>
      </c>
      <c r="I260" s="11" t="s">
        <v>79</v>
      </c>
      <c r="J260" s="11" t="s">
        <v>77</v>
      </c>
      <c r="K260" s="11" t="s">
        <v>79</v>
      </c>
      <c r="L260" s="11" t="s">
        <v>79</v>
      </c>
      <c r="M260" s="11" t="s">
        <v>77</v>
      </c>
      <c r="N260" s="11" t="s">
        <v>79</v>
      </c>
      <c r="O260" s="11" t="s">
        <v>79</v>
      </c>
      <c r="P260" s="11" t="s">
        <v>79</v>
      </c>
      <c r="Q260" s="11" t="s">
        <v>79</v>
      </c>
      <c r="R260" s="11" t="s">
        <v>87</v>
      </c>
      <c r="S260" s="11" t="s">
        <v>111</v>
      </c>
      <c r="T260" s="11" t="s">
        <v>101</v>
      </c>
      <c r="U260" s="11" t="s">
        <v>79</v>
      </c>
      <c r="V260" s="11" t="s">
        <v>78</v>
      </c>
      <c r="W260" s="11" t="s">
        <v>102</v>
      </c>
      <c r="X260" s="149" t="s">
        <v>87</v>
      </c>
    </row>
    <row r="261">
      <c r="A261" s="150" t="s">
        <v>1441</v>
      </c>
      <c r="B261" s="14">
        <v>18.0</v>
      </c>
      <c r="C261" s="14" t="s">
        <v>88</v>
      </c>
      <c r="D261" s="14" t="s">
        <v>193</v>
      </c>
      <c r="E261" s="15">
        <v>0.020833333335758653</v>
      </c>
      <c r="F261" s="14" t="s">
        <v>215</v>
      </c>
      <c r="G261" s="15">
        <v>0.29166666666424135</v>
      </c>
      <c r="H261" s="17" t="s">
        <v>1911</v>
      </c>
      <c r="I261" s="14" t="s">
        <v>78</v>
      </c>
      <c r="J261" s="14" t="s">
        <v>77</v>
      </c>
      <c r="K261" s="14" t="s">
        <v>79</v>
      </c>
      <c r="L261" s="14" t="s">
        <v>79</v>
      </c>
      <c r="M261" s="14" t="s">
        <v>79</v>
      </c>
      <c r="N261" s="14" t="s">
        <v>77</v>
      </c>
      <c r="O261" s="14" t="s">
        <v>79</v>
      </c>
      <c r="P261" s="14" t="s">
        <v>77</v>
      </c>
      <c r="Q261" s="14" t="s">
        <v>79</v>
      </c>
      <c r="R261" s="14" t="s">
        <v>1083</v>
      </c>
      <c r="S261" s="14" t="s">
        <v>125</v>
      </c>
      <c r="T261" s="14" t="s">
        <v>80</v>
      </c>
      <c r="U261" s="14" t="s">
        <v>79</v>
      </c>
      <c r="V261" s="14" t="s">
        <v>78</v>
      </c>
      <c r="W261" s="14" t="s">
        <v>102</v>
      </c>
      <c r="X261" s="152" t="s">
        <v>87</v>
      </c>
    </row>
    <row r="262">
      <c r="A262" s="147" t="s">
        <v>1442</v>
      </c>
      <c r="B262" s="11">
        <v>21.0</v>
      </c>
      <c r="C262" s="11" t="s">
        <v>88</v>
      </c>
      <c r="D262" s="11" t="s">
        <v>60</v>
      </c>
      <c r="E262" s="12">
        <v>0.0</v>
      </c>
      <c r="F262" s="11" t="s">
        <v>215</v>
      </c>
      <c r="G262" s="12">
        <v>0.27083333333575865</v>
      </c>
      <c r="H262" s="11" t="s">
        <v>124</v>
      </c>
      <c r="I262" s="11" t="s">
        <v>77</v>
      </c>
      <c r="J262" s="11" t="s">
        <v>79</v>
      </c>
      <c r="K262" s="11" t="s">
        <v>79</v>
      </c>
      <c r="L262" s="11" t="s">
        <v>79</v>
      </c>
      <c r="M262" s="11" t="s">
        <v>79</v>
      </c>
      <c r="N262" s="11" t="s">
        <v>79</v>
      </c>
      <c r="O262" s="11" t="s">
        <v>79</v>
      </c>
      <c r="P262" s="11" t="s">
        <v>79</v>
      </c>
      <c r="Q262" s="11" t="s">
        <v>79</v>
      </c>
      <c r="R262" s="11">
        <v>0.0</v>
      </c>
      <c r="S262" s="11" t="s">
        <v>111</v>
      </c>
      <c r="T262" s="11" t="s">
        <v>101</v>
      </c>
      <c r="U262" s="11" t="s">
        <v>79</v>
      </c>
      <c r="V262" s="11" t="s">
        <v>77</v>
      </c>
      <c r="W262" s="11" t="s">
        <v>102</v>
      </c>
      <c r="X262" s="149" t="s">
        <v>87</v>
      </c>
    </row>
    <row r="263">
      <c r="A263" s="150" t="s">
        <v>1443</v>
      </c>
      <c r="B263" s="14">
        <v>32.0</v>
      </c>
      <c r="C263" s="14" t="s">
        <v>59</v>
      </c>
      <c r="D263" s="14" t="s">
        <v>252</v>
      </c>
      <c r="E263" s="15">
        <v>0.04166666666424135</v>
      </c>
      <c r="F263" s="14" t="s">
        <v>788</v>
      </c>
      <c r="G263" s="15">
        <v>0.23958333333575865</v>
      </c>
      <c r="H263" s="14" t="s">
        <v>201</v>
      </c>
      <c r="I263" s="14" t="s">
        <v>125</v>
      </c>
      <c r="J263" s="14" t="s">
        <v>79</v>
      </c>
      <c r="K263" s="14" t="s">
        <v>79</v>
      </c>
      <c r="L263" s="14" t="s">
        <v>79</v>
      </c>
      <c r="M263" s="14" t="s">
        <v>79</v>
      </c>
      <c r="N263" s="14" t="s">
        <v>78</v>
      </c>
      <c r="O263" s="14" t="s">
        <v>79</v>
      </c>
      <c r="P263" s="14" t="s">
        <v>79</v>
      </c>
      <c r="Q263" s="14" t="s">
        <v>79</v>
      </c>
      <c r="R263" s="14">
        <v>0.0</v>
      </c>
      <c r="S263" s="14" t="s">
        <v>79</v>
      </c>
      <c r="T263" s="14" t="s">
        <v>80</v>
      </c>
      <c r="U263" s="14" t="s">
        <v>79</v>
      </c>
      <c r="V263" s="14" t="s">
        <v>78</v>
      </c>
      <c r="W263" s="14" t="s">
        <v>102</v>
      </c>
      <c r="X263" s="152" t="s">
        <v>87</v>
      </c>
    </row>
    <row r="264">
      <c r="A264" s="147" t="s">
        <v>1444</v>
      </c>
      <c r="B264" s="11">
        <v>21.0</v>
      </c>
      <c r="C264" s="11" t="s">
        <v>59</v>
      </c>
      <c r="D264" s="11" t="s">
        <v>252</v>
      </c>
      <c r="E264" s="12">
        <v>0.020833333335758653</v>
      </c>
      <c r="F264" s="11" t="s">
        <v>179</v>
      </c>
      <c r="G264" s="12">
        <v>0.20833333333575865</v>
      </c>
      <c r="H264" s="11" t="s">
        <v>163</v>
      </c>
      <c r="I264" s="11" t="s">
        <v>125</v>
      </c>
      <c r="J264" s="11" t="s">
        <v>78</v>
      </c>
      <c r="K264" s="11" t="s">
        <v>78</v>
      </c>
      <c r="L264" s="11" t="s">
        <v>77</v>
      </c>
      <c r="M264" s="11" t="s">
        <v>79</v>
      </c>
      <c r="N264" s="11" t="s">
        <v>77</v>
      </c>
      <c r="O264" s="11" t="s">
        <v>77</v>
      </c>
      <c r="P264" s="11" t="s">
        <v>125</v>
      </c>
      <c r="Q264" s="11" t="s">
        <v>79</v>
      </c>
      <c r="R264" s="11">
        <v>0.0</v>
      </c>
      <c r="S264" s="11" t="s">
        <v>79</v>
      </c>
      <c r="T264" s="11" t="s">
        <v>80</v>
      </c>
      <c r="U264" s="11" t="s">
        <v>78</v>
      </c>
      <c r="V264" s="11" t="s">
        <v>78</v>
      </c>
      <c r="W264" s="11" t="s">
        <v>81</v>
      </c>
      <c r="X264" s="149" t="s">
        <v>87</v>
      </c>
    </row>
    <row r="265">
      <c r="A265" s="150" t="s">
        <v>1445</v>
      </c>
      <c r="B265" s="14">
        <v>23.0</v>
      </c>
      <c r="C265" s="14" t="s">
        <v>59</v>
      </c>
      <c r="D265" s="14" t="s">
        <v>60</v>
      </c>
      <c r="E265" s="15">
        <v>0.020833333335758653</v>
      </c>
      <c r="F265" s="14" t="s">
        <v>889</v>
      </c>
      <c r="G265" s="15">
        <v>0.375</v>
      </c>
      <c r="H265" s="14" t="s">
        <v>124</v>
      </c>
      <c r="I265" s="14" t="s">
        <v>79</v>
      </c>
      <c r="J265" s="14" t="s">
        <v>79</v>
      </c>
      <c r="K265" s="14" t="s">
        <v>79</v>
      </c>
      <c r="L265" s="14" t="s">
        <v>79</v>
      </c>
      <c r="M265" s="14" t="s">
        <v>79</v>
      </c>
      <c r="N265" s="14" t="s">
        <v>79</v>
      </c>
      <c r="O265" s="14" t="s">
        <v>79</v>
      </c>
      <c r="P265" s="14" t="s">
        <v>79</v>
      </c>
      <c r="Q265" s="14" t="s">
        <v>77</v>
      </c>
      <c r="R265" s="14">
        <v>0.0</v>
      </c>
      <c r="S265" s="14" t="s">
        <v>79</v>
      </c>
      <c r="T265" s="14" t="s">
        <v>80</v>
      </c>
      <c r="U265" s="14" t="s">
        <v>79</v>
      </c>
      <c r="V265" s="14" t="s">
        <v>79</v>
      </c>
      <c r="W265" s="14" t="s">
        <v>81</v>
      </c>
      <c r="X265" s="152" t="s">
        <v>87</v>
      </c>
    </row>
    <row r="266">
      <c r="A266" s="147" t="s">
        <v>1446</v>
      </c>
      <c r="B266" s="11">
        <v>23.0</v>
      </c>
      <c r="C266" s="11" t="s">
        <v>59</v>
      </c>
      <c r="D266" s="11" t="s">
        <v>60</v>
      </c>
      <c r="E266" s="12">
        <v>0.9583333333357587</v>
      </c>
      <c r="F266" s="11" t="s">
        <v>190</v>
      </c>
      <c r="G266" s="12">
        <v>0.29166666666424135</v>
      </c>
      <c r="H266" s="11" t="s">
        <v>146</v>
      </c>
      <c r="I266" s="11" t="s">
        <v>77</v>
      </c>
      <c r="J266" s="11" t="s">
        <v>79</v>
      </c>
      <c r="K266" s="11" t="s">
        <v>77</v>
      </c>
      <c r="L266" s="11" t="s">
        <v>79</v>
      </c>
      <c r="M266" s="11" t="s">
        <v>79</v>
      </c>
      <c r="N266" s="11" t="s">
        <v>79</v>
      </c>
      <c r="O266" s="11" t="s">
        <v>79</v>
      </c>
      <c r="P266" s="11" t="s">
        <v>77</v>
      </c>
      <c r="Q266" s="11" t="s">
        <v>77</v>
      </c>
      <c r="R266" s="11">
        <v>0.0</v>
      </c>
      <c r="S266" s="11" t="s">
        <v>111</v>
      </c>
      <c r="T266" s="11" t="s">
        <v>101</v>
      </c>
      <c r="U266" s="11" t="s">
        <v>79</v>
      </c>
      <c r="V266" s="11" t="s">
        <v>78</v>
      </c>
      <c r="W266" s="11" t="s">
        <v>216</v>
      </c>
      <c r="X266" s="149" t="s">
        <v>87</v>
      </c>
    </row>
    <row r="267">
      <c r="A267" s="150" t="s">
        <v>1447</v>
      </c>
      <c r="B267" s="14">
        <v>21.0</v>
      </c>
      <c r="C267" s="14" t="s">
        <v>59</v>
      </c>
      <c r="D267" s="14" t="s">
        <v>252</v>
      </c>
      <c r="E267" s="15">
        <v>0.9166666666642413</v>
      </c>
      <c r="F267" s="14" t="s">
        <v>179</v>
      </c>
      <c r="G267" s="15">
        <v>0.27083333333575865</v>
      </c>
      <c r="H267" s="14" t="s">
        <v>124</v>
      </c>
      <c r="I267" s="14" t="s">
        <v>77</v>
      </c>
      <c r="J267" s="14" t="s">
        <v>78</v>
      </c>
      <c r="K267" s="14" t="s">
        <v>125</v>
      </c>
      <c r="L267" s="14" t="s">
        <v>79</v>
      </c>
      <c r="M267" s="14" t="s">
        <v>77</v>
      </c>
      <c r="N267" s="14" t="s">
        <v>78</v>
      </c>
      <c r="O267" s="14" t="s">
        <v>78</v>
      </c>
      <c r="P267" s="14" t="s">
        <v>77</v>
      </c>
      <c r="Q267" s="14" t="s">
        <v>79</v>
      </c>
      <c r="R267" s="14">
        <v>0.0</v>
      </c>
      <c r="S267" s="14" t="s">
        <v>111</v>
      </c>
      <c r="T267" s="14" t="s">
        <v>157</v>
      </c>
      <c r="U267" s="14" t="s">
        <v>77</v>
      </c>
      <c r="V267" s="14" t="s">
        <v>77</v>
      </c>
      <c r="W267" s="14" t="s">
        <v>81</v>
      </c>
      <c r="X267" s="152" t="s">
        <v>87</v>
      </c>
    </row>
    <row r="268">
      <c r="A268" s="147" t="s">
        <v>1448</v>
      </c>
      <c r="B268" s="11">
        <v>26.0</v>
      </c>
      <c r="C268" s="11" t="s">
        <v>59</v>
      </c>
      <c r="D268" s="11" t="s">
        <v>60</v>
      </c>
      <c r="E268" s="12">
        <v>0.0</v>
      </c>
      <c r="F268" s="11" t="s">
        <v>181</v>
      </c>
      <c r="G268" s="12">
        <v>0.29166666666424135</v>
      </c>
      <c r="H268" s="11" t="s">
        <v>354</v>
      </c>
      <c r="I268" s="11" t="s">
        <v>125</v>
      </c>
      <c r="J268" s="11" t="s">
        <v>78</v>
      </c>
      <c r="K268" s="11" t="s">
        <v>78</v>
      </c>
      <c r="L268" s="11" t="s">
        <v>125</v>
      </c>
      <c r="M268" s="11" t="s">
        <v>79</v>
      </c>
      <c r="N268" s="11" t="s">
        <v>79</v>
      </c>
      <c r="O268" s="11" t="s">
        <v>78</v>
      </c>
      <c r="P268" s="11" t="s">
        <v>77</v>
      </c>
      <c r="Q268" s="11" t="s">
        <v>77</v>
      </c>
      <c r="R268" s="11" t="s">
        <v>262</v>
      </c>
      <c r="S268" s="11" t="s">
        <v>125</v>
      </c>
      <c r="T268" s="11" t="s">
        <v>80</v>
      </c>
      <c r="U268" s="11" t="s">
        <v>125</v>
      </c>
      <c r="V268" s="11" t="s">
        <v>77</v>
      </c>
      <c r="W268" s="11" t="s">
        <v>216</v>
      </c>
      <c r="X268" s="149" t="s">
        <v>202</v>
      </c>
    </row>
    <row r="269">
      <c r="A269" s="150" t="s">
        <v>1449</v>
      </c>
      <c r="B269" s="14">
        <v>26.0</v>
      </c>
      <c r="C269" s="14" t="s">
        <v>59</v>
      </c>
      <c r="D269" s="14" t="s">
        <v>60</v>
      </c>
      <c r="E269" s="15">
        <v>0.9166666666642413</v>
      </c>
      <c r="F269" s="14" t="s">
        <v>215</v>
      </c>
      <c r="G269" s="15">
        <v>0.25</v>
      </c>
      <c r="H269" s="14" t="s">
        <v>209</v>
      </c>
      <c r="I269" s="14" t="s">
        <v>79</v>
      </c>
      <c r="J269" s="14" t="s">
        <v>79</v>
      </c>
      <c r="K269" s="14" t="s">
        <v>79</v>
      </c>
      <c r="L269" s="14" t="s">
        <v>79</v>
      </c>
      <c r="M269" s="14" t="s">
        <v>79</v>
      </c>
      <c r="N269" s="14" t="s">
        <v>79</v>
      </c>
      <c r="O269" s="14" t="s">
        <v>79</v>
      </c>
      <c r="P269" s="14" t="s">
        <v>79</v>
      </c>
      <c r="Q269" s="14" t="s">
        <v>79</v>
      </c>
      <c r="R269" s="14">
        <v>0.0</v>
      </c>
      <c r="S269" s="14" t="s">
        <v>79</v>
      </c>
      <c r="T269" s="14" t="s">
        <v>157</v>
      </c>
      <c r="U269" s="14" t="s">
        <v>79</v>
      </c>
      <c r="V269" s="14" t="s">
        <v>79</v>
      </c>
      <c r="W269" s="14" t="s">
        <v>138</v>
      </c>
      <c r="X269" s="152" t="s">
        <v>140</v>
      </c>
    </row>
    <row r="270">
      <c r="A270" s="147" t="s">
        <v>1450</v>
      </c>
      <c r="B270" s="11">
        <v>23.0</v>
      </c>
      <c r="C270" s="11" t="s">
        <v>59</v>
      </c>
      <c r="D270" s="11" t="s">
        <v>228</v>
      </c>
      <c r="E270" s="12">
        <v>0.9583333333357587</v>
      </c>
      <c r="F270" s="11" t="s">
        <v>398</v>
      </c>
      <c r="G270" s="12">
        <v>0.27083333333575865</v>
      </c>
      <c r="H270" s="11" t="s">
        <v>2080</v>
      </c>
      <c r="I270" s="11" t="s">
        <v>77</v>
      </c>
      <c r="J270" s="11" t="s">
        <v>78</v>
      </c>
      <c r="K270" s="11" t="s">
        <v>79</v>
      </c>
      <c r="L270" s="11" t="s">
        <v>79</v>
      </c>
      <c r="M270" s="11" t="s">
        <v>79</v>
      </c>
      <c r="N270" s="11" t="s">
        <v>78</v>
      </c>
      <c r="O270" s="11" t="s">
        <v>79</v>
      </c>
      <c r="P270" s="11" t="s">
        <v>78</v>
      </c>
      <c r="Q270" s="11" t="s">
        <v>79</v>
      </c>
      <c r="R270" s="11">
        <v>0.0</v>
      </c>
      <c r="S270" s="11" t="s">
        <v>111</v>
      </c>
      <c r="T270" s="11" t="s">
        <v>101</v>
      </c>
      <c r="U270" s="11" t="s">
        <v>79</v>
      </c>
      <c r="V270" s="11" t="s">
        <v>78</v>
      </c>
      <c r="W270" s="11" t="s">
        <v>138</v>
      </c>
      <c r="X270" s="149" t="s">
        <v>87</v>
      </c>
    </row>
    <row r="271">
      <c r="A271" s="150" t="s">
        <v>1451</v>
      </c>
      <c r="B271" s="14">
        <v>28.0</v>
      </c>
      <c r="C271" s="14" t="s">
        <v>59</v>
      </c>
      <c r="D271" s="14" t="s">
        <v>252</v>
      </c>
      <c r="E271" s="15">
        <v>0.8958333333357587</v>
      </c>
      <c r="F271" s="14" t="s">
        <v>179</v>
      </c>
      <c r="G271" s="15">
        <v>0.25</v>
      </c>
      <c r="H271" s="14" t="s">
        <v>209</v>
      </c>
      <c r="I271" s="14" t="s">
        <v>79</v>
      </c>
      <c r="J271" s="14" t="s">
        <v>79</v>
      </c>
      <c r="K271" s="14" t="s">
        <v>79</v>
      </c>
      <c r="L271" s="14" t="s">
        <v>79</v>
      </c>
      <c r="M271" s="14" t="s">
        <v>79</v>
      </c>
      <c r="N271" s="14" t="s">
        <v>79</v>
      </c>
      <c r="O271" s="14" t="s">
        <v>79</v>
      </c>
      <c r="P271" s="14" t="s">
        <v>79</v>
      </c>
      <c r="Q271" s="14" t="s">
        <v>79</v>
      </c>
      <c r="R271" s="14">
        <v>0.0</v>
      </c>
      <c r="S271" s="14" t="s">
        <v>79</v>
      </c>
      <c r="T271" s="14" t="s">
        <v>101</v>
      </c>
      <c r="U271" s="14" t="s">
        <v>78</v>
      </c>
      <c r="V271" s="14" t="s">
        <v>79</v>
      </c>
      <c r="W271" s="14" t="s">
        <v>81</v>
      </c>
      <c r="X271" s="152" t="s">
        <v>87</v>
      </c>
    </row>
    <row r="272">
      <c r="A272" s="147" t="s">
        <v>1452</v>
      </c>
      <c r="B272" s="11">
        <v>24.0</v>
      </c>
      <c r="C272" s="11" t="s">
        <v>59</v>
      </c>
      <c r="D272" s="11" t="s">
        <v>89</v>
      </c>
      <c r="E272" s="12">
        <v>0.9583333333357587</v>
      </c>
      <c r="F272" s="11" t="s">
        <v>398</v>
      </c>
      <c r="G272" s="12">
        <v>0.3125</v>
      </c>
      <c r="H272" s="11" t="s">
        <v>146</v>
      </c>
      <c r="I272" s="11" t="s">
        <v>79</v>
      </c>
      <c r="J272" s="11" t="s">
        <v>79</v>
      </c>
      <c r="K272" s="11" t="s">
        <v>79</v>
      </c>
      <c r="L272" s="11" t="s">
        <v>79</v>
      </c>
      <c r="M272" s="11" t="s">
        <v>79</v>
      </c>
      <c r="N272" s="11" t="s">
        <v>79</v>
      </c>
      <c r="O272" s="11" t="s">
        <v>79</v>
      </c>
      <c r="P272" s="11" t="s">
        <v>79</v>
      </c>
      <c r="Q272" s="11" t="s">
        <v>79</v>
      </c>
      <c r="R272" s="11">
        <v>0.0</v>
      </c>
      <c r="S272" s="11" t="s">
        <v>79</v>
      </c>
      <c r="T272" s="11" t="s">
        <v>101</v>
      </c>
      <c r="U272" s="11" t="s">
        <v>79</v>
      </c>
      <c r="V272" s="11" t="s">
        <v>77</v>
      </c>
      <c r="W272" s="11" t="s">
        <v>102</v>
      </c>
      <c r="X272" s="149" t="s">
        <v>87</v>
      </c>
    </row>
    <row r="273">
      <c r="A273" s="150" t="s">
        <v>1453</v>
      </c>
      <c r="B273" s="14">
        <v>18.0</v>
      </c>
      <c r="C273" s="14" t="s">
        <v>59</v>
      </c>
      <c r="D273" s="14" t="s">
        <v>193</v>
      </c>
      <c r="E273" s="15">
        <v>0.020833333335758653</v>
      </c>
      <c r="F273" s="14" t="s">
        <v>1914</v>
      </c>
      <c r="G273" s="15">
        <v>0.3055555555547471</v>
      </c>
      <c r="H273" s="14" t="s">
        <v>1911</v>
      </c>
      <c r="I273" s="14" t="s">
        <v>79</v>
      </c>
      <c r="J273" s="14" t="s">
        <v>79</v>
      </c>
      <c r="K273" s="14" t="s">
        <v>79</v>
      </c>
      <c r="L273" s="14" t="s">
        <v>79</v>
      </c>
      <c r="M273" s="14" t="s">
        <v>79</v>
      </c>
      <c r="N273" s="14" t="s">
        <v>79</v>
      </c>
      <c r="O273" s="14" t="s">
        <v>79</v>
      </c>
      <c r="P273" s="14" t="s">
        <v>79</v>
      </c>
      <c r="Q273" s="14" t="s">
        <v>79</v>
      </c>
      <c r="R273" s="14">
        <v>0.0</v>
      </c>
      <c r="S273" s="14" t="s">
        <v>79</v>
      </c>
      <c r="T273" s="14" t="s">
        <v>157</v>
      </c>
      <c r="U273" s="14" t="s">
        <v>79</v>
      </c>
      <c r="V273" s="14" t="s">
        <v>79</v>
      </c>
      <c r="W273" s="14" t="s">
        <v>138</v>
      </c>
      <c r="X273" s="152" t="s">
        <v>87</v>
      </c>
    </row>
    <row r="274">
      <c r="A274" s="147" t="s">
        <v>1454</v>
      </c>
      <c r="B274" s="11">
        <v>30.0</v>
      </c>
      <c r="C274" s="11" t="s">
        <v>88</v>
      </c>
      <c r="D274" s="11" t="s">
        <v>89</v>
      </c>
      <c r="E274" s="12">
        <v>0.9444444444452529</v>
      </c>
      <c r="F274" s="11" t="s">
        <v>215</v>
      </c>
      <c r="G274" s="12">
        <v>0.25</v>
      </c>
      <c r="H274" s="11" t="s">
        <v>146</v>
      </c>
      <c r="I274" s="11" t="s">
        <v>77</v>
      </c>
      <c r="J274" s="11" t="s">
        <v>78</v>
      </c>
      <c r="K274" s="11" t="s">
        <v>79</v>
      </c>
      <c r="L274" s="11" t="s">
        <v>78</v>
      </c>
      <c r="M274" s="11" t="s">
        <v>77</v>
      </c>
      <c r="N274" s="11" t="s">
        <v>77</v>
      </c>
      <c r="O274" s="11" t="s">
        <v>79</v>
      </c>
      <c r="P274" s="11" t="s">
        <v>77</v>
      </c>
      <c r="Q274" s="11" t="s">
        <v>77</v>
      </c>
      <c r="R274" s="11" t="s">
        <v>184</v>
      </c>
      <c r="S274" s="11" t="s">
        <v>111</v>
      </c>
      <c r="T274" s="11" t="s">
        <v>80</v>
      </c>
      <c r="U274" s="11" t="s">
        <v>79</v>
      </c>
      <c r="V274" s="11" t="s">
        <v>79</v>
      </c>
      <c r="W274" s="11" t="s">
        <v>102</v>
      </c>
      <c r="X274" s="149" t="s">
        <v>87</v>
      </c>
    </row>
    <row r="275">
      <c r="A275" s="150" t="s">
        <v>1455</v>
      </c>
      <c r="B275" s="14">
        <v>21.0</v>
      </c>
      <c r="C275" s="14" t="s">
        <v>59</v>
      </c>
      <c r="D275" s="14" t="s">
        <v>252</v>
      </c>
      <c r="E275" s="15">
        <v>0.8333333333357587</v>
      </c>
      <c r="F275" s="14" t="s">
        <v>281</v>
      </c>
      <c r="G275" s="15">
        <v>0.08333333333575865</v>
      </c>
      <c r="H275" s="14" t="s">
        <v>354</v>
      </c>
      <c r="I275" s="14" t="s">
        <v>77</v>
      </c>
      <c r="J275" s="14" t="s">
        <v>125</v>
      </c>
      <c r="K275" s="14" t="s">
        <v>77</v>
      </c>
      <c r="L275" s="14" t="s">
        <v>79</v>
      </c>
      <c r="M275" s="14" t="s">
        <v>79</v>
      </c>
      <c r="N275" s="14" t="s">
        <v>78</v>
      </c>
      <c r="O275" s="14" t="s">
        <v>79</v>
      </c>
      <c r="P275" s="14" t="s">
        <v>77</v>
      </c>
      <c r="Q275" s="14" t="s">
        <v>79</v>
      </c>
      <c r="R275" s="14">
        <v>0.0</v>
      </c>
      <c r="S275" s="14" t="s">
        <v>111</v>
      </c>
      <c r="T275" s="14" t="s">
        <v>147</v>
      </c>
      <c r="U275" s="14" t="s">
        <v>79</v>
      </c>
      <c r="V275" s="14" t="s">
        <v>78</v>
      </c>
      <c r="W275" s="14" t="s">
        <v>216</v>
      </c>
      <c r="X275" s="152" t="s">
        <v>202</v>
      </c>
    </row>
    <row r="276">
      <c r="A276" s="147" t="s">
        <v>1456</v>
      </c>
      <c r="B276" s="11">
        <v>27.0</v>
      </c>
      <c r="C276" s="11" t="s">
        <v>88</v>
      </c>
      <c r="D276" s="11" t="s">
        <v>193</v>
      </c>
      <c r="E276" s="12">
        <v>0.0</v>
      </c>
      <c r="F276" s="11" t="s">
        <v>179</v>
      </c>
      <c r="G276" s="12">
        <v>0.27083333333575865</v>
      </c>
      <c r="H276" s="11" t="s">
        <v>354</v>
      </c>
      <c r="I276" s="11" t="s">
        <v>125</v>
      </c>
      <c r="J276" s="11" t="s">
        <v>79</v>
      </c>
      <c r="K276" s="11" t="s">
        <v>79</v>
      </c>
      <c r="L276" s="11" t="s">
        <v>77</v>
      </c>
      <c r="M276" s="11" t="s">
        <v>79</v>
      </c>
      <c r="N276" s="11" t="s">
        <v>78</v>
      </c>
      <c r="O276" s="11" t="s">
        <v>79</v>
      </c>
      <c r="P276" s="11" t="s">
        <v>77</v>
      </c>
      <c r="Q276" s="11" t="s">
        <v>79</v>
      </c>
      <c r="R276" s="11" t="s">
        <v>1113</v>
      </c>
      <c r="S276" s="11" t="s">
        <v>78</v>
      </c>
      <c r="T276" s="11" t="s">
        <v>80</v>
      </c>
      <c r="U276" s="11" t="s">
        <v>79</v>
      </c>
      <c r="V276" s="11" t="s">
        <v>77</v>
      </c>
      <c r="W276" s="11" t="s">
        <v>216</v>
      </c>
      <c r="X276" s="149" t="s">
        <v>87</v>
      </c>
    </row>
    <row r="277">
      <c r="A277" s="150" t="s">
        <v>1457</v>
      </c>
      <c r="B277" s="14">
        <v>23.0</v>
      </c>
      <c r="C277" s="14" t="s">
        <v>59</v>
      </c>
      <c r="D277" s="14" t="s">
        <v>228</v>
      </c>
      <c r="E277" s="15">
        <v>0.9375</v>
      </c>
      <c r="F277" s="14" t="s">
        <v>398</v>
      </c>
      <c r="G277" s="15">
        <v>0.20833333333575865</v>
      </c>
      <c r="H277" s="14" t="s">
        <v>124</v>
      </c>
      <c r="I277" s="14" t="s">
        <v>78</v>
      </c>
      <c r="J277" s="14" t="s">
        <v>78</v>
      </c>
      <c r="K277" s="14" t="s">
        <v>77</v>
      </c>
      <c r="L277" s="14" t="s">
        <v>79</v>
      </c>
      <c r="M277" s="14" t="s">
        <v>79</v>
      </c>
      <c r="N277" s="14" t="s">
        <v>78</v>
      </c>
      <c r="O277" s="14" t="s">
        <v>79</v>
      </c>
      <c r="P277" s="14" t="s">
        <v>125</v>
      </c>
      <c r="Q277" s="14" t="s">
        <v>77</v>
      </c>
      <c r="R277" s="14">
        <v>0.0</v>
      </c>
      <c r="S277" s="14" t="s">
        <v>111</v>
      </c>
      <c r="T277" s="14" t="s">
        <v>101</v>
      </c>
      <c r="U277" s="14" t="s">
        <v>79</v>
      </c>
      <c r="V277" s="14" t="s">
        <v>77</v>
      </c>
      <c r="W277" s="14" t="s">
        <v>138</v>
      </c>
      <c r="X277" s="152" t="s">
        <v>87</v>
      </c>
    </row>
    <row r="278">
      <c r="A278" s="199" t="s">
        <v>1458</v>
      </c>
      <c r="B278" s="20">
        <v>20.0</v>
      </c>
      <c r="C278" s="20" t="s">
        <v>88</v>
      </c>
      <c r="D278" s="20" t="s">
        <v>252</v>
      </c>
      <c r="E278" s="21">
        <v>0.9791666666642413</v>
      </c>
      <c r="F278" s="20" t="s">
        <v>190</v>
      </c>
      <c r="G278" s="21">
        <v>0.29166666666424135</v>
      </c>
      <c r="H278" s="20" t="s">
        <v>124</v>
      </c>
      <c r="I278" s="20" t="s">
        <v>77</v>
      </c>
      <c r="J278" s="20" t="s">
        <v>77</v>
      </c>
      <c r="K278" s="20" t="s">
        <v>79</v>
      </c>
      <c r="L278" s="20" t="s">
        <v>79</v>
      </c>
      <c r="M278" s="20" t="s">
        <v>79</v>
      </c>
      <c r="N278" s="20" t="s">
        <v>79</v>
      </c>
      <c r="O278" s="20" t="s">
        <v>79</v>
      </c>
      <c r="P278" s="20" t="s">
        <v>77</v>
      </c>
      <c r="Q278" s="20" t="s">
        <v>79</v>
      </c>
      <c r="R278" s="20">
        <v>0.0</v>
      </c>
      <c r="S278" s="20" t="s">
        <v>111</v>
      </c>
      <c r="T278" s="20" t="s">
        <v>101</v>
      </c>
      <c r="U278" s="20" t="s">
        <v>79</v>
      </c>
      <c r="V278" s="20" t="s">
        <v>77</v>
      </c>
      <c r="W278" s="20" t="s">
        <v>138</v>
      </c>
      <c r="X278" s="200" t="s">
        <v>87</v>
      </c>
    </row>
    <row r="284">
      <c r="A284" s="30"/>
    </row>
    <row r="285">
      <c r="A285" s="161"/>
    </row>
  </sheetData>
  <drawing r:id="rId1"/>
  <tableParts count="1">
    <tablePart r:id="rId3"/>
  </tableParts>
</worksheet>
</file>