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11025"/>
  </bookViews>
  <sheets>
    <sheet name="SVTT 08-21" sheetId="2" r:id="rId1"/>
    <sheet name="Hoja3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1" i="2" l="1"/>
  <c r="AB240" i="2"/>
  <c r="AB239" i="2"/>
  <c r="P8" i="2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Q241" i="2"/>
  <c r="Q233" i="2"/>
  <c r="Q217" i="2"/>
  <c r="Q209" i="2"/>
  <c r="Q201" i="2"/>
  <c r="Q193" i="2"/>
  <c r="Q185" i="2"/>
  <c r="Q177" i="2"/>
  <c r="Q161" i="2"/>
  <c r="Q153" i="2"/>
  <c r="Q145" i="2"/>
  <c r="Q137" i="2"/>
  <c r="Q129" i="2"/>
  <c r="Q121" i="2"/>
  <c r="Q113" i="2"/>
  <c r="Q105" i="2"/>
  <c r="Q97" i="2"/>
  <c r="Q96" i="2"/>
  <c r="Q89" i="2"/>
  <c r="C2" i="2"/>
  <c r="D2" i="2"/>
  <c r="C3" i="2"/>
  <c r="D3" i="2"/>
  <c r="C4" i="2"/>
  <c r="D4" i="2"/>
  <c r="M5" i="2"/>
  <c r="P5" i="2" s="1"/>
  <c r="R8" i="2" s="1"/>
  <c r="R9" i="2" s="1"/>
  <c r="AA8" i="2"/>
  <c r="X8" i="2"/>
  <c r="Y8" i="2" s="1"/>
  <c r="Z8" i="2" s="1"/>
  <c r="AB8" i="2"/>
  <c r="AD8" i="2" s="1"/>
  <c r="AE8" i="2" s="1"/>
  <c r="P9" i="2"/>
  <c r="X9" i="2"/>
  <c r="AB9" i="2"/>
  <c r="AS9" i="2" s="1"/>
  <c r="P10" i="2"/>
  <c r="AB10" i="2" s="1"/>
  <c r="AS10" i="2" s="1"/>
  <c r="R10" i="2"/>
  <c r="R11" i="2" s="1"/>
  <c r="X10" i="2"/>
  <c r="P11" i="2"/>
  <c r="X11" i="2"/>
  <c r="AB11" i="2"/>
  <c r="AS11" i="2" s="1"/>
  <c r="P12" i="2"/>
  <c r="AA12" i="2" s="1"/>
  <c r="R12" i="2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X12" i="2"/>
  <c r="Y12" i="2" s="1"/>
  <c r="Z12" i="2"/>
  <c r="AV12" i="2" s="1"/>
  <c r="AB12" i="2"/>
  <c r="AS12" i="2"/>
  <c r="P13" i="2"/>
  <c r="X13" i="2"/>
  <c r="Y13" i="2" s="1"/>
  <c r="Z13" i="2" s="1"/>
  <c r="AV13" i="2" s="1"/>
  <c r="AB13" i="2"/>
  <c r="AS13" i="2" s="1"/>
  <c r="P14" i="2"/>
  <c r="AB14" i="2" s="1"/>
  <c r="AS14" i="2" s="1"/>
  <c r="X14" i="2"/>
  <c r="P15" i="2"/>
  <c r="AA15" i="2" s="1"/>
  <c r="X15" i="2"/>
  <c r="Y15" i="2"/>
  <c r="Z15" i="2" s="1"/>
  <c r="P16" i="2"/>
  <c r="X16" i="2"/>
  <c r="Y16" i="2" s="1"/>
  <c r="Z16" i="2" s="1"/>
  <c r="P17" i="2"/>
  <c r="X17" i="2"/>
  <c r="Y17" i="2" s="1"/>
  <c r="Z17" i="2" s="1"/>
  <c r="AB17" i="2"/>
  <c r="P18" i="2"/>
  <c r="X18" i="2"/>
  <c r="AB18" i="2"/>
  <c r="AS18" i="2" s="1"/>
  <c r="P19" i="2"/>
  <c r="X19" i="2"/>
  <c r="Y19" i="2" s="1"/>
  <c r="Z19" i="2" s="1"/>
  <c r="AV19" i="2" s="1"/>
  <c r="AB19" i="2"/>
  <c r="AD19" i="2"/>
  <c r="AE19" i="2" s="1"/>
  <c r="AS19" i="2"/>
  <c r="P20" i="2"/>
  <c r="AB20" i="2" s="1"/>
  <c r="AS20" i="2" s="1"/>
  <c r="X20" i="2"/>
  <c r="P21" i="2"/>
  <c r="X21" i="2"/>
  <c r="Y21" i="2"/>
  <c r="Z21" i="2" s="1"/>
  <c r="P22" i="2"/>
  <c r="X22" i="2"/>
  <c r="AB22" i="2"/>
  <c r="AS22" i="2"/>
  <c r="P23" i="2"/>
  <c r="AB23" i="2" s="1"/>
  <c r="X23" i="2"/>
  <c r="AS23" i="2"/>
  <c r="P24" i="2"/>
  <c r="AB24" i="2" s="1"/>
  <c r="AS24" i="2" s="1"/>
  <c r="X24" i="2"/>
  <c r="P25" i="2"/>
  <c r="AA25" i="2" s="1"/>
  <c r="X25" i="2"/>
  <c r="Y25" i="2"/>
  <c r="Z25" i="2" s="1"/>
  <c r="AV25" i="2" s="1"/>
  <c r="AB25" i="2"/>
  <c r="AS25" i="2" s="1"/>
  <c r="P26" i="2"/>
  <c r="X26" i="2"/>
  <c r="AB26" i="2"/>
  <c r="AS26" i="2" s="1"/>
  <c r="P27" i="2"/>
  <c r="X27" i="2"/>
  <c r="Y27" i="2"/>
  <c r="Z27" i="2" s="1"/>
  <c r="P28" i="2"/>
  <c r="X28" i="2"/>
  <c r="P29" i="2"/>
  <c r="X29" i="2"/>
  <c r="Y29" i="2"/>
  <c r="Z29" i="2" s="1"/>
  <c r="AV29" i="2" s="1"/>
  <c r="AB29" i="2"/>
  <c r="AS29" i="2"/>
  <c r="P30" i="2"/>
  <c r="X30" i="2"/>
  <c r="P31" i="2"/>
  <c r="AA31" i="2" s="1"/>
  <c r="X31" i="2"/>
  <c r="Y31" i="2"/>
  <c r="Z31" i="2"/>
  <c r="P32" i="2"/>
  <c r="X32" i="2"/>
  <c r="P33" i="2"/>
  <c r="X33" i="2"/>
  <c r="Y33" i="2" s="1"/>
  <c r="Z33" i="2" s="1"/>
  <c r="P34" i="2"/>
  <c r="X34" i="2"/>
  <c r="AB34" i="2"/>
  <c r="AS34" i="2" s="1"/>
  <c r="P35" i="2"/>
  <c r="X35" i="2"/>
  <c r="Y35" i="2"/>
  <c r="Z35" i="2" s="1"/>
  <c r="P36" i="2"/>
  <c r="X36" i="2"/>
  <c r="Y36" i="2" s="1"/>
  <c r="Z36" i="2" s="1"/>
  <c r="AA36" i="2"/>
  <c r="AB36" i="2"/>
  <c r="AS36" i="2" s="1"/>
  <c r="AV36" i="2"/>
  <c r="P37" i="2"/>
  <c r="X37" i="2"/>
  <c r="Y37" i="2"/>
  <c r="Z37" i="2" s="1"/>
  <c r="P38" i="2"/>
  <c r="X38" i="2"/>
  <c r="P39" i="2"/>
  <c r="AB39" i="2" s="1"/>
  <c r="AS39" i="2" s="1"/>
  <c r="X39" i="2"/>
  <c r="Y39" i="2"/>
  <c r="Z39" i="2" s="1"/>
  <c r="AV39" i="2" s="1"/>
  <c r="AD39" i="2"/>
  <c r="AE39" i="2" s="1"/>
  <c r="P40" i="2"/>
  <c r="R40" i="2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X40" i="2"/>
  <c r="Y40" i="2" s="1"/>
  <c r="Z40" i="2" s="1"/>
  <c r="AA40" i="2" s="1"/>
  <c r="AB40" i="2"/>
  <c r="AD40" i="2"/>
  <c r="AE40" i="2" s="1"/>
  <c r="AF40" i="2"/>
  <c r="AS40" i="2"/>
  <c r="AV40" i="2"/>
  <c r="P41" i="2"/>
  <c r="X41" i="2"/>
  <c r="AD41" i="2" s="1"/>
  <c r="Y41" i="2"/>
  <c r="Z41" i="2" s="1"/>
  <c r="AA41" i="2" s="1"/>
  <c r="AB41" i="2"/>
  <c r="AE41" i="2"/>
  <c r="AS41" i="2"/>
  <c r="P42" i="2"/>
  <c r="AA42" i="2" s="1"/>
  <c r="X42" i="2"/>
  <c r="Y42" i="2"/>
  <c r="Z42" i="2" s="1"/>
  <c r="AV42" i="2" s="1"/>
  <c r="AB42" i="2"/>
  <c r="AS42" i="2" s="1"/>
  <c r="P43" i="2"/>
  <c r="X43" i="2"/>
  <c r="P44" i="2"/>
  <c r="X44" i="2"/>
  <c r="Y44" i="2"/>
  <c r="Z44" i="2" s="1"/>
  <c r="AV44" i="2" s="1"/>
  <c r="AB44" i="2"/>
  <c r="AD44" i="2"/>
  <c r="AE44" i="2" s="1"/>
  <c r="AF44" i="2"/>
  <c r="AS44" i="2"/>
  <c r="P45" i="2"/>
  <c r="AB45" i="2" s="1"/>
  <c r="AD45" i="2" s="1"/>
  <c r="AE45" i="2" s="1"/>
  <c r="X45" i="2"/>
  <c r="Y45" i="2" s="1"/>
  <c r="Z45" i="2" s="1"/>
  <c r="AA45" i="2"/>
  <c r="P46" i="2"/>
  <c r="AB46" i="2" s="1"/>
  <c r="AS46" i="2" s="1"/>
  <c r="X46" i="2"/>
  <c r="Y46" i="2" s="1"/>
  <c r="Z46" i="2" s="1"/>
  <c r="AV46" i="2" s="1"/>
  <c r="AA46" i="2"/>
  <c r="P47" i="2"/>
  <c r="X47" i="2"/>
  <c r="Y47" i="2" s="1"/>
  <c r="Z47" i="2"/>
  <c r="AA47" i="2" s="1"/>
  <c r="AB47" i="2"/>
  <c r="AD47" i="2"/>
  <c r="AE47" i="2" s="1"/>
  <c r="AS47" i="2"/>
  <c r="P48" i="2"/>
  <c r="AB48" i="2" s="1"/>
  <c r="X48" i="2"/>
  <c r="Y48" i="2" s="1"/>
  <c r="Z48" i="2"/>
  <c r="AA48" i="2"/>
  <c r="AD48" i="2"/>
  <c r="AE48" i="2" s="1"/>
  <c r="AS48" i="2"/>
  <c r="AV48" i="2"/>
  <c r="P49" i="2"/>
  <c r="X49" i="2"/>
  <c r="Y49" i="2"/>
  <c r="Z49" i="2" s="1"/>
  <c r="AB49" i="2"/>
  <c r="AS49" i="2" s="1"/>
  <c r="P50" i="2"/>
  <c r="AB50" i="2" s="1"/>
  <c r="X50" i="2"/>
  <c r="Y50" i="2"/>
  <c r="Z50" i="2"/>
  <c r="AV50" i="2" s="1"/>
  <c r="P51" i="2"/>
  <c r="X51" i="2"/>
  <c r="AB51" i="2"/>
  <c r="AS51" i="2" s="1"/>
  <c r="P52" i="2"/>
  <c r="AB52" i="2" s="1"/>
  <c r="AS52" i="2" s="1"/>
  <c r="X52" i="2"/>
  <c r="Y52" i="2" s="1"/>
  <c r="Z52" i="2" s="1"/>
  <c r="P53" i="2"/>
  <c r="X53" i="2"/>
  <c r="P54" i="2"/>
  <c r="X54" i="2"/>
  <c r="Y54" i="2"/>
  <c r="Z54" i="2" s="1"/>
  <c r="P55" i="2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X55" i="2"/>
  <c r="Y55" i="2" s="1"/>
  <c r="Z55" i="2" s="1"/>
  <c r="AB55" i="2"/>
  <c r="AD55" i="2"/>
  <c r="AE55" i="2" s="1"/>
  <c r="AS55" i="2"/>
  <c r="AV55" i="2"/>
  <c r="P56" i="2"/>
  <c r="X56" i="2"/>
  <c r="Y56" i="2" s="1"/>
  <c r="Z56" i="2" s="1"/>
  <c r="P57" i="2"/>
  <c r="AB57" i="2" s="1"/>
  <c r="X57" i="2"/>
  <c r="Y57" i="2"/>
  <c r="Z57" i="2"/>
  <c r="AA57" i="2"/>
  <c r="AS57" i="2"/>
  <c r="AV57" i="2"/>
  <c r="P58" i="2"/>
  <c r="AB58" i="2" s="1"/>
  <c r="AS58" i="2" s="1"/>
  <c r="X58" i="2"/>
  <c r="P59" i="2"/>
  <c r="X59" i="2"/>
  <c r="Y59" i="2" s="1"/>
  <c r="Z59" i="2"/>
  <c r="P60" i="2"/>
  <c r="X60" i="2"/>
  <c r="AB60" i="2"/>
  <c r="AS60" i="2"/>
  <c r="P61" i="2"/>
  <c r="AB61" i="2" s="1"/>
  <c r="AS61" i="2" s="1"/>
  <c r="X61" i="2"/>
  <c r="P62" i="2"/>
  <c r="X62" i="2"/>
  <c r="Y62" i="2"/>
  <c r="Z62" i="2" s="1"/>
  <c r="P63" i="2"/>
  <c r="X63" i="2"/>
  <c r="AB63" i="2"/>
  <c r="AS63" i="2" s="1"/>
  <c r="P64" i="2"/>
  <c r="X64" i="2"/>
  <c r="P65" i="2"/>
  <c r="AB65" i="2" s="1"/>
  <c r="AS65" i="2" s="1"/>
  <c r="X65" i="2"/>
  <c r="P66" i="2"/>
  <c r="X66" i="2"/>
  <c r="Y66" i="2" s="1"/>
  <c r="Z66" i="2" s="1"/>
  <c r="AV66" i="2" s="1"/>
  <c r="AB66" i="2"/>
  <c r="AS66" i="2" s="1"/>
  <c r="P67" i="2"/>
  <c r="AB67" i="2" s="1"/>
  <c r="X67" i="2"/>
  <c r="AS67" i="2"/>
  <c r="P68" i="2"/>
  <c r="AB68" i="2" s="1"/>
  <c r="X68" i="2"/>
  <c r="AD68" i="2" s="1"/>
  <c r="Y68" i="2"/>
  <c r="Z68" i="2" s="1"/>
  <c r="AE68" i="2"/>
  <c r="AF68" i="2" s="1"/>
  <c r="AS68" i="2"/>
  <c r="P69" i="2"/>
  <c r="AA69" i="2" s="1"/>
  <c r="X69" i="2"/>
  <c r="Y69" i="2"/>
  <c r="Z69" i="2" s="1"/>
  <c r="AV69" i="2" s="1"/>
  <c r="AB69" i="2"/>
  <c r="AS69" i="2" s="1"/>
  <c r="P70" i="2"/>
  <c r="AA70" i="2" s="1"/>
  <c r="X70" i="2"/>
  <c r="Y70" i="2"/>
  <c r="Z70" i="2" s="1"/>
  <c r="AB70" i="2"/>
  <c r="AS70" i="2" s="1"/>
  <c r="P71" i="2"/>
  <c r="X71" i="2"/>
  <c r="Y71" i="2" s="1"/>
  <c r="Z71" i="2"/>
  <c r="AV71" i="2" s="1"/>
  <c r="AB71" i="2"/>
  <c r="AD71" i="2"/>
  <c r="AE71" i="2" s="1"/>
  <c r="AF71" i="2"/>
  <c r="AS71" i="2"/>
  <c r="P72" i="2"/>
  <c r="AB72" i="2" s="1"/>
  <c r="AS72" i="2" s="1"/>
  <c r="X72" i="2"/>
  <c r="Y72" i="2" s="1"/>
  <c r="Z72" i="2" s="1"/>
  <c r="AV72" i="2" s="1"/>
  <c r="AA72" i="2"/>
  <c r="P73" i="2"/>
  <c r="X73" i="2"/>
  <c r="Y73" i="2"/>
  <c r="Z73" i="2" s="1"/>
  <c r="P74" i="2"/>
  <c r="X74" i="2"/>
  <c r="AD74" i="2" s="1"/>
  <c r="AE74" i="2" s="1"/>
  <c r="AF74" i="2" s="1"/>
  <c r="Y74" i="2"/>
  <c r="Z74" i="2"/>
  <c r="AV74" i="2" s="1"/>
  <c r="AB74" i="2"/>
  <c r="AS74" i="2"/>
  <c r="P75" i="2"/>
  <c r="AA75" i="2" s="1"/>
  <c r="X75" i="2"/>
  <c r="Y75" i="2" s="1"/>
  <c r="Z75" i="2" s="1"/>
  <c r="AB75" i="2"/>
  <c r="AD75" i="2"/>
  <c r="AE75" i="2" s="1"/>
  <c r="AS75" i="2"/>
  <c r="AV75" i="2"/>
  <c r="P76" i="2"/>
  <c r="AB76" i="2" s="1"/>
  <c r="X76" i="2"/>
  <c r="Y76" i="2" s="1"/>
  <c r="Z76" i="2" s="1"/>
  <c r="AV76" i="2" s="1"/>
  <c r="AS76" i="2"/>
  <c r="P77" i="2"/>
  <c r="X77" i="2"/>
  <c r="AB77" i="2"/>
  <c r="AS77" i="2" s="1"/>
  <c r="P78" i="2"/>
  <c r="X78" i="2"/>
  <c r="Y78" i="2"/>
  <c r="Z78" i="2"/>
  <c r="P79" i="2"/>
  <c r="X79" i="2"/>
  <c r="Y79" i="2" s="1"/>
  <c r="Z79" i="2" s="1"/>
  <c r="AV79" i="2" s="1"/>
  <c r="AB79" i="2"/>
  <c r="AS79" i="2" s="1"/>
  <c r="P80" i="2"/>
  <c r="X80" i="2"/>
  <c r="Y80" i="2" s="1"/>
  <c r="Z80" i="2"/>
  <c r="AV80" i="2" s="1"/>
  <c r="AA80" i="2"/>
  <c r="AB80" i="2"/>
  <c r="AD80" i="2"/>
  <c r="AE80" i="2" s="1"/>
  <c r="AS80" i="2"/>
  <c r="P81" i="2"/>
  <c r="AB81" i="2" s="1"/>
  <c r="AS81" i="2" s="1"/>
  <c r="X81" i="2"/>
  <c r="Y81" i="2"/>
  <c r="Z81" i="2" s="1"/>
  <c r="AV81" i="2" s="1"/>
  <c r="P82" i="2"/>
  <c r="X82" i="2"/>
  <c r="Y82" i="2"/>
  <c r="Z82" i="2" s="1"/>
  <c r="P83" i="2"/>
  <c r="X83" i="2"/>
  <c r="Y83" i="2"/>
  <c r="Z83" i="2"/>
  <c r="AB83" i="2"/>
  <c r="AD83" i="2"/>
  <c r="AE83" i="2" s="1"/>
  <c r="AF83" i="2" s="1"/>
  <c r="AS83" i="2"/>
  <c r="AV83" i="2"/>
  <c r="P84" i="2"/>
  <c r="X84" i="2"/>
  <c r="Y84" i="2" s="1"/>
  <c r="Z84" i="2" s="1"/>
  <c r="AB84" i="2"/>
  <c r="AS84" i="2"/>
  <c r="P85" i="2"/>
  <c r="AB85" i="2" s="1"/>
  <c r="AS85" i="2" s="1"/>
  <c r="X85" i="2"/>
  <c r="Y85" i="2" s="1"/>
  <c r="Z85" i="2" s="1"/>
  <c r="AV85" i="2" s="1"/>
  <c r="P86" i="2"/>
  <c r="X86" i="2"/>
  <c r="Y86" i="2"/>
  <c r="Z86" i="2" s="1"/>
  <c r="AV86" i="2" s="1"/>
  <c r="AB86" i="2"/>
  <c r="AS86" i="2" s="1"/>
  <c r="P87" i="2"/>
  <c r="AA87" i="2" s="1"/>
  <c r="X87" i="2"/>
  <c r="Y87" i="2" s="1"/>
  <c r="Z87" i="2" s="1"/>
  <c r="AV87" i="2" s="1"/>
  <c r="AB87" i="2"/>
  <c r="AG87" i="2"/>
  <c r="AK87" i="2"/>
  <c r="AS87" i="2"/>
  <c r="P88" i="2"/>
  <c r="Q88" i="2" s="1"/>
  <c r="X88" i="2"/>
  <c r="Y88" i="2" s="1"/>
  <c r="Z88" i="2" s="1"/>
  <c r="AB88" i="2"/>
  <c r="AG88" i="2"/>
  <c r="AK88" i="2"/>
  <c r="AS88" i="2"/>
  <c r="P89" i="2"/>
  <c r="X89" i="2"/>
  <c r="Y89" i="2" s="1"/>
  <c r="Z89" i="2" s="1"/>
  <c r="AV89" i="2" s="1"/>
  <c r="AB89" i="2"/>
  <c r="AK89" i="2" s="1"/>
  <c r="AG89" i="2"/>
  <c r="AS89" i="2"/>
  <c r="P90" i="2"/>
  <c r="Q90" i="2" s="1"/>
  <c r="X90" i="2"/>
  <c r="AD90" i="2" s="1"/>
  <c r="AE90" i="2" s="1"/>
  <c r="AB90" i="2"/>
  <c r="AS90" i="2" s="1"/>
  <c r="P91" i="2"/>
  <c r="Q91" i="2" s="1"/>
  <c r="X91" i="2"/>
  <c r="Y91" i="2" s="1"/>
  <c r="Z91" i="2" s="1"/>
  <c r="AV91" i="2" s="1"/>
  <c r="AB91" i="2"/>
  <c r="AK91" i="2" s="1"/>
  <c r="P92" i="2"/>
  <c r="Q92" i="2" s="1"/>
  <c r="X92" i="2"/>
  <c r="AD92" i="2" s="1"/>
  <c r="AE92" i="2" s="1"/>
  <c r="AB92" i="2"/>
  <c r="AG92" i="2"/>
  <c r="AK92" i="2"/>
  <c r="AS92" i="2"/>
  <c r="P93" i="2"/>
  <c r="Q93" i="2" s="1"/>
  <c r="X93" i="2"/>
  <c r="Y93" i="2" s="1"/>
  <c r="Z93" i="2" s="1"/>
  <c r="AB93" i="2"/>
  <c r="AG93" i="2"/>
  <c r="AK93" i="2"/>
  <c r="AS93" i="2"/>
  <c r="P94" i="2"/>
  <c r="Q94" i="2" s="1"/>
  <c r="X94" i="2"/>
  <c r="AD94" i="2" s="1"/>
  <c r="AE94" i="2" s="1"/>
  <c r="AB94" i="2"/>
  <c r="AG94" i="2"/>
  <c r="AK94" i="2"/>
  <c r="AS94" i="2"/>
  <c r="P95" i="2"/>
  <c r="Q95" i="2" s="1"/>
  <c r="X95" i="2"/>
  <c r="Y95" i="2" s="1"/>
  <c r="Z95" i="2" s="1"/>
  <c r="AV95" i="2" s="1"/>
  <c r="AB95" i="2"/>
  <c r="AG95" i="2"/>
  <c r="AK95" i="2"/>
  <c r="AS95" i="2"/>
  <c r="P96" i="2"/>
  <c r="AA96" i="2" s="1"/>
  <c r="X96" i="2"/>
  <c r="Y96" i="2" s="1"/>
  <c r="Z96" i="2" s="1"/>
  <c r="AV96" i="2" s="1"/>
  <c r="AB96" i="2"/>
  <c r="AG96" i="2"/>
  <c r="AK96" i="2"/>
  <c r="AS96" i="2"/>
  <c r="P97" i="2"/>
  <c r="X97" i="2"/>
  <c r="Y97" i="2" s="1"/>
  <c r="Z97" i="2" s="1"/>
  <c r="AV97" i="2" s="1"/>
  <c r="AB97" i="2"/>
  <c r="AK97" i="2" s="1"/>
  <c r="P98" i="2"/>
  <c r="Q98" i="2" s="1"/>
  <c r="X98" i="2"/>
  <c r="Y98" i="2"/>
  <c r="Z98" i="2" s="1"/>
  <c r="AB98" i="2"/>
  <c r="AK98" i="2"/>
  <c r="AS98" i="2"/>
  <c r="P99" i="2"/>
  <c r="Q99" i="2" s="1"/>
  <c r="X99" i="2"/>
  <c r="Y99" i="2" s="1"/>
  <c r="Z99" i="2" s="1"/>
  <c r="AV99" i="2" s="1"/>
  <c r="AB99" i="2"/>
  <c r="AG99" i="2"/>
  <c r="AK99" i="2"/>
  <c r="AS99" i="2"/>
  <c r="P100" i="2"/>
  <c r="Q100" i="2" s="1"/>
  <c r="X100" i="2"/>
  <c r="Y100" i="2" s="1"/>
  <c r="Z100" i="2" s="1"/>
  <c r="AB100" i="2"/>
  <c r="AG100" i="2" s="1"/>
  <c r="AK100" i="2"/>
  <c r="AS100" i="2"/>
  <c r="P101" i="2"/>
  <c r="Q101" i="2" s="1"/>
  <c r="X101" i="2"/>
  <c r="Y101" i="2" s="1"/>
  <c r="Z101" i="2" s="1"/>
  <c r="AB101" i="2"/>
  <c r="AG101" i="2"/>
  <c r="AK101" i="2"/>
  <c r="AS101" i="2"/>
  <c r="P102" i="2"/>
  <c r="Q102" i="2" s="1"/>
  <c r="X102" i="2"/>
  <c r="AD102" i="2" s="1"/>
  <c r="AE102" i="2" s="1"/>
  <c r="AF102" i="2" s="1"/>
  <c r="AB102" i="2"/>
  <c r="AK102" i="2" s="1"/>
  <c r="AG102" i="2"/>
  <c r="AS102" i="2"/>
  <c r="P103" i="2"/>
  <c r="Q103" i="2" s="1"/>
  <c r="X103" i="2"/>
  <c r="Y103" i="2" s="1"/>
  <c r="Z103" i="2" s="1"/>
  <c r="AB103" i="2"/>
  <c r="AS103" i="2" s="1"/>
  <c r="P104" i="2"/>
  <c r="Q104" i="2" s="1"/>
  <c r="X104" i="2"/>
  <c r="AD104" i="2" s="1"/>
  <c r="AE104" i="2" s="1"/>
  <c r="AH104" i="2" s="1"/>
  <c r="AI104" i="2" s="1"/>
  <c r="Y104" i="2"/>
  <c r="Z104" i="2" s="1"/>
  <c r="AV104" i="2" s="1"/>
  <c r="AB104" i="2"/>
  <c r="AG104" i="2" s="1"/>
  <c r="AS104" i="2"/>
  <c r="P105" i="2"/>
  <c r="X105" i="2"/>
  <c r="Y105" i="2"/>
  <c r="Z105" i="2" s="1"/>
  <c r="AV105" i="2" s="1"/>
  <c r="AB105" i="2"/>
  <c r="AS105" i="2"/>
  <c r="P106" i="2"/>
  <c r="AA106" i="2" s="1"/>
  <c r="X106" i="2"/>
  <c r="Y106" i="2" s="1"/>
  <c r="Z106" i="2" s="1"/>
  <c r="AV106" i="2" s="1"/>
  <c r="AB106" i="2"/>
  <c r="AK106" i="2"/>
  <c r="AS106" i="2"/>
  <c r="P107" i="2"/>
  <c r="Q107" i="2" s="1"/>
  <c r="X107" i="2"/>
  <c r="AB107" i="2"/>
  <c r="AG107" i="2"/>
  <c r="AK107" i="2"/>
  <c r="AS107" i="2"/>
  <c r="P108" i="2"/>
  <c r="Q108" i="2" s="1"/>
  <c r="X108" i="2"/>
  <c r="Y108" i="2" s="1"/>
  <c r="Z108" i="2" s="1"/>
  <c r="AB108" i="2"/>
  <c r="AG108" i="2" s="1"/>
  <c r="AD108" i="2"/>
  <c r="AE108" i="2" s="1"/>
  <c r="AK108" i="2"/>
  <c r="AS108" i="2"/>
  <c r="P109" i="2"/>
  <c r="Q109" i="2" s="1"/>
  <c r="X109" i="2"/>
  <c r="Y109" i="2" s="1"/>
  <c r="Z109" i="2"/>
  <c r="AB109" i="2"/>
  <c r="AG109" i="2"/>
  <c r="AK109" i="2"/>
  <c r="AS109" i="2"/>
  <c r="P110" i="2"/>
  <c r="Q110" i="2" s="1"/>
  <c r="X110" i="2"/>
  <c r="AD110" i="2" s="1"/>
  <c r="AE110" i="2" s="1"/>
  <c r="AF110" i="2" s="1"/>
  <c r="AB110" i="2"/>
  <c r="AK110" i="2" s="1"/>
  <c r="AG110" i="2"/>
  <c r="AS110" i="2"/>
  <c r="P111" i="2"/>
  <c r="Q111" i="2" s="1"/>
  <c r="X111" i="2"/>
  <c r="Y111" i="2"/>
  <c r="Z111" i="2" s="1"/>
  <c r="AV111" i="2" s="1"/>
  <c r="AB111" i="2"/>
  <c r="AS111" i="2" s="1"/>
  <c r="P112" i="2"/>
  <c r="Q112" i="2" s="1"/>
  <c r="X112" i="2"/>
  <c r="AD112" i="2" s="1"/>
  <c r="AE112" i="2" s="1"/>
  <c r="AH112" i="2" s="1"/>
  <c r="AI112" i="2" s="1"/>
  <c r="AB112" i="2"/>
  <c r="AG112" i="2" s="1"/>
  <c r="AS112" i="2"/>
  <c r="P113" i="2"/>
  <c r="X113" i="2"/>
  <c r="Y113" i="2" s="1"/>
  <c r="Z113" i="2" s="1"/>
  <c r="AV113" i="2" s="1"/>
  <c r="AB113" i="2"/>
  <c r="AD113" i="2" s="1"/>
  <c r="AE113" i="2" s="1"/>
  <c r="AF113" i="2" s="1"/>
  <c r="AS113" i="2"/>
  <c r="P114" i="2"/>
  <c r="Q114" i="2" s="1"/>
  <c r="X114" i="2"/>
  <c r="Y114" i="2" s="1"/>
  <c r="Z114" i="2" s="1"/>
  <c r="AB114" i="2"/>
  <c r="AS114" i="2" s="1"/>
  <c r="AK114" i="2"/>
  <c r="P115" i="2"/>
  <c r="Q115" i="2" s="1"/>
  <c r="X115" i="2"/>
  <c r="AD115" i="2" s="1"/>
  <c r="AE115" i="2" s="1"/>
  <c r="AH115" i="2" s="1"/>
  <c r="AI115" i="2" s="1"/>
  <c r="AB115" i="2"/>
  <c r="AG115" i="2"/>
  <c r="AK115" i="2"/>
  <c r="AS115" i="2"/>
  <c r="P116" i="2"/>
  <c r="Q116" i="2" s="1"/>
  <c r="X116" i="2"/>
  <c r="Y116" i="2" s="1"/>
  <c r="Z116" i="2" s="1"/>
  <c r="AB116" i="2"/>
  <c r="AG116" i="2" s="1"/>
  <c r="AK116" i="2"/>
  <c r="AS116" i="2"/>
  <c r="P117" i="2"/>
  <c r="Q117" i="2" s="1"/>
  <c r="X117" i="2"/>
  <c r="Y117" i="2" s="1"/>
  <c r="Z117" i="2" s="1"/>
  <c r="AV117" i="2" s="1"/>
  <c r="AB117" i="2"/>
  <c r="AG117" i="2"/>
  <c r="AK117" i="2"/>
  <c r="AS117" i="2"/>
  <c r="P118" i="2"/>
  <c r="AA118" i="2" s="1"/>
  <c r="X118" i="2"/>
  <c r="Y118" i="2" s="1"/>
  <c r="Z118" i="2" s="1"/>
  <c r="AV118" i="2" s="1"/>
  <c r="AB118" i="2"/>
  <c r="AK118" i="2" s="1"/>
  <c r="AG118" i="2"/>
  <c r="AS118" i="2"/>
  <c r="P119" i="2"/>
  <c r="Q119" i="2" s="1"/>
  <c r="X119" i="2"/>
  <c r="Y119" i="2" s="1"/>
  <c r="Z119" i="2" s="1"/>
  <c r="AV119" i="2" s="1"/>
  <c r="AB119" i="2"/>
  <c r="AS119" i="2" s="1"/>
  <c r="AD119" i="2"/>
  <c r="AE119" i="2" s="1"/>
  <c r="AF119" i="2" s="1"/>
  <c r="P120" i="2"/>
  <c r="Q120" i="2" s="1"/>
  <c r="X120" i="2"/>
  <c r="Y120" i="2" s="1"/>
  <c r="Z120" i="2" s="1"/>
  <c r="AV120" i="2" s="1"/>
  <c r="AB120" i="2"/>
  <c r="AK120" i="2" s="1"/>
  <c r="P121" i="2"/>
  <c r="X121" i="2"/>
  <c r="AD121" i="2" s="1"/>
  <c r="AE121" i="2" s="1"/>
  <c r="AF121" i="2" s="1"/>
  <c r="Y121" i="2"/>
  <c r="Z121" i="2" s="1"/>
  <c r="AV121" i="2" s="1"/>
  <c r="AB121" i="2"/>
  <c r="AS121" i="2"/>
  <c r="P122" i="2"/>
  <c r="Q122" i="2" s="1"/>
  <c r="X122" i="2"/>
  <c r="Y122" i="2" s="1"/>
  <c r="Z122" i="2" s="1"/>
  <c r="AB122" i="2"/>
  <c r="AK122" i="2"/>
  <c r="AS122" i="2"/>
  <c r="P123" i="2"/>
  <c r="Q123" i="2" s="1"/>
  <c r="X123" i="2"/>
  <c r="AD123" i="2" s="1"/>
  <c r="AE123" i="2" s="1"/>
  <c r="AB123" i="2"/>
  <c r="AG123" i="2"/>
  <c r="AK123" i="2"/>
  <c r="AS123" i="2"/>
  <c r="P124" i="2"/>
  <c r="AA124" i="2" s="1"/>
  <c r="X124" i="2"/>
  <c r="Y124" i="2" s="1"/>
  <c r="Z124" i="2" s="1"/>
  <c r="AB124" i="2"/>
  <c r="AK124" i="2" s="1"/>
  <c r="P125" i="2"/>
  <c r="Q125" i="2" s="1"/>
  <c r="X125" i="2"/>
  <c r="Y125" i="2" s="1"/>
  <c r="Z125" i="2" s="1"/>
  <c r="AB125" i="2"/>
  <c r="AK125" i="2" s="1"/>
  <c r="P126" i="2"/>
  <c r="Q126" i="2" s="1"/>
  <c r="X126" i="2"/>
  <c r="AD126" i="2" s="1"/>
  <c r="AE126" i="2" s="1"/>
  <c r="AB126" i="2"/>
  <c r="AK126" i="2" s="1"/>
  <c r="AG126" i="2"/>
  <c r="AS126" i="2"/>
  <c r="P127" i="2"/>
  <c r="X127" i="2"/>
  <c r="Y127" i="2" s="1"/>
  <c r="Z127" i="2" s="1"/>
  <c r="AB127" i="2"/>
  <c r="AG127" i="2" s="1"/>
  <c r="P128" i="2"/>
  <c r="Q128" i="2" s="1"/>
  <c r="X128" i="2"/>
  <c r="Y128" i="2" s="1"/>
  <c r="Z128" i="2" s="1"/>
  <c r="AA128" i="2" s="1"/>
  <c r="AB128" i="2"/>
  <c r="AS128" i="2" s="1"/>
  <c r="P129" i="2"/>
  <c r="X129" i="2"/>
  <c r="Y129" i="2" s="1"/>
  <c r="Z129" i="2" s="1"/>
  <c r="AV129" i="2" s="1"/>
  <c r="AB129" i="2"/>
  <c r="AK129" i="2" s="1"/>
  <c r="AG129" i="2"/>
  <c r="AS129" i="2"/>
  <c r="P130" i="2"/>
  <c r="Q130" i="2" s="1"/>
  <c r="X130" i="2"/>
  <c r="Y130" i="2" s="1"/>
  <c r="Z130" i="2" s="1"/>
  <c r="AB130" i="2"/>
  <c r="AG130" i="2" s="1"/>
  <c r="P131" i="2"/>
  <c r="Q131" i="2" s="1"/>
  <c r="X131" i="2"/>
  <c r="AD131" i="2" s="1"/>
  <c r="AE131" i="2" s="1"/>
  <c r="AB131" i="2"/>
  <c r="AG131" i="2"/>
  <c r="AK131" i="2"/>
  <c r="AS131" i="2"/>
  <c r="P132" i="2"/>
  <c r="AA132" i="2" s="1"/>
  <c r="X132" i="2"/>
  <c r="Y132" i="2" s="1"/>
  <c r="Z132" i="2" s="1"/>
  <c r="AV132" i="2" s="1"/>
  <c r="AB132" i="2"/>
  <c r="AG132" i="2"/>
  <c r="AK132" i="2"/>
  <c r="AS132" i="2"/>
  <c r="P133" i="2"/>
  <c r="Q133" i="2" s="1"/>
  <c r="X133" i="2"/>
  <c r="Y133" i="2" s="1"/>
  <c r="Z133" i="2" s="1"/>
  <c r="AB133" i="2"/>
  <c r="AG133" i="2"/>
  <c r="AK133" i="2"/>
  <c r="AS133" i="2"/>
  <c r="P134" i="2"/>
  <c r="Q134" i="2" s="1"/>
  <c r="X134" i="2"/>
  <c r="AD134" i="2" s="1"/>
  <c r="AE134" i="2" s="1"/>
  <c r="Y134" i="2"/>
  <c r="Z134" i="2" s="1"/>
  <c r="AV134" i="2" s="1"/>
  <c r="AB134" i="2"/>
  <c r="AK134" i="2" s="1"/>
  <c r="AG134" i="2"/>
  <c r="AS134" i="2"/>
  <c r="P135" i="2"/>
  <c r="Q135" i="2" s="1"/>
  <c r="X135" i="2"/>
  <c r="Y135" i="2" s="1"/>
  <c r="Z135" i="2" s="1"/>
  <c r="AV135" i="2" s="1"/>
  <c r="AB135" i="2"/>
  <c r="AG135" i="2" s="1"/>
  <c r="AD135" i="2"/>
  <c r="AE135" i="2" s="1"/>
  <c r="AH135" i="2" s="1"/>
  <c r="AI135" i="2" s="1"/>
  <c r="AK135" i="2"/>
  <c r="AS135" i="2"/>
  <c r="P136" i="2"/>
  <c r="Q136" i="2" s="1"/>
  <c r="X136" i="2"/>
  <c r="AD136" i="2" s="1"/>
  <c r="AE136" i="2" s="1"/>
  <c r="AF136" i="2" s="1"/>
  <c r="Y136" i="2"/>
  <c r="Z136" i="2" s="1"/>
  <c r="AV136" i="2" s="1"/>
  <c r="AB136" i="2"/>
  <c r="AG136" i="2" s="1"/>
  <c r="AH136" i="2" s="1"/>
  <c r="AI136" i="2" s="1"/>
  <c r="AK136" i="2"/>
  <c r="AS136" i="2"/>
  <c r="P137" i="2"/>
  <c r="X137" i="2"/>
  <c r="Y137" i="2" s="1"/>
  <c r="Z137" i="2" s="1"/>
  <c r="AV137" i="2" s="1"/>
  <c r="AB137" i="2"/>
  <c r="AK137" i="2" s="1"/>
  <c r="P138" i="2"/>
  <c r="Q138" i="2" s="1"/>
  <c r="X138" i="2"/>
  <c r="Y138" i="2" s="1"/>
  <c r="Z138" i="2" s="1"/>
  <c r="AB138" i="2"/>
  <c r="AG138" i="2" s="1"/>
  <c r="P139" i="2"/>
  <c r="Q139" i="2" s="1"/>
  <c r="X139" i="2"/>
  <c r="AD139" i="2" s="1"/>
  <c r="AE139" i="2" s="1"/>
  <c r="AT139" i="2" s="1"/>
  <c r="AU139" i="2" s="1"/>
  <c r="AB139" i="2"/>
  <c r="AG139" i="2"/>
  <c r="AK139" i="2"/>
  <c r="AS139" i="2"/>
  <c r="P140" i="2"/>
  <c r="AA140" i="2" s="1"/>
  <c r="X140" i="2"/>
  <c r="Y140" i="2" s="1"/>
  <c r="Z140" i="2" s="1"/>
  <c r="AV140" i="2" s="1"/>
  <c r="AB140" i="2"/>
  <c r="AG140" i="2" s="1"/>
  <c r="AD140" i="2"/>
  <c r="AE140" i="2" s="1"/>
  <c r="P141" i="2"/>
  <c r="Q141" i="2" s="1"/>
  <c r="X141" i="2"/>
  <c r="Y141" i="2" s="1"/>
  <c r="Z141" i="2" s="1"/>
  <c r="AB141" i="2"/>
  <c r="AK141" i="2" s="1"/>
  <c r="AG141" i="2"/>
  <c r="P142" i="2"/>
  <c r="Q142" i="2" s="1"/>
  <c r="X142" i="2"/>
  <c r="Y142" i="2" s="1"/>
  <c r="Z142" i="2" s="1"/>
  <c r="AV142" i="2" s="1"/>
  <c r="AB142" i="2"/>
  <c r="AK142" i="2" s="1"/>
  <c r="AD142" i="2"/>
  <c r="AE142" i="2" s="1"/>
  <c r="AG142" i="2"/>
  <c r="AS142" i="2"/>
  <c r="P143" i="2"/>
  <c r="Q143" i="2" s="1"/>
  <c r="X143" i="2"/>
  <c r="Y143" i="2" s="1"/>
  <c r="Z143" i="2" s="1"/>
  <c r="AV143" i="2" s="1"/>
  <c r="AB143" i="2"/>
  <c r="AG143" i="2" s="1"/>
  <c r="P144" i="2"/>
  <c r="Q144" i="2" s="1"/>
  <c r="X144" i="2"/>
  <c r="AD144" i="2" s="1"/>
  <c r="AE144" i="2" s="1"/>
  <c r="AH144" i="2" s="1"/>
  <c r="AI144" i="2" s="1"/>
  <c r="AB144" i="2"/>
  <c r="AK144" i="2" s="1"/>
  <c r="AG144" i="2"/>
  <c r="P145" i="2"/>
  <c r="X145" i="2"/>
  <c r="Y145" i="2" s="1"/>
  <c r="Z145" i="2" s="1"/>
  <c r="AV145" i="2" s="1"/>
  <c r="AB145" i="2"/>
  <c r="AK145" i="2" s="1"/>
  <c r="AG145" i="2"/>
  <c r="AS145" i="2"/>
  <c r="P146" i="2"/>
  <c r="Q146" i="2" s="1"/>
  <c r="X146" i="2"/>
  <c r="Y146" i="2" s="1"/>
  <c r="Z146" i="2" s="1"/>
  <c r="AB146" i="2"/>
  <c r="AG146" i="2" s="1"/>
  <c r="AK146" i="2"/>
  <c r="AS146" i="2"/>
  <c r="P147" i="2"/>
  <c r="Q147" i="2" s="1"/>
  <c r="X147" i="2"/>
  <c r="AD147" i="2" s="1"/>
  <c r="AE147" i="2" s="1"/>
  <c r="AB147" i="2"/>
  <c r="AG147" i="2"/>
  <c r="AK147" i="2"/>
  <c r="AS147" i="2"/>
  <c r="P148" i="2"/>
  <c r="Q148" i="2" s="1"/>
  <c r="X148" i="2"/>
  <c r="Y148" i="2" s="1"/>
  <c r="Z148" i="2" s="1"/>
  <c r="AB148" i="2"/>
  <c r="AK148" i="2" s="1"/>
  <c r="AG148" i="2"/>
  <c r="AS148" i="2"/>
  <c r="P149" i="2"/>
  <c r="Q149" i="2" s="1"/>
  <c r="X149" i="2"/>
  <c r="Y149" i="2" s="1"/>
  <c r="Z149" i="2" s="1"/>
  <c r="AB149" i="2"/>
  <c r="AK149" i="2" s="1"/>
  <c r="AS149" i="2"/>
  <c r="P150" i="2"/>
  <c r="Q150" i="2" s="1"/>
  <c r="X150" i="2"/>
  <c r="Y150" i="2" s="1"/>
  <c r="Z150" i="2" s="1"/>
  <c r="AV150" i="2" s="1"/>
  <c r="AB150" i="2"/>
  <c r="AK150" i="2" s="1"/>
  <c r="AG150" i="2"/>
  <c r="AS150" i="2"/>
  <c r="P151" i="2"/>
  <c r="Q151" i="2" s="1"/>
  <c r="X151" i="2"/>
  <c r="Y151" i="2"/>
  <c r="Z151" i="2" s="1"/>
  <c r="AB151" i="2"/>
  <c r="AG151" i="2" s="1"/>
  <c r="AS151" i="2"/>
  <c r="P152" i="2"/>
  <c r="Q152" i="2" s="1"/>
  <c r="X152" i="2"/>
  <c r="Y152" i="2"/>
  <c r="Z152" i="2" s="1"/>
  <c r="AB152" i="2"/>
  <c r="AK152" i="2" s="1"/>
  <c r="P153" i="2"/>
  <c r="X153" i="2"/>
  <c r="Y153" i="2" s="1"/>
  <c r="Z153" i="2" s="1"/>
  <c r="AV153" i="2" s="1"/>
  <c r="AB153" i="2"/>
  <c r="P154" i="2"/>
  <c r="Q154" i="2" s="1"/>
  <c r="X154" i="2"/>
  <c r="Y154" i="2" s="1"/>
  <c r="Z154" i="2" s="1"/>
  <c r="AV154" i="2" s="1"/>
  <c r="AB154" i="2"/>
  <c r="AK154" i="2" s="1"/>
  <c r="AS154" i="2"/>
  <c r="P155" i="2"/>
  <c r="Q155" i="2" s="1"/>
  <c r="X155" i="2"/>
  <c r="AD155" i="2" s="1"/>
  <c r="AE155" i="2" s="1"/>
  <c r="AB155" i="2"/>
  <c r="AG155" i="2"/>
  <c r="AK155" i="2"/>
  <c r="AS155" i="2"/>
  <c r="P156" i="2"/>
  <c r="Q156" i="2" s="1"/>
  <c r="X156" i="2"/>
  <c r="AD156" i="2" s="1"/>
  <c r="AE156" i="2" s="1"/>
  <c r="AB156" i="2"/>
  <c r="AG156" i="2" s="1"/>
  <c r="AS156" i="2"/>
  <c r="P157" i="2"/>
  <c r="Q157" i="2" s="1"/>
  <c r="X157" i="2"/>
  <c r="Y157" i="2"/>
  <c r="Z157" i="2" s="1"/>
  <c r="AB157" i="2"/>
  <c r="AK157" i="2" s="1"/>
  <c r="AS157" i="2"/>
  <c r="P158" i="2"/>
  <c r="X158" i="2"/>
  <c r="AD158" i="2" s="1"/>
  <c r="AE158" i="2" s="1"/>
  <c r="AB158" i="2"/>
  <c r="AG158" i="2"/>
  <c r="AK158" i="2"/>
  <c r="AL158" i="2" s="1"/>
  <c r="AM158" i="2"/>
  <c r="AS158" i="2"/>
  <c r="P159" i="2"/>
  <c r="Q159" i="2" s="1"/>
  <c r="X159" i="2"/>
  <c r="Y159" i="2" s="1"/>
  <c r="Z159" i="2" s="1"/>
  <c r="AB159" i="2"/>
  <c r="AK159" i="2"/>
  <c r="AL159" i="2"/>
  <c r="P160" i="2"/>
  <c r="Q160" i="2" s="1"/>
  <c r="X160" i="2"/>
  <c r="AD160" i="2" s="1"/>
  <c r="AE160" i="2" s="1"/>
  <c r="AB160" i="2"/>
  <c r="AM160" i="2" s="1"/>
  <c r="AK160" i="2"/>
  <c r="AL160" i="2"/>
  <c r="AS160" i="2"/>
  <c r="P161" i="2"/>
  <c r="X161" i="2"/>
  <c r="AD161" i="2" s="1"/>
  <c r="AE161" i="2" s="1"/>
  <c r="AB161" i="2"/>
  <c r="AM161" i="2" s="1"/>
  <c r="AG161" i="2"/>
  <c r="AK161" i="2"/>
  <c r="AL161" i="2" s="1"/>
  <c r="P162" i="2"/>
  <c r="AA162" i="2" s="1"/>
  <c r="X162" i="2"/>
  <c r="Y162" i="2" s="1"/>
  <c r="Z162" i="2" s="1"/>
  <c r="AV162" i="2" s="1"/>
  <c r="AB162" i="2"/>
  <c r="AS162" i="2" s="1"/>
  <c r="AK162" i="2"/>
  <c r="AL162" i="2"/>
  <c r="AM162" i="2"/>
  <c r="P163" i="2"/>
  <c r="Q163" i="2" s="1"/>
  <c r="X163" i="2"/>
  <c r="AD163" i="2" s="1"/>
  <c r="AE163" i="2" s="1"/>
  <c r="AB163" i="2"/>
  <c r="AG163" i="2"/>
  <c r="AK163" i="2"/>
  <c r="AL163" i="2" s="1"/>
  <c r="AM163" i="2"/>
  <c r="AS163" i="2"/>
  <c r="P164" i="2"/>
  <c r="Q164" i="2" s="1"/>
  <c r="X164" i="2"/>
  <c r="Y164" i="2" s="1"/>
  <c r="Z164" i="2" s="1"/>
  <c r="AB164" i="2"/>
  <c r="AM164" i="2" s="1"/>
  <c r="AG164" i="2"/>
  <c r="AK164" i="2"/>
  <c r="AL164" i="2" s="1"/>
  <c r="P165" i="2"/>
  <c r="Q165" i="2" s="1"/>
  <c r="X165" i="2"/>
  <c r="Y165" i="2" s="1"/>
  <c r="Z165" i="2" s="1"/>
  <c r="AB165" i="2"/>
  <c r="AD165" i="2"/>
  <c r="AE165" i="2" s="1"/>
  <c r="AF165" i="2" s="1"/>
  <c r="AG165" i="2"/>
  <c r="AK165" i="2"/>
  <c r="AL165" i="2" s="1"/>
  <c r="AM165" i="2"/>
  <c r="AS165" i="2"/>
  <c r="P166" i="2"/>
  <c r="Q166" i="2" s="1"/>
  <c r="X166" i="2"/>
  <c r="Y166" i="2" s="1"/>
  <c r="Z166" i="2" s="1"/>
  <c r="AV166" i="2" s="1"/>
  <c r="AB166" i="2"/>
  <c r="AG166" i="2"/>
  <c r="AK166" i="2"/>
  <c r="AL166" i="2" s="1"/>
  <c r="AM166" i="2"/>
  <c r="AS166" i="2"/>
  <c r="P167" i="2"/>
  <c r="Q167" i="2" s="1"/>
  <c r="X167" i="2"/>
  <c r="Y167" i="2" s="1"/>
  <c r="Z167" i="2" s="1"/>
  <c r="AV167" i="2" s="1"/>
  <c r="AB167" i="2"/>
  <c r="AK167" i="2"/>
  <c r="AL167" i="2" s="1"/>
  <c r="P168" i="2"/>
  <c r="Q168" i="2" s="1"/>
  <c r="X168" i="2"/>
  <c r="AD168" i="2" s="1"/>
  <c r="AE168" i="2" s="1"/>
  <c r="AB168" i="2"/>
  <c r="AM168" i="2" s="1"/>
  <c r="AK168" i="2"/>
  <c r="AL168" i="2"/>
  <c r="AS168" i="2"/>
  <c r="P169" i="2"/>
  <c r="Q169" i="2" s="1"/>
  <c r="X169" i="2"/>
  <c r="AD169" i="2" s="1"/>
  <c r="AE169" i="2" s="1"/>
  <c r="AH169" i="2" s="1"/>
  <c r="AI169" i="2" s="1"/>
  <c r="AB169" i="2"/>
  <c r="AM169" i="2" s="1"/>
  <c r="AG169" i="2"/>
  <c r="AK169" i="2"/>
  <c r="AL169" i="2" s="1"/>
  <c r="P170" i="2"/>
  <c r="Q170" i="2" s="1"/>
  <c r="X170" i="2"/>
  <c r="Y170" i="2" s="1"/>
  <c r="Z170" i="2" s="1"/>
  <c r="AV170" i="2" s="1"/>
  <c r="AB170" i="2"/>
  <c r="AD170" i="2"/>
  <c r="AE170" i="2" s="1"/>
  <c r="AK170" i="2"/>
  <c r="AL170" i="2"/>
  <c r="AM170" i="2"/>
  <c r="P171" i="2"/>
  <c r="Q171" i="2" s="1"/>
  <c r="X171" i="2"/>
  <c r="AB171" i="2"/>
  <c r="AG171" i="2"/>
  <c r="AK171" i="2"/>
  <c r="AL171" i="2" s="1"/>
  <c r="AM171" i="2"/>
  <c r="AS171" i="2"/>
  <c r="P172" i="2"/>
  <c r="Q172" i="2" s="1"/>
  <c r="X172" i="2"/>
  <c r="Y172" i="2" s="1"/>
  <c r="Z172" i="2" s="1"/>
  <c r="AV172" i="2" s="1"/>
  <c r="AB172" i="2"/>
  <c r="AM172" i="2" s="1"/>
  <c r="AG172" i="2"/>
  <c r="AK172" i="2"/>
  <c r="AL172" i="2" s="1"/>
  <c r="P173" i="2"/>
  <c r="Q173" i="2" s="1"/>
  <c r="X173" i="2"/>
  <c r="Y173" i="2" s="1"/>
  <c r="Z173" i="2" s="1"/>
  <c r="AV173" i="2" s="1"/>
  <c r="AB173" i="2"/>
  <c r="AG173" i="2"/>
  <c r="AK173" i="2"/>
  <c r="AL173" i="2" s="1"/>
  <c r="AM173" i="2"/>
  <c r="AS173" i="2"/>
  <c r="P174" i="2"/>
  <c r="Q174" i="2" s="1"/>
  <c r="X174" i="2"/>
  <c r="AD174" i="2" s="1"/>
  <c r="AE174" i="2" s="1"/>
  <c r="AF174" i="2" s="1"/>
  <c r="AB174" i="2"/>
  <c r="AG174" i="2" s="1"/>
  <c r="AK174" i="2"/>
  <c r="AL174" i="2" s="1"/>
  <c r="P175" i="2"/>
  <c r="Q175" i="2" s="1"/>
  <c r="X175" i="2"/>
  <c r="Y175" i="2"/>
  <c r="Z175" i="2" s="1"/>
  <c r="AV175" i="2" s="1"/>
  <c r="AB175" i="2"/>
  <c r="AG175" i="2" s="1"/>
  <c r="AD175" i="2"/>
  <c r="AE175" i="2" s="1"/>
  <c r="AK175" i="2"/>
  <c r="AL175" i="2"/>
  <c r="AM175" i="2"/>
  <c r="AS175" i="2"/>
  <c r="P176" i="2"/>
  <c r="Q176" i="2" s="1"/>
  <c r="X176" i="2"/>
  <c r="Y176" i="2" s="1"/>
  <c r="Z176" i="2" s="1"/>
  <c r="AV176" i="2" s="1"/>
  <c r="AB176" i="2"/>
  <c r="AG176" i="2"/>
  <c r="AK176" i="2"/>
  <c r="AL176" i="2"/>
  <c r="AM176" i="2"/>
  <c r="AS176" i="2"/>
  <c r="P177" i="2"/>
  <c r="X177" i="2"/>
  <c r="Y177" i="2" s="1"/>
  <c r="Z177" i="2" s="1"/>
  <c r="AB177" i="2"/>
  <c r="AS177" i="2" s="1"/>
  <c r="AG177" i="2"/>
  <c r="AK177" i="2"/>
  <c r="AL177" i="2" s="1"/>
  <c r="AM177" i="2"/>
  <c r="P178" i="2"/>
  <c r="Q178" i="2" s="1"/>
  <c r="X178" i="2"/>
  <c r="Y178" i="2" s="1"/>
  <c r="Z178" i="2" s="1"/>
  <c r="AB178" i="2"/>
  <c r="AK178" i="2"/>
  <c r="AL178" i="2" s="1"/>
  <c r="AS178" i="2"/>
  <c r="P179" i="2"/>
  <c r="Q179" i="2" s="1"/>
  <c r="X179" i="2"/>
  <c r="AD179" i="2" s="1"/>
  <c r="AB179" i="2"/>
  <c r="AE179" i="2"/>
  <c r="AH179" i="2" s="1"/>
  <c r="AI179" i="2" s="1"/>
  <c r="AF179" i="2"/>
  <c r="AG179" i="2"/>
  <c r="AK179" i="2"/>
  <c r="AL179" i="2" s="1"/>
  <c r="AM179" i="2"/>
  <c r="AS179" i="2"/>
  <c r="P180" i="2"/>
  <c r="Q180" i="2" s="1"/>
  <c r="X180" i="2"/>
  <c r="AD180" i="2" s="1"/>
  <c r="AE180" i="2" s="1"/>
  <c r="AB180" i="2"/>
  <c r="AG180" i="2" s="1"/>
  <c r="AK180" i="2"/>
  <c r="AL180" i="2"/>
  <c r="AM180" i="2"/>
  <c r="AS180" i="2"/>
  <c r="P181" i="2"/>
  <c r="Q181" i="2" s="1"/>
  <c r="X181" i="2"/>
  <c r="Y181" i="2" s="1"/>
  <c r="Z181" i="2" s="1"/>
  <c r="AV181" i="2" s="1"/>
  <c r="AB181" i="2"/>
  <c r="AK181" i="2"/>
  <c r="AL181" i="2"/>
  <c r="AM181" i="2"/>
  <c r="P182" i="2"/>
  <c r="Q182" i="2" s="1"/>
  <c r="X182" i="2"/>
  <c r="Y182" i="2"/>
  <c r="Z182" i="2" s="1"/>
  <c r="AV182" i="2" s="1"/>
  <c r="AB182" i="2"/>
  <c r="AG182" i="2" s="1"/>
  <c r="AK182" i="2"/>
  <c r="AL182" i="2"/>
  <c r="P183" i="2"/>
  <c r="Q183" i="2" s="1"/>
  <c r="X183" i="2"/>
  <c r="Y183" i="2" s="1"/>
  <c r="Z183" i="2" s="1"/>
  <c r="AV183" i="2" s="1"/>
  <c r="AB183" i="2"/>
  <c r="AG183" i="2" s="1"/>
  <c r="AK183" i="2"/>
  <c r="AL183" i="2"/>
  <c r="AS183" i="2"/>
  <c r="P184" i="2"/>
  <c r="Q184" i="2" s="1"/>
  <c r="X184" i="2"/>
  <c r="Y184" i="2" s="1"/>
  <c r="Z184" i="2" s="1"/>
  <c r="AV184" i="2" s="1"/>
  <c r="AB184" i="2"/>
  <c r="AG184" i="2"/>
  <c r="AK184" i="2"/>
  <c r="AL184" i="2"/>
  <c r="AM184" i="2"/>
  <c r="AS184" i="2"/>
  <c r="P185" i="2"/>
  <c r="X185" i="2"/>
  <c r="Y185" i="2" s="1"/>
  <c r="Z185" i="2" s="1"/>
  <c r="AB185" i="2"/>
  <c r="AS185" i="2" s="1"/>
  <c r="AG185" i="2"/>
  <c r="AK185" i="2"/>
  <c r="AL185" i="2" s="1"/>
  <c r="P186" i="2"/>
  <c r="Q186" i="2" s="1"/>
  <c r="X186" i="2"/>
  <c r="Y186" i="2" s="1"/>
  <c r="Z186" i="2" s="1"/>
  <c r="AB186" i="2"/>
  <c r="AG186" i="2" s="1"/>
  <c r="AK186" i="2"/>
  <c r="AL186" i="2" s="1"/>
  <c r="AS186" i="2"/>
  <c r="P187" i="2"/>
  <c r="Q187" i="2" s="1"/>
  <c r="X187" i="2"/>
  <c r="AD187" i="2" s="1"/>
  <c r="AE187" i="2" s="1"/>
  <c r="AB187" i="2"/>
  <c r="AG187" i="2"/>
  <c r="AK187" i="2"/>
  <c r="AL187" i="2" s="1"/>
  <c r="AM187" i="2"/>
  <c r="AS187" i="2"/>
  <c r="P188" i="2"/>
  <c r="Q188" i="2" s="1"/>
  <c r="X188" i="2"/>
  <c r="Y188" i="2" s="1"/>
  <c r="Z188" i="2" s="1"/>
  <c r="AA188" i="2" s="1"/>
  <c r="AB188" i="2"/>
  <c r="AG188" i="2" s="1"/>
  <c r="AK188" i="2"/>
  <c r="AL188" i="2"/>
  <c r="AM188" i="2"/>
  <c r="AS188" i="2"/>
  <c r="P189" i="2"/>
  <c r="Q189" i="2" s="1"/>
  <c r="X189" i="2"/>
  <c r="AD189" i="2" s="1"/>
  <c r="AE189" i="2" s="1"/>
  <c r="AB189" i="2"/>
  <c r="AS189" i="2" s="1"/>
  <c r="AK189" i="2"/>
  <c r="AL189" i="2"/>
  <c r="AM189" i="2"/>
  <c r="P190" i="2"/>
  <c r="Q190" i="2" s="1"/>
  <c r="X190" i="2"/>
  <c r="Y190" i="2" s="1"/>
  <c r="Z190" i="2" s="1"/>
  <c r="AV190" i="2" s="1"/>
  <c r="AB190" i="2"/>
  <c r="AG190" i="2" s="1"/>
  <c r="AK190" i="2"/>
  <c r="AL190" i="2" s="1"/>
  <c r="P191" i="2"/>
  <c r="Q191" i="2" s="1"/>
  <c r="X191" i="2"/>
  <c r="Y191" i="2" s="1"/>
  <c r="Z191" i="2" s="1"/>
  <c r="AV191" i="2" s="1"/>
  <c r="AB191" i="2"/>
  <c r="AG191" i="2" s="1"/>
  <c r="AK191" i="2"/>
  <c r="AL191" i="2" s="1"/>
  <c r="AS191" i="2"/>
  <c r="P192" i="2"/>
  <c r="Q192" i="2" s="1"/>
  <c r="X192" i="2"/>
  <c r="Y192" i="2" s="1"/>
  <c r="Z192" i="2" s="1"/>
  <c r="AV192" i="2" s="1"/>
  <c r="AB192" i="2"/>
  <c r="AG192" i="2"/>
  <c r="AK192" i="2"/>
  <c r="AL192" i="2" s="1"/>
  <c r="AM192" i="2"/>
  <c r="AS192" i="2"/>
  <c r="P193" i="2"/>
  <c r="X193" i="2"/>
  <c r="Y193" i="2" s="1"/>
  <c r="Z193" i="2" s="1"/>
  <c r="AB193" i="2"/>
  <c r="AS193" i="2" s="1"/>
  <c r="AD193" i="2"/>
  <c r="AE193" i="2" s="1"/>
  <c r="AG193" i="2"/>
  <c r="AK193" i="2"/>
  <c r="AL193" i="2" s="1"/>
  <c r="P194" i="2"/>
  <c r="AA194" i="2" s="1"/>
  <c r="X194" i="2"/>
  <c r="Y194" i="2" s="1"/>
  <c r="Z194" i="2" s="1"/>
  <c r="AV194" i="2" s="1"/>
  <c r="AB194" i="2"/>
  <c r="AG194" i="2"/>
  <c r="AK194" i="2"/>
  <c r="AL194" i="2"/>
  <c r="AM194" i="2"/>
  <c r="AS194" i="2"/>
  <c r="P195" i="2"/>
  <c r="Q195" i="2" s="1"/>
  <c r="X195" i="2"/>
  <c r="AD195" i="2" s="1"/>
  <c r="AE195" i="2" s="1"/>
  <c r="Y195" i="2"/>
  <c r="Z195" i="2" s="1"/>
  <c r="AV195" i="2" s="1"/>
  <c r="AB195" i="2"/>
  <c r="AG195" i="2"/>
  <c r="AK195" i="2"/>
  <c r="AL195" i="2" s="1"/>
  <c r="AM195" i="2"/>
  <c r="AS195" i="2"/>
  <c r="P196" i="2"/>
  <c r="AA196" i="2" s="1"/>
  <c r="X196" i="2"/>
  <c r="Y196" i="2" s="1"/>
  <c r="Z196" i="2" s="1"/>
  <c r="AV196" i="2" s="1"/>
  <c r="AB196" i="2"/>
  <c r="AG196" i="2" s="1"/>
  <c r="AK196" i="2"/>
  <c r="AL196" i="2"/>
  <c r="AS196" i="2"/>
  <c r="P197" i="2"/>
  <c r="Q197" i="2" s="1"/>
  <c r="X197" i="2"/>
  <c r="AD197" i="2" s="1"/>
  <c r="AE197" i="2" s="1"/>
  <c r="Y197" i="2"/>
  <c r="Z197" i="2" s="1"/>
  <c r="AV197" i="2" s="1"/>
  <c r="AB197" i="2"/>
  <c r="AG197" i="2" s="1"/>
  <c r="AK197" i="2"/>
  <c r="AL197" i="2"/>
  <c r="AM197" i="2"/>
  <c r="AS197" i="2"/>
  <c r="P198" i="2"/>
  <c r="Q198" i="2" s="1"/>
  <c r="X198" i="2"/>
  <c r="Y198" i="2" s="1"/>
  <c r="Z198" i="2" s="1"/>
  <c r="AB198" i="2"/>
  <c r="AG198" i="2" s="1"/>
  <c r="AK198" i="2"/>
  <c r="AL198" i="2"/>
  <c r="P199" i="2"/>
  <c r="Q199" i="2" s="1"/>
  <c r="X199" i="2"/>
  <c r="Y199" i="2" s="1"/>
  <c r="Z199" i="2" s="1"/>
  <c r="AV199" i="2" s="1"/>
  <c r="AB199" i="2"/>
  <c r="AG199" i="2" s="1"/>
  <c r="AK199" i="2"/>
  <c r="AL199" i="2"/>
  <c r="AM199" i="2"/>
  <c r="AS199" i="2"/>
  <c r="P200" i="2"/>
  <c r="Q200" i="2" s="1"/>
  <c r="X200" i="2"/>
  <c r="AD200" i="2" s="1"/>
  <c r="AE200" i="2" s="1"/>
  <c r="AB200" i="2"/>
  <c r="AG200" i="2"/>
  <c r="AK200" i="2"/>
  <c r="AL200" i="2" s="1"/>
  <c r="AM200" i="2"/>
  <c r="AS200" i="2"/>
  <c r="P201" i="2"/>
  <c r="X201" i="2"/>
  <c r="AD201" i="2" s="1"/>
  <c r="AE201" i="2" s="1"/>
  <c r="AB201" i="2"/>
  <c r="AS201" i="2" s="1"/>
  <c r="AG201" i="2"/>
  <c r="AK201" i="2"/>
  <c r="AL201" i="2"/>
  <c r="AM201" i="2"/>
  <c r="P202" i="2"/>
  <c r="Q202" i="2" s="1"/>
  <c r="X202" i="2"/>
  <c r="Y202" i="2" s="1"/>
  <c r="Z202" i="2" s="1"/>
  <c r="AV202" i="2" s="1"/>
  <c r="AB202" i="2"/>
  <c r="AG202" i="2"/>
  <c r="AK202" i="2"/>
  <c r="AL202" i="2" s="1"/>
  <c r="AM202" i="2"/>
  <c r="AS202" i="2"/>
  <c r="P203" i="2"/>
  <c r="Q203" i="2" s="1"/>
  <c r="X203" i="2"/>
  <c r="AD203" i="2" s="1"/>
  <c r="AE203" i="2" s="1"/>
  <c r="AB203" i="2"/>
  <c r="AG203" i="2"/>
  <c r="AK203" i="2"/>
  <c r="AL203" i="2" s="1"/>
  <c r="AM203" i="2"/>
  <c r="AS203" i="2"/>
  <c r="P204" i="2"/>
  <c r="Q204" i="2" s="1"/>
  <c r="X204" i="2"/>
  <c r="Y204" i="2" s="1"/>
  <c r="Z204" i="2" s="1"/>
  <c r="AB204" i="2"/>
  <c r="AG204" i="2" s="1"/>
  <c r="AK204" i="2"/>
  <c r="AL204" i="2"/>
  <c r="AS204" i="2"/>
  <c r="P205" i="2"/>
  <c r="Q205" i="2" s="1"/>
  <c r="X205" i="2"/>
  <c r="Y205" i="2" s="1"/>
  <c r="Z205" i="2" s="1"/>
  <c r="AV205" i="2" s="1"/>
  <c r="AB205" i="2"/>
  <c r="AG205" i="2" s="1"/>
  <c r="AK205" i="2"/>
  <c r="AL205" i="2"/>
  <c r="AM205" i="2"/>
  <c r="AS205" i="2"/>
  <c r="P206" i="2"/>
  <c r="Q206" i="2" s="1"/>
  <c r="X206" i="2"/>
  <c r="Y206" i="2" s="1"/>
  <c r="Z206" i="2" s="1"/>
  <c r="AB206" i="2"/>
  <c r="AG206" i="2" s="1"/>
  <c r="AK206" i="2"/>
  <c r="AL206" i="2" s="1"/>
  <c r="P207" i="2"/>
  <c r="Q207" i="2" s="1"/>
  <c r="X207" i="2"/>
  <c r="Y207" i="2" s="1"/>
  <c r="Z207" i="2" s="1"/>
  <c r="AB207" i="2"/>
  <c r="AG207" i="2" s="1"/>
  <c r="AK207" i="2"/>
  <c r="AL207" i="2" s="1"/>
  <c r="AS207" i="2"/>
  <c r="P208" i="2"/>
  <c r="Q208" i="2" s="1"/>
  <c r="X208" i="2"/>
  <c r="AD208" i="2" s="1"/>
  <c r="AE208" i="2" s="1"/>
  <c r="AB208" i="2"/>
  <c r="AM208" i="2" s="1"/>
  <c r="AG208" i="2"/>
  <c r="AK208" i="2"/>
  <c r="AL208" i="2" s="1"/>
  <c r="P209" i="2"/>
  <c r="X209" i="2"/>
  <c r="Y209" i="2" s="1"/>
  <c r="Z209" i="2" s="1"/>
  <c r="AV209" i="2" s="1"/>
  <c r="AB209" i="2"/>
  <c r="AS209" i="2" s="1"/>
  <c r="AK209" i="2"/>
  <c r="AL209" i="2"/>
  <c r="AM209" i="2"/>
  <c r="P210" i="2"/>
  <c r="Q210" i="2" s="1"/>
  <c r="X210" i="2"/>
  <c r="AD210" i="2" s="1"/>
  <c r="AE210" i="2" s="1"/>
  <c r="AB210" i="2"/>
  <c r="AG210" i="2"/>
  <c r="AK210" i="2"/>
  <c r="AL210" i="2" s="1"/>
  <c r="AM210" i="2"/>
  <c r="AS210" i="2"/>
  <c r="P211" i="2"/>
  <c r="Q211" i="2" s="1"/>
  <c r="X211" i="2"/>
  <c r="Y211" i="2" s="1"/>
  <c r="Z211" i="2" s="1"/>
  <c r="AB211" i="2"/>
  <c r="AS211" i="2" s="1"/>
  <c r="AK211" i="2"/>
  <c r="AL211" i="2" s="1"/>
  <c r="AM211" i="2"/>
  <c r="P212" i="2"/>
  <c r="Q212" i="2" s="1"/>
  <c r="X212" i="2"/>
  <c r="Y212" i="2" s="1"/>
  <c r="Z212" i="2" s="1"/>
  <c r="AV212" i="2" s="1"/>
  <c r="AB212" i="2"/>
  <c r="AG212" i="2"/>
  <c r="AK212" i="2"/>
  <c r="AL212" i="2"/>
  <c r="AM212" i="2"/>
  <c r="AS212" i="2"/>
  <c r="P213" i="2"/>
  <c r="Q213" i="2" s="1"/>
  <c r="X213" i="2"/>
  <c r="Y213" i="2" s="1"/>
  <c r="Z213" i="2" s="1"/>
  <c r="AB213" i="2"/>
  <c r="AG213" i="2"/>
  <c r="AK213" i="2"/>
  <c r="AL213" i="2" s="1"/>
  <c r="AM213" i="2"/>
  <c r="AS213" i="2"/>
  <c r="P214" i="2"/>
  <c r="AA214" i="2" s="1"/>
  <c r="X214" i="2"/>
  <c r="Y214" i="2"/>
  <c r="Z214" i="2" s="1"/>
  <c r="AV214" i="2" s="1"/>
  <c r="AB214" i="2"/>
  <c r="AK214" i="2"/>
  <c r="AL214" i="2" s="1"/>
  <c r="P215" i="2"/>
  <c r="Q215" i="2" s="1"/>
  <c r="X215" i="2"/>
  <c r="AD215" i="2" s="1"/>
  <c r="AE215" i="2" s="1"/>
  <c r="AB215" i="2"/>
  <c r="AG215" i="2"/>
  <c r="AK215" i="2"/>
  <c r="AL215" i="2"/>
  <c r="AM215" i="2"/>
  <c r="AS215" i="2"/>
  <c r="P216" i="2"/>
  <c r="Q216" i="2" s="1"/>
  <c r="X216" i="2"/>
  <c r="AD216" i="2" s="1"/>
  <c r="AE216" i="2" s="1"/>
  <c r="AB216" i="2"/>
  <c r="AM216" i="2" s="1"/>
  <c r="AG216" i="2"/>
  <c r="AK216" i="2"/>
  <c r="AL216" i="2" s="1"/>
  <c r="P217" i="2"/>
  <c r="X217" i="2"/>
  <c r="Y217" i="2" s="1"/>
  <c r="Z217" i="2" s="1"/>
  <c r="AV217" i="2" s="1"/>
  <c r="AB217" i="2"/>
  <c r="AS217" i="2" s="1"/>
  <c r="AK217" i="2"/>
  <c r="AL217" i="2"/>
  <c r="AM217" i="2"/>
  <c r="P218" i="2"/>
  <c r="AA218" i="2" s="1"/>
  <c r="X218" i="2"/>
  <c r="Y218" i="2" s="1"/>
  <c r="Z218" i="2" s="1"/>
  <c r="AV218" i="2" s="1"/>
  <c r="AB218" i="2"/>
  <c r="AG218" i="2"/>
  <c r="AK218" i="2"/>
  <c r="AL218" i="2" s="1"/>
  <c r="AM218" i="2"/>
  <c r="AS218" i="2"/>
  <c r="P219" i="2"/>
  <c r="Q219" i="2" s="1"/>
  <c r="X219" i="2"/>
  <c r="AD219" i="2" s="1"/>
  <c r="AE219" i="2" s="1"/>
  <c r="AB219" i="2"/>
  <c r="AS219" i="2" s="1"/>
  <c r="AK219" i="2"/>
  <c r="AL219" i="2" s="1"/>
  <c r="AM219" i="2"/>
  <c r="P220" i="2"/>
  <c r="AA220" i="2" s="1"/>
  <c r="X220" i="2"/>
  <c r="Y220" i="2" s="1"/>
  <c r="Z220" i="2" s="1"/>
  <c r="AV220" i="2" s="1"/>
  <c r="AB220" i="2"/>
  <c r="AD220" i="2"/>
  <c r="AE220" i="2" s="1"/>
  <c r="AG220" i="2"/>
  <c r="AK220" i="2"/>
  <c r="AL220" i="2"/>
  <c r="AM220" i="2"/>
  <c r="AS220" i="2"/>
  <c r="P221" i="2"/>
  <c r="Q221" i="2" s="1"/>
  <c r="X221" i="2"/>
  <c r="Y221" i="2" s="1"/>
  <c r="Z221" i="2" s="1"/>
  <c r="AV221" i="2" s="1"/>
  <c r="AB221" i="2"/>
  <c r="AG221" i="2"/>
  <c r="AK221" i="2"/>
  <c r="AL221" i="2" s="1"/>
  <c r="AM221" i="2"/>
  <c r="AS221" i="2"/>
  <c r="P222" i="2"/>
  <c r="Q222" i="2" s="1"/>
  <c r="U222" i="2"/>
  <c r="V222" i="2"/>
  <c r="X222" i="2"/>
  <c r="AD222" i="2" s="1"/>
  <c r="AE222" i="2" s="1"/>
  <c r="AB222" i="2"/>
  <c r="AG222" i="2"/>
  <c r="AH222" i="2"/>
  <c r="AI222" i="2" s="1"/>
  <c r="AS222" i="2"/>
  <c r="P223" i="2"/>
  <c r="Q223" i="2" s="1"/>
  <c r="U223" i="2"/>
  <c r="V223" i="2"/>
  <c r="X223" i="2" s="1"/>
  <c r="AB223" i="2"/>
  <c r="AG223" i="2" s="1"/>
  <c r="AH223" i="2" s="1"/>
  <c r="AI223" i="2" s="1"/>
  <c r="P224" i="2"/>
  <c r="Q224" i="2" s="1"/>
  <c r="U224" i="2"/>
  <c r="V224" i="2"/>
  <c r="X224" i="2"/>
  <c r="AD224" i="2" s="1"/>
  <c r="AE224" i="2" s="1"/>
  <c r="Y224" i="2"/>
  <c r="Z224" i="2" s="1"/>
  <c r="AB224" i="2"/>
  <c r="AG224" i="2" s="1"/>
  <c r="AH224" i="2" s="1"/>
  <c r="AI224" i="2" s="1"/>
  <c r="AS224" i="2"/>
  <c r="P225" i="2"/>
  <c r="Q225" i="2" s="1"/>
  <c r="U225" i="2"/>
  <c r="V225" i="2"/>
  <c r="X225" i="2" s="1"/>
  <c r="AB225" i="2"/>
  <c r="AS225" i="2" s="1"/>
  <c r="AG225" i="2"/>
  <c r="AH225" i="2" s="1"/>
  <c r="AI225" i="2" s="1"/>
  <c r="P226" i="2"/>
  <c r="Q226" i="2" s="1"/>
  <c r="U226" i="2"/>
  <c r="V226" i="2"/>
  <c r="X226" i="2"/>
  <c r="AD226" i="2" s="1"/>
  <c r="AE226" i="2" s="1"/>
  <c r="AB226" i="2"/>
  <c r="AG226" i="2" s="1"/>
  <c r="AH226" i="2" s="1"/>
  <c r="AI226" i="2" s="1"/>
  <c r="AS226" i="2"/>
  <c r="P227" i="2"/>
  <c r="Q227" i="2" s="1"/>
  <c r="U227" i="2"/>
  <c r="V227" i="2"/>
  <c r="X227" i="2" s="1"/>
  <c r="AB227" i="2"/>
  <c r="AS227" i="2" s="1"/>
  <c r="AG227" i="2"/>
  <c r="AH227" i="2" s="1"/>
  <c r="AI227" i="2" s="1"/>
  <c r="P228" i="2"/>
  <c r="Q228" i="2" s="1"/>
  <c r="U228" i="2"/>
  <c r="V228" i="2"/>
  <c r="X228" i="2"/>
  <c r="AD228" i="2" s="1"/>
  <c r="AE228" i="2" s="1"/>
  <c r="AB228" i="2"/>
  <c r="AG228" i="2" s="1"/>
  <c r="AH228" i="2" s="1"/>
  <c r="AI228" i="2" s="1"/>
  <c r="AS228" i="2"/>
  <c r="P229" i="2"/>
  <c r="Q229" i="2" s="1"/>
  <c r="U229" i="2"/>
  <c r="V229" i="2"/>
  <c r="X229" i="2" s="1"/>
  <c r="AB229" i="2"/>
  <c r="AS229" i="2" s="1"/>
  <c r="AG229" i="2"/>
  <c r="AH229" i="2" s="1"/>
  <c r="AI229" i="2" s="1"/>
  <c r="P230" i="2"/>
  <c r="Q230" i="2" s="1"/>
  <c r="U230" i="2"/>
  <c r="V230" i="2"/>
  <c r="X230" i="2"/>
  <c r="AD230" i="2" s="1"/>
  <c r="AE230" i="2" s="1"/>
  <c r="AB230" i="2"/>
  <c r="AG230" i="2" s="1"/>
  <c r="AH230" i="2" s="1"/>
  <c r="AI230" i="2" s="1"/>
  <c r="AS230" i="2"/>
  <c r="P231" i="2"/>
  <c r="Q231" i="2" s="1"/>
  <c r="U231" i="2"/>
  <c r="V231" i="2"/>
  <c r="X231" i="2" s="1"/>
  <c r="AB231" i="2"/>
  <c r="AS231" i="2" s="1"/>
  <c r="AG231" i="2"/>
  <c r="AH231" i="2" s="1"/>
  <c r="AI231" i="2" s="1"/>
  <c r="P232" i="2"/>
  <c r="Q232" i="2" s="1"/>
  <c r="U232" i="2"/>
  <c r="V232" i="2"/>
  <c r="X232" i="2"/>
  <c r="AD232" i="2" s="1"/>
  <c r="AE232" i="2" s="1"/>
  <c r="AB232" i="2"/>
  <c r="AG232" i="2" s="1"/>
  <c r="AH232" i="2" s="1"/>
  <c r="AI232" i="2" s="1"/>
  <c r="AS232" i="2"/>
  <c r="P233" i="2"/>
  <c r="U233" i="2"/>
  <c r="V233" i="2"/>
  <c r="X233" i="2" s="1"/>
  <c r="AB233" i="2"/>
  <c r="AS233" i="2" s="1"/>
  <c r="AG233" i="2"/>
  <c r="AH233" i="2" s="1"/>
  <c r="AI233" i="2" s="1"/>
  <c r="P234" i="2"/>
  <c r="Q234" i="2" s="1"/>
  <c r="U234" i="2"/>
  <c r="V234" i="2"/>
  <c r="X234" i="2"/>
  <c r="AD234" i="2" s="1"/>
  <c r="AE234" i="2" s="1"/>
  <c r="AB234" i="2"/>
  <c r="AG234" i="2" s="1"/>
  <c r="AH234" i="2" s="1"/>
  <c r="AI234" i="2" s="1"/>
  <c r="AS234" i="2"/>
  <c r="P235" i="2"/>
  <c r="AA235" i="2" s="1"/>
  <c r="U235" i="2"/>
  <c r="V235" i="2"/>
  <c r="Z235" i="2"/>
  <c r="AB235" i="2"/>
  <c r="AS235" i="2"/>
  <c r="AT235" i="2"/>
  <c r="AU235" i="2"/>
  <c r="AV235" i="2"/>
  <c r="AW235" i="2" s="1"/>
  <c r="AX235" i="2" s="1"/>
  <c r="P236" i="2"/>
  <c r="AA236" i="2" s="1"/>
  <c r="U236" i="2"/>
  <c r="V236" i="2"/>
  <c r="Z236" i="2"/>
  <c r="AV236" i="2" s="1"/>
  <c r="AW236" i="2" s="1"/>
  <c r="AX236" i="2" s="1"/>
  <c r="AB236" i="2"/>
  <c r="AS236" i="2" s="1"/>
  <c r="AT236" i="2" s="1"/>
  <c r="AU236" i="2" s="1"/>
  <c r="P237" i="2"/>
  <c r="AA237" i="2" s="1"/>
  <c r="U237" i="2"/>
  <c r="V237" i="2"/>
  <c r="Z237" i="2"/>
  <c r="AB237" i="2"/>
  <c r="AS237" i="2"/>
  <c r="AT237" i="2"/>
  <c r="AU237" i="2"/>
  <c r="AV237" i="2"/>
  <c r="AW237" i="2" s="1"/>
  <c r="AX237" i="2" s="1"/>
  <c r="P238" i="2"/>
  <c r="AA238" i="2" s="1"/>
  <c r="U238" i="2"/>
  <c r="V238" i="2"/>
  <c r="Z238" i="2"/>
  <c r="AV238" i="2" s="1"/>
  <c r="AB238" i="2"/>
  <c r="AS238" i="2" s="1"/>
  <c r="AT238" i="2" s="1"/>
  <c r="AU238" i="2" s="1"/>
  <c r="P239" i="2"/>
  <c r="Q239" i="2" s="1"/>
  <c r="U239" i="2"/>
  <c r="V239" i="2"/>
  <c r="AV239" i="2"/>
  <c r="AW239" i="2" s="1"/>
  <c r="AX239" i="2" s="1"/>
  <c r="P240" i="2"/>
  <c r="Q240" i="2" s="1"/>
  <c r="U240" i="2"/>
  <c r="V240" i="2"/>
  <c r="AV240" i="2"/>
  <c r="AW240" i="2" s="1"/>
  <c r="AX240" i="2" s="1"/>
  <c r="P241" i="2"/>
  <c r="U241" i="2"/>
  <c r="V241" i="2"/>
  <c r="AV241" i="2"/>
  <c r="AW241" i="2" s="1"/>
  <c r="AX241" i="2" s="1"/>
  <c r="AD211" i="2" l="1"/>
  <c r="AE211" i="2" s="1"/>
  <c r="Y200" i="2"/>
  <c r="Z200" i="2" s="1"/>
  <c r="AV200" i="2" s="1"/>
  <c r="Q106" i="2"/>
  <c r="Q162" i="2"/>
  <c r="Q194" i="2"/>
  <c r="Q218" i="2"/>
  <c r="AD143" i="2"/>
  <c r="AE143" i="2" s="1"/>
  <c r="AH143" i="2" s="1"/>
  <c r="AI143" i="2" s="1"/>
  <c r="Y90" i="2"/>
  <c r="Z90" i="2" s="1"/>
  <c r="AV90" i="2" s="1"/>
  <c r="Q235" i="2"/>
  <c r="AD186" i="2"/>
  <c r="AE186" i="2" s="1"/>
  <c r="AF186" i="2" s="1"/>
  <c r="Y158" i="2"/>
  <c r="Z158" i="2" s="1"/>
  <c r="AV158" i="2" s="1"/>
  <c r="Y155" i="2"/>
  <c r="Z155" i="2" s="1"/>
  <c r="AV155" i="2" s="1"/>
  <c r="AD129" i="2"/>
  <c r="AE129" i="2" s="1"/>
  <c r="AD100" i="2"/>
  <c r="AE100" i="2" s="1"/>
  <c r="AT100" i="2" s="1"/>
  <c r="AU100" i="2" s="1"/>
  <c r="Q124" i="2"/>
  <c r="Q132" i="2"/>
  <c r="Q140" i="2"/>
  <c r="Q196" i="2"/>
  <c r="Q220" i="2"/>
  <c r="Q236" i="2"/>
  <c r="AD153" i="2"/>
  <c r="AE153" i="2" s="1"/>
  <c r="AA148" i="2"/>
  <c r="Q237" i="2"/>
  <c r="AD205" i="2"/>
  <c r="AE205" i="2" s="1"/>
  <c r="AF205" i="2" s="1"/>
  <c r="AA172" i="2"/>
  <c r="AA158" i="2"/>
  <c r="AA151" i="2"/>
  <c r="AA127" i="2"/>
  <c r="Q118" i="2"/>
  <c r="Q158" i="2"/>
  <c r="Q214" i="2"/>
  <c r="Q238" i="2"/>
  <c r="Y232" i="2"/>
  <c r="Z232" i="2" s="1"/>
  <c r="AA232" i="2" s="1"/>
  <c r="AD177" i="2"/>
  <c r="AE177" i="2" s="1"/>
  <c r="AH177" i="2" s="1"/>
  <c r="AI177" i="2" s="1"/>
  <c r="Y174" i="2"/>
  <c r="Z174" i="2" s="1"/>
  <c r="AV174" i="2" s="1"/>
  <c r="Y123" i="2"/>
  <c r="Z123" i="2" s="1"/>
  <c r="AA123" i="2" s="1"/>
  <c r="Y94" i="2"/>
  <c r="Z94" i="2" s="1"/>
  <c r="AV94" i="2" s="1"/>
  <c r="AW94" i="2" s="1"/>
  <c r="AX94" i="2" s="1"/>
  <c r="Q87" i="2"/>
  <c r="Q127" i="2"/>
  <c r="AA204" i="2"/>
  <c r="AV204" i="2"/>
  <c r="AV198" i="2"/>
  <c r="AA198" i="2"/>
  <c r="AA114" i="2"/>
  <c r="AA199" i="2"/>
  <c r="AF187" i="2"/>
  <c r="AT187" i="2"/>
  <c r="AU187" i="2" s="1"/>
  <c r="AH195" i="2"/>
  <c r="AI195" i="2" s="1"/>
  <c r="AF195" i="2"/>
  <c r="Y228" i="2"/>
  <c r="Z228" i="2" s="1"/>
  <c r="AA221" i="2"/>
  <c r="Y219" i="2"/>
  <c r="Z219" i="2" s="1"/>
  <c r="AD209" i="2"/>
  <c r="AE209" i="2" s="1"/>
  <c r="Y208" i="2"/>
  <c r="Z208" i="2" s="1"/>
  <c r="AV208" i="2" s="1"/>
  <c r="AD188" i="2"/>
  <c r="AE188" i="2" s="1"/>
  <c r="AH188" i="2" s="1"/>
  <c r="AI188" i="2" s="1"/>
  <c r="AD185" i="2"/>
  <c r="AE185" i="2" s="1"/>
  <c r="AH185" i="2" s="1"/>
  <c r="AI185" i="2" s="1"/>
  <c r="AH174" i="2"/>
  <c r="AI174" i="2" s="1"/>
  <c r="Y169" i="2"/>
  <c r="Z169" i="2" s="1"/>
  <c r="AV169" i="2" s="1"/>
  <c r="Y126" i="2"/>
  <c r="Z126" i="2" s="1"/>
  <c r="AV126" i="2" s="1"/>
  <c r="AA103" i="2"/>
  <c r="AD214" i="2"/>
  <c r="AE214" i="2" s="1"/>
  <c r="AF214" i="2" s="1"/>
  <c r="Y189" i="2"/>
  <c r="Z189" i="2" s="1"/>
  <c r="AV189" i="2" s="1"/>
  <c r="AW189" i="2" s="1"/>
  <c r="AX189" i="2" s="1"/>
  <c r="AA182" i="2"/>
  <c r="Y180" i="2"/>
  <c r="Z180" i="2" s="1"/>
  <c r="AD178" i="2"/>
  <c r="AE178" i="2" s="1"/>
  <c r="AD159" i="2"/>
  <c r="AE159" i="2" s="1"/>
  <c r="AA143" i="2"/>
  <c r="AD141" i="2"/>
  <c r="AE141" i="2" s="1"/>
  <c r="AF141" i="2" s="1"/>
  <c r="AA121" i="2"/>
  <c r="AA111" i="2"/>
  <c r="AT108" i="2"/>
  <c r="AU108" i="2" s="1"/>
  <c r="Y234" i="2"/>
  <c r="Z234" i="2" s="1"/>
  <c r="AA234" i="2" s="1"/>
  <c r="AD173" i="2"/>
  <c r="AE173" i="2" s="1"/>
  <c r="AA154" i="2"/>
  <c r="AA136" i="2"/>
  <c r="Y112" i="2"/>
  <c r="Z112" i="2" s="1"/>
  <c r="AV112" i="2" s="1"/>
  <c r="AD105" i="2"/>
  <c r="AE105" i="2" s="1"/>
  <c r="AF105" i="2" s="1"/>
  <c r="AD98" i="2"/>
  <c r="AE98" i="2" s="1"/>
  <c r="AH98" i="2" s="1"/>
  <c r="AI98" i="2" s="1"/>
  <c r="AD87" i="2"/>
  <c r="AE87" i="2" s="1"/>
  <c r="AT87" i="2" s="1"/>
  <c r="AD204" i="2"/>
  <c r="AE204" i="2" s="1"/>
  <c r="AD199" i="2"/>
  <c r="AE199" i="2" s="1"/>
  <c r="AH199" i="2" s="1"/>
  <c r="AI199" i="2" s="1"/>
  <c r="AA178" i="2"/>
  <c r="Y139" i="2"/>
  <c r="Z139" i="2" s="1"/>
  <c r="AA91" i="2"/>
  <c r="Y230" i="2"/>
  <c r="Z230" i="2" s="1"/>
  <c r="AA230" i="2" s="1"/>
  <c r="Y226" i="2"/>
  <c r="Z226" i="2" s="1"/>
  <c r="AA226" i="2" s="1"/>
  <c r="AD212" i="2"/>
  <c r="AE212" i="2" s="1"/>
  <c r="AF212" i="2" s="1"/>
  <c r="AA175" i="2"/>
  <c r="AA174" i="2"/>
  <c r="AD150" i="2"/>
  <c r="AE150" i="2" s="1"/>
  <c r="AT150" i="2" s="1"/>
  <c r="AD146" i="2"/>
  <c r="AE146" i="2" s="1"/>
  <c r="AF146" i="2" s="1"/>
  <c r="AA135" i="2"/>
  <c r="AD106" i="2"/>
  <c r="AE106" i="2" s="1"/>
  <c r="AF106" i="2" s="1"/>
  <c r="AD89" i="2"/>
  <c r="AE89" i="2" s="1"/>
  <c r="AT89" i="2" s="1"/>
  <c r="AU89" i="2" s="1"/>
  <c r="Y222" i="2"/>
  <c r="Z222" i="2" s="1"/>
  <c r="AD217" i="2"/>
  <c r="AE217" i="2" s="1"/>
  <c r="Y216" i="2"/>
  <c r="Z216" i="2" s="1"/>
  <c r="AV216" i="2" s="1"/>
  <c r="AA186" i="2"/>
  <c r="AD181" i="2"/>
  <c r="AE181" i="2" s="1"/>
  <c r="AT179" i="2"/>
  <c r="AU179" i="2" s="1"/>
  <c r="AA119" i="2"/>
  <c r="AD116" i="2"/>
  <c r="AE116" i="2" s="1"/>
  <c r="AT116" i="2" s="1"/>
  <c r="AU116" i="2" s="1"/>
  <c r="AA105" i="2"/>
  <c r="AA153" i="2"/>
  <c r="AA202" i="2"/>
  <c r="AT195" i="2"/>
  <c r="AU195" i="2" s="1"/>
  <c r="AH193" i="2"/>
  <c r="AI193" i="2" s="1"/>
  <c r="AD162" i="2"/>
  <c r="AE162" i="2" s="1"/>
  <c r="AF162" i="2" s="1"/>
  <c r="Y161" i="2"/>
  <c r="Z161" i="2" s="1"/>
  <c r="AV161" i="2" s="1"/>
  <c r="Y147" i="2"/>
  <c r="Z147" i="2" s="1"/>
  <c r="AV147" i="2" s="1"/>
  <c r="Y115" i="2"/>
  <c r="Z115" i="2" s="1"/>
  <c r="AV115" i="2" s="1"/>
  <c r="AA113" i="2"/>
  <c r="AF234" i="2"/>
  <c r="AT234" i="2"/>
  <c r="AU234" i="2" s="1"/>
  <c r="AV226" i="2"/>
  <c r="AH219" i="2"/>
  <c r="AI219" i="2" s="1"/>
  <c r="AF219" i="2"/>
  <c r="AT230" i="2"/>
  <c r="AU230" i="2" s="1"/>
  <c r="AF230" i="2"/>
  <c r="AD231" i="2"/>
  <c r="AE231" i="2" s="1"/>
  <c r="Y231" i="2"/>
  <c r="Z231" i="2" s="1"/>
  <c r="AV231" i="2" s="1"/>
  <c r="AT222" i="2"/>
  <c r="AU222" i="2" s="1"/>
  <c r="AF222" i="2"/>
  <c r="AH216" i="2"/>
  <c r="AI216" i="2" s="1"/>
  <c r="AF216" i="2"/>
  <c r="AF215" i="2"/>
  <c r="AT215" i="2"/>
  <c r="AU215" i="2" s="1"/>
  <c r="AH215" i="2"/>
  <c r="AI215" i="2" s="1"/>
  <c r="AV207" i="2"/>
  <c r="AA207" i="2"/>
  <c r="AD227" i="2"/>
  <c r="AE227" i="2" s="1"/>
  <c r="Y227" i="2"/>
  <c r="Z227" i="2" s="1"/>
  <c r="AV227" i="2" s="1"/>
  <c r="AA212" i="2"/>
  <c r="AA191" i="2"/>
  <c r="AH175" i="2"/>
  <c r="AI175" i="2" s="1"/>
  <c r="AT175" i="2"/>
  <c r="AF175" i="2"/>
  <c r="AF168" i="2"/>
  <c r="AW238" i="2"/>
  <c r="AX238" i="2" s="1"/>
  <c r="AT226" i="2"/>
  <c r="AU226" i="2" s="1"/>
  <c r="AF226" i="2"/>
  <c r="AA222" i="2"/>
  <c r="AV222" i="2"/>
  <c r="AW222" i="2" s="1"/>
  <c r="AX222" i="2" s="1"/>
  <c r="AF217" i="2"/>
  <c r="AT217" i="2"/>
  <c r="AU217" i="2" s="1"/>
  <c r="AH217" i="2"/>
  <c r="AI217" i="2" s="1"/>
  <c r="AD223" i="2"/>
  <c r="AE223" i="2" s="1"/>
  <c r="Y223" i="2"/>
  <c r="Z223" i="2" s="1"/>
  <c r="AV223" i="2" s="1"/>
  <c r="AF220" i="2"/>
  <c r="AT220" i="2"/>
  <c r="AU220" i="2" s="1"/>
  <c r="AH220" i="2"/>
  <c r="AI220" i="2" s="1"/>
  <c r="AT203" i="2"/>
  <c r="AU203" i="2" s="1"/>
  <c r="AF203" i="2"/>
  <c r="AH203" i="2"/>
  <c r="AI203" i="2" s="1"/>
  <c r="AF232" i="2"/>
  <c r="AT232" i="2"/>
  <c r="AU232" i="2" s="1"/>
  <c r="AA228" i="2"/>
  <c r="AV228" i="2"/>
  <c r="AA224" i="2"/>
  <c r="AV224" i="2"/>
  <c r="AW220" i="2"/>
  <c r="AX220" i="2" s="1"/>
  <c r="AA217" i="2"/>
  <c r="AF209" i="2"/>
  <c r="AT188" i="2"/>
  <c r="AU188" i="2" s="1"/>
  <c r="AD233" i="2"/>
  <c r="AE233" i="2" s="1"/>
  <c r="Y233" i="2"/>
  <c r="Z233" i="2" s="1"/>
  <c r="AV233" i="2" s="1"/>
  <c r="AH208" i="2"/>
  <c r="AI208" i="2" s="1"/>
  <c r="AF208" i="2"/>
  <c r="AV193" i="2"/>
  <c r="AA193" i="2"/>
  <c r="AH178" i="2"/>
  <c r="AI178" i="2" s="1"/>
  <c r="AT178" i="2"/>
  <c r="AU178" i="2" s="1"/>
  <c r="AF178" i="2"/>
  <c r="AA177" i="2"/>
  <c r="AV177" i="2"/>
  <c r="AF211" i="2"/>
  <c r="AA206" i="2"/>
  <c r="AV206" i="2"/>
  <c r="AH189" i="2"/>
  <c r="AI189" i="2" s="1"/>
  <c r="AT189" i="2"/>
  <c r="AU189" i="2" s="1"/>
  <c r="AF189" i="2"/>
  <c r="AA185" i="2"/>
  <c r="AV185" i="2"/>
  <c r="AD225" i="2"/>
  <c r="AE225" i="2" s="1"/>
  <c r="Y225" i="2"/>
  <c r="Z225" i="2" s="1"/>
  <c r="AV225" i="2" s="1"/>
  <c r="AF210" i="2"/>
  <c r="AT210" i="2"/>
  <c r="AU210" i="2" s="1"/>
  <c r="AH210" i="2"/>
  <c r="AI210" i="2" s="1"/>
  <c r="AA209" i="2"/>
  <c r="AF204" i="2"/>
  <c r="AT204" i="2"/>
  <c r="AU204" i="2" s="1"/>
  <c r="AH204" i="2"/>
  <c r="AI204" i="2" s="1"/>
  <c r="AT228" i="2"/>
  <c r="AU228" i="2" s="1"/>
  <c r="AF228" i="2"/>
  <c r="AV213" i="2"/>
  <c r="AA213" i="2"/>
  <c r="AV211" i="2"/>
  <c r="AA211" i="2"/>
  <c r="AF201" i="2"/>
  <c r="AT201" i="2"/>
  <c r="AU201" i="2" s="1"/>
  <c r="AH201" i="2"/>
  <c r="AI201" i="2" s="1"/>
  <c r="AA195" i="2"/>
  <c r="AA190" i="2"/>
  <c r="AA225" i="2"/>
  <c r="AH200" i="2"/>
  <c r="AI200" i="2" s="1"/>
  <c r="AT200" i="2"/>
  <c r="AU200" i="2" s="1"/>
  <c r="AF200" i="2"/>
  <c r="AT197" i="2"/>
  <c r="AU197" i="2" s="1"/>
  <c r="AF197" i="2"/>
  <c r="AH197" i="2"/>
  <c r="AI197" i="2" s="1"/>
  <c r="AF181" i="2"/>
  <c r="AF180" i="2"/>
  <c r="AT180" i="2"/>
  <c r="AU180" i="2" s="1"/>
  <c r="AH180" i="2"/>
  <c r="AI180" i="2" s="1"/>
  <c r="AT224" i="2"/>
  <c r="AU224" i="2" s="1"/>
  <c r="AF224" i="2"/>
  <c r="Y229" i="2"/>
  <c r="Z229" i="2" s="1"/>
  <c r="AV229" i="2" s="1"/>
  <c r="AD229" i="2"/>
  <c r="AE229" i="2" s="1"/>
  <c r="AS223" i="2"/>
  <c r="AG219" i="2"/>
  <c r="AT219" i="2" s="1"/>
  <c r="AD218" i="2"/>
  <c r="AE218" i="2" s="1"/>
  <c r="AG211" i="2"/>
  <c r="AH211" i="2" s="1"/>
  <c r="AI211" i="2" s="1"/>
  <c r="AV234" i="2"/>
  <c r="AV232" i="2"/>
  <c r="AD221" i="2"/>
  <c r="AE221" i="2" s="1"/>
  <c r="AS216" i="2"/>
  <c r="AT216" i="2" s="1"/>
  <c r="AG214" i="2"/>
  <c r="AD213" i="2"/>
  <c r="AE213" i="2" s="1"/>
  <c r="AS208" i="2"/>
  <c r="AT208" i="2" s="1"/>
  <c r="AD206" i="2"/>
  <c r="AE206" i="2" s="1"/>
  <c r="AD202" i="2"/>
  <c r="AE202" i="2" s="1"/>
  <c r="AA197" i="2"/>
  <c r="AM193" i="2"/>
  <c r="AG189" i="2"/>
  <c r="AM186" i="2"/>
  <c r="AG181" i="2"/>
  <c r="AM178" i="2"/>
  <c r="AD176" i="2"/>
  <c r="AE176" i="2" s="1"/>
  <c r="AD171" i="2"/>
  <c r="AE171" i="2" s="1"/>
  <c r="Y171" i="2"/>
  <c r="Z171" i="2" s="1"/>
  <c r="AV171" i="2" s="1"/>
  <c r="AA170" i="2"/>
  <c r="AD167" i="2"/>
  <c r="AE167" i="2" s="1"/>
  <c r="AM167" i="2"/>
  <c r="AS167" i="2"/>
  <c r="AG167" i="2"/>
  <c r="AF161" i="2"/>
  <c r="AT161" i="2"/>
  <c r="AU161" i="2" s="1"/>
  <c r="AH161" i="2"/>
  <c r="AI161" i="2" s="1"/>
  <c r="AA157" i="2"/>
  <c r="AV157" i="2"/>
  <c r="AT147" i="2"/>
  <c r="AU147" i="2" s="1"/>
  <c r="AH147" i="2"/>
  <c r="AI147" i="2" s="1"/>
  <c r="AF147" i="2"/>
  <c r="AV138" i="2"/>
  <c r="AA138" i="2"/>
  <c r="AV133" i="2"/>
  <c r="AA133" i="2"/>
  <c r="AG217" i="2"/>
  <c r="AH212" i="2"/>
  <c r="AI212" i="2" s="1"/>
  <c r="AG209" i="2"/>
  <c r="AA205" i="2"/>
  <c r="AD192" i="2"/>
  <c r="AE192" i="2" s="1"/>
  <c r="AD191" i="2"/>
  <c r="AE191" i="2" s="1"/>
  <c r="Y187" i="2"/>
  <c r="Z187" i="2" s="1"/>
  <c r="AV187" i="2" s="1"/>
  <c r="AV186" i="2"/>
  <c r="AD184" i="2"/>
  <c r="AE184" i="2" s="1"/>
  <c r="AD183" i="2"/>
  <c r="AE183" i="2" s="1"/>
  <c r="Y179" i="2"/>
  <c r="Z179" i="2" s="1"/>
  <c r="AV179" i="2" s="1"/>
  <c r="AV178" i="2"/>
  <c r="AA167" i="2"/>
  <c r="AA147" i="2"/>
  <c r="AW136" i="2"/>
  <c r="AX136" i="2" s="1"/>
  <c r="Y215" i="2"/>
  <c r="Z215" i="2" s="1"/>
  <c r="AV215" i="2" s="1"/>
  <c r="AW215" i="2" s="1"/>
  <c r="AX215" i="2" s="1"/>
  <c r="AS214" i="2"/>
  <c r="AM190" i="2"/>
  <c r="AS190" i="2"/>
  <c r="AV188" i="2"/>
  <c r="AH187" i="2"/>
  <c r="AI187" i="2" s="1"/>
  <c r="AM182" i="2"/>
  <c r="AS182" i="2"/>
  <c r="AA173" i="2"/>
  <c r="AF169" i="2"/>
  <c r="AF163" i="2"/>
  <c r="AT163" i="2"/>
  <c r="AU163" i="2" s="1"/>
  <c r="AH163" i="2"/>
  <c r="AI163" i="2" s="1"/>
  <c r="AH159" i="2"/>
  <c r="AI159" i="2" s="1"/>
  <c r="AF159" i="2"/>
  <c r="AA152" i="2"/>
  <c r="AV152" i="2"/>
  <c r="AH134" i="2"/>
  <c r="AI134" i="2" s="1"/>
  <c r="AT134" i="2"/>
  <c r="AU134" i="2" s="1"/>
  <c r="AF134" i="2"/>
  <c r="AT123" i="2"/>
  <c r="AU123" i="2" s="1"/>
  <c r="AH123" i="2"/>
  <c r="AI123" i="2" s="1"/>
  <c r="AF123" i="2"/>
  <c r="AM214" i="2"/>
  <c r="AT212" i="2"/>
  <c r="AU212" i="2" s="1"/>
  <c r="Y210" i="2"/>
  <c r="Z210" i="2" s="1"/>
  <c r="AV210" i="2" s="1"/>
  <c r="AD207" i="2"/>
  <c r="AE207" i="2" s="1"/>
  <c r="Y203" i="2"/>
  <c r="Z203" i="2" s="1"/>
  <c r="AV203" i="2" s="1"/>
  <c r="AW203" i="2" s="1"/>
  <c r="AX203" i="2" s="1"/>
  <c r="Y201" i="2"/>
  <c r="Z201" i="2" s="1"/>
  <c r="AM198" i="2"/>
  <c r="AS198" i="2"/>
  <c r="AD196" i="2"/>
  <c r="AE196" i="2" s="1"/>
  <c r="AM191" i="2"/>
  <c r="AM183" i="2"/>
  <c r="AA183" i="2"/>
  <c r="AS181" i="2"/>
  <c r="AG178" i="2"/>
  <c r="AA169" i="2"/>
  <c r="AV164" i="2"/>
  <c r="AA164" i="2"/>
  <c r="AV159" i="2"/>
  <c r="AA159" i="2"/>
  <c r="AM206" i="2"/>
  <c r="AS206" i="2"/>
  <c r="AF158" i="2"/>
  <c r="AT158" i="2"/>
  <c r="AU158" i="2" s="1"/>
  <c r="AH158" i="2"/>
  <c r="AI158" i="2" s="1"/>
  <c r="AF155" i="2"/>
  <c r="AH155" i="2"/>
  <c r="AI155" i="2" s="1"/>
  <c r="AT155" i="2"/>
  <c r="AU155" i="2" s="1"/>
  <c r="AV149" i="2"/>
  <c r="AA149" i="2"/>
  <c r="AV141" i="2"/>
  <c r="AA141" i="2"/>
  <c r="AT131" i="2"/>
  <c r="AU131" i="2" s="1"/>
  <c r="AF131" i="2"/>
  <c r="AH131" i="2"/>
  <c r="AI131" i="2" s="1"/>
  <c r="AF129" i="2"/>
  <c r="AH129" i="2"/>
  <c r="AI129" i="2" s="1"/>
  <c r="AT129" i="2"/>
  <c r="AU129" i="2" s="1"/>
  <c r="AM207" i="2"/>
  <c r="AM196" i="2"/>
  <c r="AH186" i="2"/>
  <c r="AI186" i="2" s="1"/>
  <c r="AF185" i="2"/>
  <c r="AT185" i="2"/>
  <c r="AU185" i="2" s="1"/>
  <c r="AF177" i="2"/>
  <c r="AT177" i="2"/>
  <c r="AU177" i="2" s="1"/>
  <c r="AA176" i="2"/>
  <c r="AF170" i="2"/>
  <c r="AT156" i="2"/>
  <c r="AU156" i="2" s="1"/>
  <c r="AF156" i="2"/>
  <c r="AH156" i="2"/>
  <c r="AI156" i="2" s="1"/>
  <c r="AF153" i="2"/>
  <c r="AF142" i="2"/>
  <c r="AH142" i="2"/>
  <c r="AI142" i="2" s="1"/>
  <c r="AT142" i="2"/>
  <c r="AU142" i="2" s="1"/>
  <c r="AV125" i="2"/>
  <c r="AA125" i="2"/>
  <c r="AM204" i="2"/>
  <c r="AF193" i="2"/>
  <c r="AT193" i="2"/>
  <c r="AU193" i="2" s="1"/>
  <c r="AA192" i="2"/>
  <c r="AD190" i="2"/>
  <c r="AE190" i="2" s="1"/>
  <c r="AT186" i="2"/>
  <c r="AU186" i="2" s="1"/>
  <c r="AA184" i="2"/>
  <c r="AD182" i="2"/>
  <c r="AE182" i="2" s="1"/>
  <c r="AS170" i="2"/>
  <c r="AG170" i="2"/>
  <c r="AT170" i="2" s="1"/>
  <c r="AA166" i="2"/>
  <c r="AA165" i="2"/>
  <c r="AV165" i="2"/>
  <c r="AF160" i="2"/>
  <c r="AT160" i="2"/>
  <c r="AU160" i="2" s="1"/>
  <c r="AH160" i="2"/>
  <c r="AI160" i="2" s="1"/>
  <c r="AT126" i="2"/>
  <c r="AU126" i="2" s="1"/>
  <c r="AF126" i="2"/>
  <c r="AH126" i="2"/>
  <c r="AI126" i="2" s="1"/>
  <c r="AF116" i="2"/>
  <c r="AH116" i="2"/>
  <c r="AI116" i="2" s="1"/>
  <c r="AA200" i="2"/>
  <c r="AD198" i="2"/>
  <c r="AE198" i="2" s="1"/>
  <c r="AD194" i="2"/>
  <c r="AE194" i="2" s="1"/>
  <c r="AM185" i="2"/>
  <c r="AA181" i="2"/>
  <c r="AF173" i="2"/>
  <c r="AT173" i="2"/>
  <c r="AW173" i="2" s="1"/>
  <c r="AX173" i="2" s="1"/>
  <c r="AH173" i="2"/>
  <c r="AI173" i="2" s="1"/>
  <c r="AV146" i="2"/>
  <c r="AA146" i="2"/>
  <c r="AH140" i="2"/>
  <c r="AI140" i="2" s="1"/>
  <c r="AT140" i="2"/>
  <c r="AU140" i="2" s="1"/>
  <c r="AF140" i="2"/>
  <c r="AV130" i="2"/>
  <c r="AA130" i="2"/>
  <c r="AV122" i="2"/>
  <c r="AA122" i="2"/>
  <c r="AS174" i="2"/>
  <c r="AT174" i="2" s="1"/>
  <c r="AS169" i="2"/>
  <c r="AT169" i="2" s="1"/>
  <c r="AD166" i="2"/>
  <c r="AE166" i="2" s="1"/>
  <c r="AS161" i="2"/>
  <c r="AG159" i="2"/>
  <c r="AT159" i="2" s="1"/>
  <c r="AU159" i="2" s="1"/>
  <c r="AG157" i="2"/>
  <c r="AK156" i="2"/>
  <c r="AS153" i="2"/>
  <c r="AD152" i="2"/>
  <c r="AE152" i="2" s="1"/>
  <c r="AS143" i="2"/>
  <c r="AS141" i="2"/>
  <c r="AS140" i="2"/>
  <c r="AA137" i="2"/>
  <c r="AD133" i="2"/>
  <c r="AE133" i="2" s="1"/>
  <c r="AD132" i="2"/>
  <c r="AE132" i="2" s="1"/>
  <c r="AK128" i="2"/>
  <c r="AG124" i="2"/>
  <c r="AG121" i="2"/>
  <c r="AH121" i="2" s="1"/>
  <c r="AI121" i="2" s="1"/>
  <c r="AK121" i="2"/>
  <c r="AA120" i="2"/>
  <c r="AF112" i="2"/>
  <c r="AT112" i="2"/>
  <c r="AU112" i="2" s="1"/>
  <c r="AF104" i="2"/>
  <c r="AT104" i="2"/>
  <c r="AU104" i="2" s="1"/>
  <c r="AA99" i="2"/>
  <c r="AV84" i="2"/>
  <c r="AA84" i="2"/>
  <c r="AM174" i="2"/>
  <c r="AS172" i="2"/>
  <c r="AH165" i="2"/>
  <c r="AI165" i="2" s="1"/>
  <c r="AS164" i="2"/>
  <c r="AG162" i="2"/>
  <c r="AG154" i="2"/>
  <c r="AK153" i="2"/>
  <c r="AA150" i="2"/>
  <c r="AG149" i="2"/>
  <c r="AD145" i="2"/>
  <c r="AE145" i="2" s="1"/>
  <c r="AS144" i="2"/>
  <c r="AK143" i="2"/>
  <c r="AK140" i="2"/>
  <c r="AH139" i="2"/>
  <c r="AI139" i="2" s="1"/>
  <c r="AG137" i="2"/>
  <c r="AS130" i="2"/>
  <c r="AD128" i="2"/>
  <c r="AE128" i="2" s="1"/>
  <c r="AD122" i="2"/>
  <c r="AE122" i="2" s="1"/>
  <c r="AG122" i="2"/>
  <c r="AF115" i="2"/>
  <c r="AT115" i="2"/>
  <c r="AA112" i="2"/>
  <c r="AA104" i="2"/>
  <c r="AA100" i="2"/>
  <c r="AV100" i="2"/>
  <c r="AV93" i="2"/>
  <c r="AA93" i="2"/>
  <c r="AD172" i="2"/>
  <c r="AE172" i="2" s="1"/>
  <c r="Y168" i="2"/>
  <c r="Z168" i="2" s="1"/>
  <c r="AV168" i="2" s="1"/>
  <c r="AD164" i="2"/>
  <c r="AE164" i="2" s="1"/>
  <c r="Y160" i="2"/>
  <c r="Z160" i="2" s="1"/>
  <c r="AV160" i="2" s="1"/>
  <c r="AW160" i="2" s="1"/>
  <c r="AX160" i="2" s="1"/>
  <c r="AS159" i="2"/>
  <c r="Y156" i="2"/>
  <c r="Z156" i="2" s="1"/>
  <c r="AV156" i="2" s="1"/>
  <c r="AW156" i="2" s="1"/>
  <c r="AX156" i="2" s="1"/>
  <c r="AG152" i="2"/>
  <c r="AV151" i="2"/>
  <c r="AD151" i="2"/>
  <c r="AE151" i="2" s="1"/>
  <c r="AD149" i="2"/>
  <c r="AE149" i="2" s="1"/>
  <c r="AV148" i="2"/>
  <c r="AD148" i="2"/>
  <c r="AE148" i="2" s="1"/>
  <c r="Y144" i="2"/>
  <c r="Z144" i="2" s="1"/>
  <c r="AV144" i="2" s="1"/>
  <c r="AT135" i="2"/>
  <c r="AU135" i="2" s="1"/>
  <c r="AK130" i="2"/>
  <c r="AA126" i="2"/>
  <c r="AG125" i="2"/>
  <c r="AV123" i="2"/>
  <c r="AG120" i="2"/>
  <c r="AD118" i="2"/>
  <c r="AE118" i="2" s="1"/>
  <c r="AF108" i="2"/>
  <c r="AH108" i="2"/>
  <c r="AI108" i="2" s="1"/>
  <c r="AG168" i="2"/>
  <c r="AH168" i="2" s="1"/>
  <c r="AI168" i="2" s="1"/>
  <c r="AT165" i="2"/>
  <c r="AU165" i="2" s="1"/>
  <c r="Y163" i="2"/>
  <c r="Z163" i="2" s="1"/>
  <c r="AV163" i="2" s="1"/>
  <c r="AG160" i="2"/>
  <c r="AM159" i="2"/>
  <c r="AD157" i="2"/>
  <c r="AE157" i="2" s="1"/>
  <c r="AG153" i="2"/>
  <c r="AT153" i="2" s="1"/>
  <c r="AT144" i="2"/>
  <c r="AU144" i="2" s="1"/>
  <c r="AH141" i="2"/>
  <c r="AI141" i="2" s="1"/>
  <c r="AF139" i="2"/>
  <c r="AD138" i="2"/>
  <c r="AE138" i="2" s="1"/>
  <c r="Y131" i="2"/>
  <c r="Z131" i="2" s="1"/>
  <c r="AV131" i="2" s="1"/>
  <c r="AA129" i="2"/>
  <c r="AG128" i="2"/>
  <c r="AV127" i="2"/>
  <c r="AD127" i="2"/>
  <c r="AE127" i="2" s="1"/>
  <c r="AD125" i="2"/>
  <c r="AE125" i="2" s="1"/>
  <c r="AV124" i="2"/>
  <c r="AD124" i="2"/>
  <c r="AE124" i="2" s="1"/>
  <c r="AK111" i="2"/>
  <c r="AD111" i="2"/>
  <c r="AE111" i="2" s="1"/>
  <c r="AG111" i="2"/>
  <c r="Y107" i="2"/>
  <c r="Z107" i="2" s="1"/>
  <c r="AV107" i="2" s="1"/>
  <c r="AD107" i="2"/>
  <c r="AE107" i="2" s="1"/>
  <c r="AK103" i="2"/>
  <c r="AD103" i="2"/>
  <c r="AE103" i="2" s="1"/>
  <c r="AV103" i="2"/>
  <c r="AG103" i="2"/>
  <c r="AA101" i="2"/>
  <c r="AV101" i="2"/>
  <c r="AF94" i="2"/>
  <c r="AH94" i="2"/>
  <c r="AI94" i="2" s="1"/>
  <c r="AT94" i="2"/>
  <c r="AU94" i="2" s="1"/>
  <c r="AF87" i="2"/>
  <c r="AH87" i="2"/>
  <c r="AI87" i="2" s="1"/>
  <c r="AD154" i="2"/>
  <c r="AE154" i="2" s="1"/>
  <c r="AA142" i="2"/>
  <c r="AD137" i="2"/>
  <c r="AE137" i="2" s="1"/>
  <c r="AA117" i="2"/>
  <c r="AA109" i="2"/>
  <c r="AV109" i="2"/>
  <c r="AA108" i="2"/>
  <c r="AV108" i="2"/>
  <c r="AA98" i="2"/>
  <c r="AV98" i="2"/>
  <c r="AK83" i="2"/>
  <c r="AL83" i="2" s="1"/>
  <c r="AM83" i="2" s="1"/>
  <c r="AN83" i="2" s="1"/>
  <c r="AO83" i="2" s="1"/>
  <c r="AP83" i="2" s="1"/>
  <c r="AQ83" i="2" s="1"/>
  <c r="AG83" i="2"/>
  <c r="AA145" i="2"/>
  <c r="AD114" i="2"/>
  <c r="AE114" i="2" s="1"/>
  <c r="AG114" i="2"/>
  <c r="AT110" i="2"/>
  <c r="AU110" i="2" s="1"/>
  <c r="AH110" i="2"/>
  <c r="AI110" i="2" s="1"/>
  <c r="AT102" i="2"/>
  <c r="AU102" i="2" s="1"/>
  <c r="AH102" i="2"/>
  <c r="AI102" i="2" s="1"/>
  <c r="AA95" i="2"/>
  <c r="AF90" i="2"/>
  <c r="AS152" i="2"/>
  <c r="AK151" i="2"/>
  <c r="AH146" i="2"/>
  <c r="AI146" i="2" s="1"/>
  <c r="AF144" i="2"/>
  <c r="AS138" i="2"/>
  <c r="AT136" i="2"/>
  <c r="AU136" i="2" s="1"/>
  <c r="AF135" i="2"/>
  <c r="AD130" i="2"/>
  <c r="AE130" i="2" s="1"/>
  <c r="AV128" i="2"/>
  <c r="AS127" i="2"/>
  <c r="AS125" i="2"/>
  <c r="AS124" i="2"/>
  <c r="AV88" i="2"/>
  <c r="AA88" i="2"/>
  <c r="AG74" i="2"/>
  <c r="AK74" i="2"/>
  <c r="AL74" i="2" s="1"/>
  <c r="AM74" i="2" s="1"/>
  <c r="AN74" i="2" s="1"/>
  <c r="AO74" i="2" s="1"/>
  <c r="AP74" i="2" s="1"/>
  <c r="AQ74" i="2" s="1"/>
  <c r="AT141" i="2"/>
  <c r="AU141" i="2" s="1"/>
  <c r="AK138" i="2"/>
  <c r="AS137" i="2"/>
  <c r="AA134" i="2"/>
  <c r="AK127" i="2"/>
  <c r="AS120" i="2"/>
  <c r="AD120" i="2"/>
  <c r="AE120" i="2" s="1"/>
  <c r="AK119" i="2"/>
  <c r="AG119" i="2"/>
  <c r="AT119" i="2" s="1"/>
  <c r="AA116" i="2"/>
  <c r="AV116" i="2"/>
  <c r="AV114" i="2"/>
  <c r="AF100" i="2"/>
  <c r="AH100" i="2"/>
  <c r="AI100" i="2" s="1"/>
  <c r="AT92" i="2"/>
  <c r="AU92" i="2" s="1"/>
  <c r="AF92" i="2"/>
  <c r="AH92" i="2"/>
  <c r="AI92" i="2" s="1"/>
  <c r="AK113" i="2"/>
  <c r="AG106" i="2"/>
  <c r="AK105" i="2"/>
  <c r="AD99" i="2"/>
  <c r="AE99" i="2" s="1"/>
  <c r="AG98" i="2"/>
  <c r="AA97" i="2"/>
  <c r="AD88" i="2"/>
  <c r="AE88" i="2" s="1"/>
  <c r="AA86" i="2"/>
  <c r="AD82" i="2"/>
  <c r="AE82" i="2" s="1"/>
  <c r="AF80" i="2"/>
  <c r="AV70" i="2"/>
  <c r="AG68" i="2"/>
  <c r="AK68" i="2"/>
  <c r="AL68" i="2" s="1"/>
  <c r="AM68" i="2" s="1"/>
  <c r="AN68" i="2" s="1"/>
  <c r="AO68" i="2" s="1"/>
  <c r="AP68" i="2" s="1"/>
  <c r="AQ68" i="2" s="1"/>
  <c r="AG97" i="2"/>
  <c r="AD96" i="2"/>
  <c r="AE96" i="2" s="1"/>
  <c r="AD95" i="2"/>
  <c r="AE95" i="2" s="1"/>
  <c r="AD93" i="2"/>
  <c r="AE93" i="2" s="1"/>
  <c r="AS91" i="2"/>
  <c r="AH89" i="2"/>
  <c r="AI89" i="2" s="1"/>
  <c r="AA89" i="2"/>
  <c r="AD79" i="2"/>
  <c r="AE79" i="2" s="1"/>
  <c r="AD70" i="2"/>
  <c r="AE70" i="2" s="1"/>
  <c r="AA68" i="2"/>
  <c r="AV68" i="2"/>
  <c r="Y64" i="2"/>
  <c r="Z64" i="2" s="1"/>
  <c r="AV64" i="2" s="1"/>
  <c r="AD117" i="2"/>
  <c r="AE117" i="2" s="1"/>
  <c r="AD109" i="2"/>
  <c r="AE109" i="2" s="1"/>
  <c r="AD101" i="2"/>
  <c r="AE101" i="2" s="1"/>
  <c r="AA90" i="2"/>
  <c r="AA85" i="2"/>
  <c r="AA82" i="2"/>
  <c r="AA79" i="2"/>
  <c r="AB64" i="2"/>
  <c r="AS64" i="2" s="1"/>
  <c r="AG113" i="2"/>
  <c r="AH113" i="2" s="1"/>
  <c r="AI113" i="2" s="1"/>
  <c r="AK112" i="2"/>
  <c r="Y110" i="2"/>
  <c r="Z110" i="2" s="1"/>
  <c r="AV110" i="2" s="1"/>
  <c r="AW110" i="2" s="1"/>
  <c r="AX110" i="2" s="1"/>
  <c r="AG105" i="2"/>
  <c r="AT105" i="2" s="1"/>
  <c r="AK104" i="2"/>
  <c r="Y102" i="2"/>
  <c r="Z102" i="2" s="1"/>
  <c r="AV102" i="2" s="1"/>
  <c r="AD97" i="2"/>
  <c r="AE97" i="2" s="1"/>
  <c r="Y92" i="2"/>
  <c r="Z92" i="2" s="1"/>
  <c r="AV92" i="2" s="1"/>
  <c r="AA83" i="2"/>
  <c r="AD85" i="2"/>
  <c r="AE85" i="2" s="1"/>
  <c r="AA81" i="2"/>
  <c r="AK71" i="2"/>
  <c r="AL71" i="2" s="1"/>
  <c r="AM71" i="2" s="1"/>
  <c r="AN71" i="2" s="1"/>
  <c r="AO71" i="2" s="1"/>
  <c r="AP71" i="2" s="1"/>
  <c r="AQ71" i="2" s="1"/>
  <c r="AG71" i="2"/>
  <c r="AT71" i="2" s="1"/>
  <c r="AT83" i="2"/>
  <c r="AU83" i="2" s="1"/>
  <c r="AH83" i="2"/>
  <c r="AI83" i="2" s="1"/>
  <c r="AT74" i="2"/>
  <c r="AU74" i="2" s="1"/>
  <c r="AH74" i="2"/>
  <c r="AI74" i="2" s="1"/>
  <c r="AB56" i="2"/>
  <c r="AA56" i="2"/>
  <c r="AV54" i="2"/>
  <c r="AS97" i="2"/>
  <c r="AK90" i="2"/>
  <c r="AG90" i="2"/>
  <c r="AH90" i="2" s="1"/>
  <c r="AI90" i="2" s="1"/>
  <c r="AD86" i="2"/>
  <c r="AE86" i="2" s="1"/>
  <c r="AD84" i="2"/>
  <c r="AE84" i="2" s="1"/>
  <c r="AB82" i="2"/>
  <c r="AS82" i="2" s="1"/>
  <c r="AD81" i="2"/>
  <c r="AE81" i="2" s="1"/>
  <c r="AD77" i="2"/>
  <c r="AE77" i="2" s="1"/>
  <c r="Y77" i="2"/>
  <c r="Z77" i="2" s="1"/>
  <c r="AV77" i="2" s="1"/>
  <c r="AD76" i="2"/>
  <c r="AE76" i="2" s="1"/>
  <c r="AG91" i="2"/>
  <c r="AD91" i="2"/>
  <c r="AE91" i="2" s="1"/>
  <c r="AF75" i="2"/>
  <c r="AA73" i="2"/>
  <c r="AB73" i="2"/>
  <c r="AS73" i="2" s="1"/>
  <c r="AA76" i="2"/>
  <c r="AA71" i="2"/>
  <c r="AV59" i="2"/>
  <c r="Y51" i="2"/>
  <c r="Z51" i="2" s="1"/>
  <c r="AV51" i="2" s="1"/>
  <c r="AD51" i="2"/>
  <c r="AE51" i="2" s="1"/>
  <c r="AD50" i="2"/>
  <c r="AE50" i="2" s="1"/>
  <c r="AS50" i="2"/>
  <c r="AA43" i="2"/>
  <c r="AB43" i="2"/>
  <c r="AS43" i="2" s="1"/>
  <c r="AF39" i="2"/>
  <c r="AA52" i="2"/>
  <c r="AF45" i="2"/>
  <c r="AA62" i="2"/>
  <c r="AB62" i="2"/>
  <c r="AV62" i="2" s="1"/>
  <c r="Y58" i="2"/>
  <c r="Z58" i="2" s="1"/>
  <c r="AV58" i="2" s="1"/>
  <c r="AD58" i="2"/>
  <c r="AE58" i="2" s="1"/>
  <c r="AF55" i="2"/>
  <c r="AA78" i="2"/>
  <c r="AD73" i="2"/>
  <c r="AE73" i="2" s="1"/>
  <c r="AH71" i="2"/>
  <c r="AI71" i="2" s="1"/>
  <c r="AA59" i="2"/>
  <c r="AB59" i="2"/>
  <c r="AS59" i="2" s="1"/>
  <c r="AA58" i="2"/>
  <c r="AB53" i="2"/>
  <c r="AS53" i="2" s="1"/>
  <c r="AV47" i="2"/>
  <c r="AS45" i="2"/>
  <c r="AV49" i="2"/>
  <c r="AA49" i="2"/>
  <c r="AG44" i="2"/>
  <c r="AH44" i="2" s="1"/>
  <c r="AI44" i="2" s="1"/>
  <c r="AK44" i="2"/>
  <c r="AL44" i="2" s="1"/>
  <c r="AM44" i="2" s="1"/>
  <c r="AN44" i="2" s="1"/>
  <c r="AO44" i="2" s="1"/>
  <c r="AP44" i="2" s="1"/>
  <c r="AQ44" i="2" s="1"/>
  <c r="AB78" i="2"/>
  <c r="AS78" i="2" s="1"/>
  <c r="AA74" i="2"/>
  <c r="AD72" i="2"/>
  <c r="AE72" i="2" s="1"/>
  <c r="Y63" i="2"/>
  <c r="Z63" i="2" s="1"/>
  <c r="AD63" i="2"/>
  <c r="AE63" i="2" s="1"/>
  <c r="AF47" i="2"/>
  <c r="AT44" i="2"/>
  <c r="AU44" i="2" s="1"/>
  <c r="AD66" i="2"/>
  <c r="AE66" i="2" s="1"/>
  <c r="AD60" i="2"/>
  <c r="AE60" i="2" s="1"/>
  <c r="Y60" i="2"/>
  <c r="Z60" i="2" s="1"/>
  <c r="AV60" i="2" s="1"/>
  <c r="AD65" i="2"/>
  <c r="AE65" i="2" s="1"/>
  <c r="Y65" i="2"/>
  <c r="Z65" i="2" s="1"/>
  <c r="AV65" i="2" s="1"/>
  <c r="AA54" i="2"/>
  <c r="AB54" i="2"/>
  <c r="AS54" i="2" s="1"/>
  <c r="AG40" i="2"/>
  <c r="AK40" i="2"/>
  <c r="AL40" i="2" s="1"/>
  <c r="AM40" i="2" s="1"/>
  <c r="AN40" i="2" s="1"/>
  <c r="AO40" i="2" s="1"/>
  <c r="AP40" i="2" s="1"/>
  <c r="AQ40" i="2" s="1"/>
  <c r="AA35" i="2"/>
  <c r="AB35" i="2"/>
  <c r="AV35" i="2" s="1"/>
  <c r="Y67" i="2"/>
  <c r="Z67" i="2" s="1"/>
  <c r="AD67" i="2"/>
  <c r="AE67" i="2" s="1"/>
  <c r="Y53" i="2"/>
  <c r="Z53" i="2" s="1"/>
  <c r="AD52" i="2"/>
  <c r="AE52" i="2" s="1"/>
  <c r="AA44" i="2"/>
  <c r="AV41" i="2"/>
  <c r="AH40" i="2"/>
  <c r="AI40" i="2" s="1"/>
  <c r="AT40" i="2"/>
  <c r="AU40" i="2" s="1"/>
  <c r="AB30" i="2"/>
  <c r="AS30" i="2" s="1"/>
  <c r="AA30" i="2"/>
  <c r="AV52" i="2"/>
  <c r="AV45" i="2"/>
  <c r="Y38" i="2"/>
  <c r="Z38" i="2" s="1"/>
  <c r="AV38" i="2" s="1"/>
  <c r="AA33" i="2"/>
  <c r="AB33" i="2"/>
  <c r="AD69" i="2"/>
  <c r="AE69" i="2" s="1"/>
  <c r="AA66" i="2"/>
  <c r="AD61" i="2"/>
  <c r="AE61" i="2" s="1"/>
  <c r="Y61" i="2"/>
  <c r="Z61" i="2" s="1"/>
  <c r="AF48" i="2"/>
  <c r="AD46" i="2"/>
  <c r="AE46" i="2" s="1"/>
  <c r="AF41" i="2"/>
  <c r="AA16" i="2"/>
  <c r="AB16" i="2"/>
  <c r="AS16" i="2" s="1"/>
  <c r="AB32" i="2"/>
  <c r="AS32" i="2" s="1"/>
  <c r="AA32" i="2"/>
  <c r="AD59" i="2"/>
  <c r="AE59" i="2" s="1"/>
  <c r="AA55" i="2"/>
  <c r="AD54" i="2"/>
  <c r="AE54" i="2" s="1"/>
  <c r="Y43" i="2"/>
  <c r="Z43" i="2" s="1"/>
  <c r="AB38" i="2"/>
  <c r="AS38" i="2" s="1"/>
  <c r="AB37" i="2"/>
  <c r="AV37" i="2" s="1"/>
  <c r="AA37" i="2"/>
  <c r="AD34" i="2"/>
  <c r="AE34" i="2" s="1"/>
  <c r="Y34" i="2"/>
  <c r="Z34" i="2" s="1"/>
  <c r="AD57" i="2"/>
  <c r="AE57" i="2" s="1"/>
  <c r="AD49" i="2"/>
  <c r="AE49" i="2" s="1"/>
  <c r="AB31" i="2"/>
  <c r="AA50" i="2"/>
  <c r="Y32" i="2"/>
  <c r="Z32" i="2" s="1"/>
  <c r="AV32" i="2" s="1"/>
  <c r="AD32" i="2"/>
  <c r="AE32" i="2" s="1"/>
  <c r="AD17" i="2"/>
  <c r="AE17" i="2" s="1"/>
  <c r="AS17" i="2"/>
  <c r="AF19" i="2"/>
  <c r="AD36" i="2"/>
  <c r="AE36" i="2" s="1"/>
  <c r="AD29" i="2"/>
  <c r="AE29" i="2" s="1"/>
  <c r="AV16" i="2"/>
  <c r="Y28" i="2"/>
  <c r="Z28" i="2" s="1"/>
  <c r="AA28" i="2" s="1"/>
  <c r="AV17" i="2"/>
  <c r="AD42" i="2"/>
  <c r="AE42" i="2" s="1"/>
  <c r="AV31" i="2"/>
  <c r="AB28" i="2"/>
  <c r="AS28" i="2" s="1"/>
  <c r="AD25" i="2"/>
  <c r="AE25" i="2" s="1"/>
  <c r="Y11" i="2"/>
  <c r="Z11" i="2" s="1"/>
  <c r="AV11" i="2" s="1"/>
  <c r="AD11" i="2"/>
  <c r="AE11" i="2" s="1"/>
  <c r="Y23" i="2"/>
  <c r="Z23" i="2" s="1"/>
  <c r="AV23" i="2" s="1"/>
  <c r="AD23" i="2"/>
  <c r="AE23" i="2" s="1"/>
  <c r="Y20" i="2"/>
  <c r="Z20" i="2" s="1"/>
  <c r="AD20" i="2"/>
  <c r="AE20" i="2" s="1"/>
  <c r="AA39" i="2"/>
  <c r="AD10" i="2"/>
  <c r="AE10" i="2" s="1"/>
  <c r="Y10" i="2"/>
  <c r="Z10" i="2" s="1"/>
  <c r="AF8" i="2"/>
  <c r="AA21" i="2"/>
  <c r="AB21" i="2"/>
  <c r="AA27" i="2"/>
  <c r="AD22" i="2"/>
  <c r="AE22" i="2" s="1"/>
  <c r="Y22" i="2"/>
  <c r="Z22" i="2" s="1"/>
  <c r="AA11" i="2"/>
  <c r="AA29" i="2"/>
  <c r="Y24" i="2"/>
  <c r="Z24" i="2" s="1"/>
  <c r="AV24" i="2" s="1"/>
  <c r="AD24" i="2"/>
  <c r="AE24" i="2" s="1"/>
  <c r="AD13" i="2"/>
  <c r="AE13" i="2" s="1"/>
  <c r="AS8" i="2"/>
  <c r="AD26" i="2"/>
  <c r="AE26" i="2" s="1"/>
  <c r="Y26" i="2"/>
  <c r="Z26" i="2" s="1"/>
  <c r="AB15" i="2"/>
  <c r="AA14" i="2"/>
  <c r="AA17" i="2"/>
  <c r="AD30" i="2"/>
  <c r="AE30" i="2" s="1"/>
  <c r="Y30" i="2"/>
  <c r="Z30" i="2" s="1"/>
  <c r="AV30" i="2" s="1"/>
  <c r="AB27" i="2"/>
  <c r="AA19" i="2"/>
  <c r="AD14" i="2"/>
  <c r="AE14" i="2" s="1"/>
  <c r="Y14" i="2"/>
  <c r="Z14" i="2" s="1"/>
  <c r="AV14" i="2" s="1"/>
  <c r="AD9" i="2"/>
  <c r="AE9" i="2" s="1"/>
  <c r="Y9" i="2"/>
  <c r="Z9" i="2" s="1"/>
  <c r="AV9" i="2" s="1"/>
  <c r="AD18" i="2"/>
  <c r="AE18" i="2" s="1"/>
  <c r="Y18" i="2"/>
  <c r="Z18" i="2" s="1"/>
  <c r="AV18" i="2" s="1"/>
  <c r="AA13" i="2"/>
  <c r="AV8" i="2"/>
  <c r="AD16" i="2"/>
  <c r="AE16" i="2" s="1"/>
  <c r="AD12" i="2"/>
  <c r="AE12" i="2" s="1"/>
  <c r="AW226" i="2" l="1"/>
  <c r="AX226" i="2" s="1"/>
  <c r="AF89" i="2"/>
  <c r="AH106" i="2"/>
  <c r="AI106" i="2" s="1"/>
  <c r="AA189" i="2"/>
  <c r="AF143" i="2"/>
  <c r="AW232" i="2"/>
  <c r="AX232" i="2" s="1"/>
  <c r="AT143" i="2"/>
  <c r="AU143" i="2" s="1"/>
  <c r="AV230" i="2"/>
  <c r="AW230" i="2" s="1"/>
  <c r="AX230" i="2" s="1"/>
  <c r="AW178" i="2"/>
  <c r="AX178" i="2" s="1"/>
  <c r="AW89" i="2"/>
  <c r="AX89" i="2" s="1"/>
  <c r="AA102" i="2"/>
  <c r="AF98" i="2"/>
  <c r="AH162" i="2"/>
  <c r="AI162" i="2" s="1"/>
  <c r="AW155" i="2"/>
  <c r="AX155" i="2" s="1"/>
  <c r="AH205" i="2"/>
  <c r="AI205" i="2" s="1"/>
  <c r="AA155" i="2"/>
  <c r="AW116" i="2"/>
  <c r="AX116" i="2" s="1"/>
  <c r="AT98" i="2"/>
  <c r="AU98" i="2" s="1"/>
  <c r="AA94" i="2"/>
  <c r="AT209" i="2"/>
  <c r="AU209" i="2" s="1"/>
  <c r="AA227" i="2"/>
  <c r="AW204" i="2"/>
  <c r="AX204" i="2" s="1"/>
  <c r="AW108" i="2"/>
  <c r="AX108" i="2" s="1"/>
  <c r="AA131" i="2"/>
  <c r="AW210" i="2"/>
  <c r="AX210" i="2" s="1"/>
  <c r="AT205" i="2"/>
  <c r="AU150" i="2"/>
  <c r="AW150" i="2"/>
  <c r="AX150" i="2" s="1"/>
  <c r="AA171" i="2"/>
  <c r="AH214" i="2"/>
  <c r="AI214" i="2" s="1"/>
  <c r="AT162" i="2"/>
  <c r="AU162" i="2" s="1"/>
  <c r="AA163" i="2"/>
  <c r="AW234" i="2"/>
  <c r="AX234" i="2" s="1"/>
  <c r="AF199" i="2"/>
  <c r="AA231" i="2"/>
  <c r="AA115" i="2"/>
  <c r="AW188" i="2"/>
  <c r="AX188" i="2" s="1"/>
  <c r="AF188" i="2"/>
  <c r="AW92" i="2"/>
  <c r="AX92" i="2" s="1"/>
  <c r="AW104" i="2"/>
  <c r="AX104" i="2" s="1"/>
  <c r="AW131" i="2"/>
  <c r="AX131" i="2" s="1"/>
  <c r="AT146" i="2"/>
  <c r="AU146" i="2" s="1"/>
  <c r="AW179" i="2"/>
  <c r="AX179" i="2" s="1"/>
  <c r="AT199" i="2"/>
  <c r="AU199" i="2" s="1"/>
  <c r="AW195" i="2"/>
  <c r="AX195" i="2" s="1"/>
  <c r="AV219" i="2"/>
  <c r="AW219" i="2" s="1"/>
  <c r="AX219" i="2" s="1"/>
  <c r="AA219" i="2"/>
  <c r="AH150" i="2"/>
  <c r="AI150" i="2" s="1"/>
  <c r="AW135" i="2"/>
  <c r="AX135" i="2" s="1"/>
  <c r="AT214" i="2"/>
  <c r="AW214" i="2" s="1"/>
  <c r="AX214" i="2" s="1"/>
  <c r="AH181" i="2"/>
  <c r="AI181" i="2" s="1"/>
  <c r="AA208" i="2"/>
  <c r="AA161" i="2"/>
  <c r="AW112" i="2"/>
  <c r="AX112" i="2" s="1"/>
  <c r="AW123" i="2"/>
  <c r="AX123" i="2" s="1"/>
  <c r="AW142" i="2"/>
  <c r="AX142" i="2" s="1"/>
  <c r="AF150" i="2"/>
  <c r="AA216" i="2"/>
  <c r="AW200" i="2"/>
  <c r="AX200" i="2" s="1"/>
  <c r="AA223" i="2"/>
  <c r="AA187" i="2"/>
  <c r="AV180" i="2"/>
  <c r="AW180" i="2" s="1"/>
  <c r="AX180" i="2" s="1"/>
  <c r="AA180" i="2"/>
  <c r="AW161" i="2"/>
  <c r="AX161" i="2" s="1"/>
  <c r="AW187" i="2"/>
  <c r="AX187" i="2" s="1"/>
  <c r="AA139" i="2"/>
  <c r="AV139" i="2"/>
  <c r="AW139" i="2" s="1"/>
  <c r="AX139" i="2" s="1"/>
  <c r="AU105" i="2"/>
  <c r="AW105" i="2"/>
  <c r="AX105" i="2" s="1"/>
  <c r="AU153" i="2"/>
  <c r="AW153" i="2"/>
  <c r="AX153" i="2" s="1"/>
  <c r="AU119" i="2"/>
  <c r="AW119" i="2"/>
  <c r="AX119" i="2" s="1"/>
  <c r="AU170" i="2"/>
  <c r="AW170" i="2"/>
  <c r="AX170" i="2" s="1"/>
  <c r="AU208" i="2"/>
  <c r="AW208" i="2"/>
  <c r="AX208" i="2" s="1"/>
  <c r="AW143" i="2"/>
  <c r="AX143" i="2" s="1"/>
  <c r="AU169" i="2"/>
  <c r="AW169" i="2"/>
  <c r="AX169" i="2" s="1"/>
  <c r="AU214" i="2"/>
  <c r="AW209" i="2"/>
  <c r="AX209" i="2" s="1"/>
  <c r="AU71" i="2"/>
  <c r="AW71" i="2"/>
  <c r="AX71" i="2" s="1"/>
  <c r="AU174" i="2"/>
  <c r="AW174" i="2"/>
  <c r="AX174" i="2" s="1"/>
  <c r="AU219" i="2"/>
  <c r="AU216" i="2"/>
  <c r="AW216" i="2"/>
  <c r="AX216" i="2" s="1"/>
  <c r="AV20" i="2"/>
  <c r="AA20" i="2"/>
  <c r="AK47" i="2"/>
  <c r="AL47" i="2" s="1"/>
  <c r="AM47" i="2" s="1"/>
  <c r="AN47" i="2" s="1"/>
  <c r="AO47" i="2" s="1"/>
  <c r="AP47" i="2" s="1"/>
  <c r="AQ47" i="2" s="1"/>
  <c r="AG47" i="2"/>
  <c r="AV26" i="2"/>
  <c r="AA26" i="2"/>
  <c r="AF36" i="2"/>
  <c r="AF10" i="2"/>
  <c r="AF60" i="2"/>
  <c r="AF42" i="2"/>
  <c r="AS31" i="2"/>
  <c r="AD31" i="2"/>
  <c r="AE31" i="2" s="1"/>
  <c r="AV53" i="2"/>
  <c r="AF81" i="2"/>
  <c r="AT97" i="2"/>
  <c r="AF97" i="2"/>
  <c r="AH97" i="2"/>
  <c r="AI97" i="2" s="1"/>
  <c r="AA64" i="2"/>
  <c r="AH109" i="2"/>
  <c r="AI109" i="2" s="1"/>
  <c r="AT109" i="2"/>
  <c r="AU109" i="2" s="1"/>
  <c r="AF109" i="2"/>
  <c r="AH88" i="2"/>
  <c r="AI88" i="2" s="1"/>
  <c r="AF88" i="2"/>
  <c r="AT88" i="2"/>
  <c r="AU88" i="2" s="1"/>
  <c r="AT90" i="2"/>
  <c r="AH172" i="2"/>
  <c r="AI172" i="2" s="1"/>
  <c r="AF172" i="2"/>
  <c r="AT172" i="2"/>
  <c r="AF18" i="2"/>
  <c r="AF13" i="2"/>
  <c r="AS21" i="2"/>
  <c r="AD21" i="2"/>
  <c r="AE21" i="2" s="1"/>
  <c r="AA18" i="2"/>
  <c r="AF49" i="2"/>
  <c r="AV43" i="2"/>
  <c r="AF61" i="2"/>
  <c r="AD53" i="2"/>
  <c r="AE53" i="2" s="1"/>
  <c r="AD38" i="2"/>
  <c r="AE38" i="2" s="1"/>
  <c r="AV63" i="2"/>
  <c r="AA63" i="2"/>
  <c r="AA65" i="2"/>
  <c r="AF58" i="2"/>
  <c r="AA51" i="2"/>
  <c r="AW44" i="2"/>
  <c r="AX44" i="2" s="1"/>
  <c r="AA77" i="2"/>
  <c r="AV56" i="2"/>
  <c r="AD56" i="2"/>
  <c r="AE56" i="2" s="1"/>
  <c r="AS56" i="2"/>
  <c r="AW102" i="2"/>
  <c r="AX102" i="2" s="1"/>
  <c r="AH117" i="2"/>
  <c r="AI117" i="2" s="1"/>
  <c r="AT117" i="2"/>
  <c r="AF117" i="2"/>
  <c r="AH68" i="2"/>
  <c r="AI68" i="2" s="1"/>
  <c r="AT68" i="2"/>
  <c r="AU68" i="2" s="1"/>
  <c r="AT113" i="2"/>
  <c r="AH114" i="2"/>
  <c r="AI114" i="2" s="1"/>
  <c r="AT114" i="2"/>
  <c r="AU114" i="2" s="1"/>
  <c r="AF114" i="2"/>
  <c r="AU115" i="2"/>
  <c r="AW115" i="2"/>
  <c r="AX115" i="2" s="1"/>
  <c r="AA92" i="2"/>
  <c r="AW147" i="2"/>
  <c r="AX147" i="2" s="1"/>
  <c r="AW140" i="2"/>
  <c r="AX140" i="2" s="1"/>
  <c r="AH170" i="2"/>
  <c r="AI170" i="2" s="1"/>
  <c r="AW158" i="2"/>
  <c r="AX158" i="2" s="1"/>
  <c r="AV201" i="2"/>
  <c r="AW201" i="2" s="1"/>
  <c r="AX201" i="2" s="1"/>
  <c r="AA201" i="2"/>
  <c r="AW186" i="2"/>
  <c r="AX186" i="2" s="1"/>
  <c r="AT225" i="2"/>
  <c r="AU225" i="2" s="1"/>
  <c r="AF225" i="2"/>
  <c r="AW177" i="2"/>
  <c r="AX177" i="2" s="1"/>
  <c r="AW193" i="2"/>
  <c r="AX193" i="2" s="1"/>
  <c r="AH209" i="2"/>
  <c r="AI209" i="2" s="1"/>
  <c r="AA215" i="2"/>
  <c r="AW199" i="2"/>
  <c r="AX199" i="2" s="1"/>
  <c r="AF25" i="2"/>
  <c r="AS15" i="2"/>
  <c r="AD15" i="2"/>
  <c r="AE15" i="2" s="1"/>
  <c r="AV15" i="2"/>
  <c r="AG8" i="2"/>
  <c r="AK8" i="2"/>
  <c r="AL8" i="2" s="1"/>
  <c r="AM8" i="2" s="1"/>
  <c r="AN8" i="2" s="1"/>
  <c r="AO8" i="2" s="1"/>
  <c r="AP8" i="2" s="1"/>
  <c r="AQ8" i="2" s="1"/>
  <c r="AF65" i="2"/>
  <c r="AV22" i="2"/>
  <c r="AA22" i="2"/>
  <c r="AK55" i="2"/>
  <c r="AL55" i="2" s="1"/>
  <c r="AM55" i="2" s="1"/>
  <c r="AN55" i="2" s="1"/>
  <c r="AO55" i="2" s="1"/>
  <c r="AP55" i="2" s="1"/>
  <c r="AQ55" i="2" s="1"/>
  <c r="AG55" i="2"/>
  <c r="AK75" i="2"/>
  <c r="AL75" i="2" s="1"/>
  <c r="AM75" i="2" s="1"/>
  <c r="AN75" i="2" s="1"/>
  <c r="AO75" i="2" s="1"/>
  <c r="AP75" i="2" s="1"/>
  <c r="AQ75" i="2" s="1"/>
  <c r="AG75" i="2"/>
  <c r="AF26" i="2"/>
  <c r="AA60" i="2"/>
  <c r="AH101" i="2"/>
  <c r="AI101" i="2" s="1"/>
  <c r="AT101" i="2"/>
  <c r="AU101" i="2" s="1"/>
  <c r="AF101" i="2"/>
  <c r="AS27" i="2"/>
  <c r="AD27" i="2"/>
  <c r="AE27" i="2" s="1"/>
  <c r="AF11" i="2"/>
  <c r="AK19" i="2"/>
  <c r="AL19" i="2" s="1"/>
  <c r="AM19" i="2" s="1"/>
  <c r="AN19" i="2" s="1"/>
  <c r="AO19" i="2" s="1"/>
  <c r="AP19" i="2" s="1"/>
  <c r="AQ19" i="2" s="1"/>
  <c r="AG19" i="2"/>
  <c r="AV61" i="2"/>
  <c r="AA61" i="2"/>
  <c r="AV27" i="2"/>
  <c r="AF63" i="2"/>
  <c r="AT111" i="2"/>
  <c r="AF111" i="2"/>
  <c r="AH111" i="2"/>
  <c r="AI111" i="2" s="1"/>
  <c r="AH151" i="2"/>
  <c r="AI151" i="2" s="1"/>
  <c r="AT151" i="2"/>
  <c r="AU151" i="2" s="1"/>
  <c r="AF151" i="2"/>
  <c r="AA23" i="2"/>
  <c r="AF30" i="2"/>
  <c r="AF24" i="2"/>
  <c r="AV21" i="2"/>
  <c r="AD28" i="2"/>
  <c r="AE28" i="2" s="1"/>
  <c r="AF57" i="2"/>
  <c r="AF54" i="2"/>
  <c r="AS33" i="2"/>
  <c r="AD33" i="2"/>
  <c r="AE33" i="2" s="1"/>
  <c r="AV33" i="2"/>
  <c r="AF67" i="2"/>
  <c r="AW40" i="2"/>
  <c r="AX40" i="2" s="1"/>
  <c r="AF72" i="2"/>
  <c r="AV82" i="2"/>
  <c r="AF84" i="2"/>
  <c r="AV73" i="2"/>
  <c r="AV78" i="2"/>
  <c r="AA53" i="2"/>
  <c r="AT106" i="2"/>
  <c r="AT120" i="2"/>
  <c r="AF120" i="2"/>
  <c r="AH120" i="2"/>
  <c r="AI120" i="2" s="1"/>
  <c r="AH119" i="2"/>
  <c r="AI119" i="2" s="1"/>
  <c r="AW98" i="2"/>
  <c r="AX98" i="2" s="1"/>
  <c r="AH124" i="2"/>
  <c r="AI124" i="2" s="1"/>
  <c r="AT124" i="2"/>
  <c r="AU124" i="2" s="1"/>
  <c r="AF124" i="2"/>
  <c r="AF138" i="2"/>
  <c r="AT138" i="2"/>
  <c r="AU138" i="2" s="1"/>
  <c r="AH138" i="2"/>
  <c r="AI138" i="2" s="1"/>
  <c r="AW163" i="2"/>
  <c r="AX163" i="2" s="1"/>
  <c r="AA156" i="2"/>
  <c r="AH153" i="2"/>
  <c r="AI153" i="2" s="1"/>
  <c r="AH105" i="2"/>
  <c r="AI105" i="2" s="1"/>
  <c r="AH167" i="2"/>
  <c r="AI167" i="2" s="1"/>
  <c r="AF167" i="2"/>
  <c r="AT167" i="2"/>
  <c r="AF233" i="2"/>
  <c r="AT233" i="2"/>
  <c r="AU233" i="2" s="1"/>
  <c r="AW228" i="2"/>
  <c r="AX228" i="2" s="1"/>
  <c r="AT223" i="2"/>
  <c r="AU223" i="2" s="1"/>
  <c r="AF223" i="2"/>
  <c r="AA233" i="2"/>
  <c r="AW217" i="2"/>
  <c r="AX217" i="2" s="1"/>
  <c r="AF12" i="2"/>
  <c r="AA24" i="2"/>
  <c r="AV28" i="2"/>
  <c r="AV34" i="2"/>
  <c r="AA34" i="2"/>
  <c r="AG41" i="2"/>
  <c r="AK41" i="2"/>
  <c r="AL41" i="2" s="1"/>
  <c r="AM41" i="2" s="1"/>
  <c r="AN41" i="2" s="1"/>
  <c r="AO41" i="2" s="1"/>
  <c r="AP41" i="2" s="1"/>
  <c r="AQ41" i="2" s="1"/>
  <c r="AF69" i="2"/>
  <c r="AV67" i="2"/>
  <c r="AA67" i="2"/>
  <c r="AD62" i="2"/>
  <c r="AE62" i="2" s="1"/>
  <c r="AS62" i="2"/>
  <c r="AD78" i="2"/>
  <c r="AE78" i="2" s="1"/>
  <c r="AF50" i="2"/>
  <c r="AT91" i="2"/>
  <c r="AF91" i="2"/>
  <c r="AH91" i="2"/>
  <c r="AI91" i="2" s="1"/>
  <c r="AF86" i="2"/>
  <c r="AF85" i="2"/>
  <c r="AD64" i="2"/>
  <c r="AE64" i="2" s="1"/>
  <c r="AF99" i="2"/>
  <c r="AH99" i="2"/>
  <c r="AI99" i="2" s="1"/>
  <c r="AT99" i="2"/>
  <c r="AT137" i="2"/>
  <c r="AF137" i="2"/>
  <c r="AH137" i="2"/>
  <c r="AI137" i="2" s="1"/>
  <c r="AT103" i="2"/>
  <c r="AU103" i="2" s="1"/>
  <c r="AF103" i="2"/>
  <c r="AH103" i="2"/>
  <c r="AI103" i="2" s="1"/>
  <c r="AW124" i="2"/>
  <c r="AX124" i="2" s="1"/>
  <c r="AW144" i="2"/>
  <c r="AX144" i="2" s="1"/>
  <c r="AF166" i="2"/>
  <c r="AT166" i="2"/>
  <c r="AH166" i="2"/>
  <c r="AI166" i="2" s="1"/>
  <c r="AA160" i="2"/>
  <c r="AW159" i="2"/>
  <c r="AX159" i="2" s="1"/>
  <c r="AH191" i="2"/>
  <c r="AI191" i="2" s="1"/>
  <c r="AF191" i="2"/>
  <c r="AT191" i="2"/>
  <c r="AT221" i="2"/>
  <c r="AH221" i="2"/>
  <c r="AI221" i="2" s="1"/>
  <c r="AF221" i="2"/>
  <c r="AT229" i="2"/>
  <c r="AU229" i="2" s="1"/>
  <c r="AF229" i="2"/>
  <c r="AA210" i="2"/>
  <c r="AF16" i="2"/>
  <c r="AF17" i="2"/>
  <c r="AS35" i="2"/>
  <c r="AD35" i="2"/>
  <c r="AE35" i="2" s="1"/>
  <c r="AF73" i="2"/>
  <c r="AF51" i="2"/>
  <c r="AW74" i="2"/>
  <c r="AX74" i="2" s="1"/>
  <c r="AF93" i="2"/>
  <c r="AH93" i="2"/>
  <c r="AI93" i="2" s="1"/>
  <c r="AT93" i="2"/>
  <c r="AU93" i="2" s="1"/>
  <c r="AG80" i="2"/>
  <c r="AK80" i="2"/>
  <c r="AL80" i="2" s="1"/>
  <c r="AM80" i="2" s="1"/>
  <c r="AN80" i="2" s="1"/>
  <c r="AO80" i="2" s="1"/>
  <c r="AP80" i="2" s="1"/>
  <c r="AQ80" i="2" s="1"/>
  <c r="AW88" i="2"/>
  <c r="AX88" i="2" s="1"/>
  <c r="AA107" i="2"/>
  <c r="AF125" i="2"/>
  <c r="AT125" i="2"/>
  <c r="AU125" i="2" s="1"/>
  <c r="AH125" i="2"/>
  <c r="AI125" i="2" s="1"/>
  <c r="AH118" i="2"/>
  <c r="AI118" i="2" s="1"/>
  <c r="AT118" i="2"/>
  <c r="AF118" i="2"/>
  <c r="AW100" i="2"/>
  <c r="AX100" i="2" s="1"/>
  <c r="AF122" i="2"/>
  <c r="AH122" i="2"/>
  <c r="AI122" i="2" s="1"/>
  <c r="AT122" i="2"/>
  <c r="AU122" i="2" s="1"/>
  <c r="AF145" i="2"/>
  <c r="AH145" i="2"/>
  <c r="AI145" i="2" s="1"/>
  <c r="AT145" i="2"/>
  <c r="AH182" i="2"/>
  <c r="AI182" i="2" s="1"/>
  <c r="AT182" i="2"/>
  <c r="AF182" i="2"/>
  <c r="AT121" i="2"/>
  <c r="AH207" i="2"/>
  <c r="AI207" i="2" s="1"/>
  <c r="AT207" i="2"/>
  <c r="AU207" i="2" s="1"/>
  <c r="AF207" i="2"/>
  <c r="AF192" i="2"/>
  <c r="AH192" i="2"/>
  <c r="AI192" i="2" s="1"/>
  <c r="AT192" i="2"/>
  <c r="AW171" i="2"/>
  <c r="AX171" i="2" s="1"/>
  <c r="AT181" i="2"/>
  <c r="AW185" i="2"/>
  <c r="AX185" i="2" s="1"/>
  <c r="AW197" i="2"/>
  <c r="AX197" i="2" s="1"/>
  <c r="AF34" i="2"/>
  <c r="AF29" i="2"/>
  <c r="AA38" i="2"/>
  <c r="AG39" i="2"/>
  <c r="AK39" i="2"/>
  <c r="AL39" i="2" s="1"/>
  <c r="AM39" i="2" s="1"/>
  <c r="AN39" i="2" s="1"/>
  <c r="AO39" i="2" s="1"/>
  <c r="AP39" i="2" s="1"/>
  <c r="AQ39" i="2" s="1"/>
  <c r="AF76" i="2"/>
  <c r="AW68" i="2"/>
  <c r="AX68" i="2" s="1"/>
  <c r="AH95" i="2"/>
  <c r="AI95" i="2" s="1"/>
  <c r="AF95" i="2"/>
  <c r="AT95" i="2"/>
  <c r="AT154" i="2"/>
  <c r="AF154" i="2"/>
  <c r="AH154" i="2"/>
  <c r="AI154" i="2" s="1"/>
  <c r="AF107" i="2"/>
  <c r="AH107" i="2"/>
  <c r="AI107" i="2" s="1"/>
  <c r="AT107" i="2"/>
  <c r="AU107" i="2" s="1"/>
  <c r="AH127" i="2"/>
  <c r="AI127" i="2" s="1"/>
  <c r="AT127" i="2"/>
  <c r="AU127" i="2" s="1"/>
  <c r="AF127" i="2"/>
  <c r="AH148" i="2"/>
  <c r="AI148" i="2" s="1"/>
  <c r="AT148" i="2"/>
  <c r="AU148" i="2" s="1"/>
  <c r="AF148" i="2"/>
  <c r="AT128" i="2"/>
  <c r="AU128" i="2" s="1"/>
  <c r="AF128" i="2"/>
  <c r="AH128" i="2"/>
  <c r="AI128" i="2" s="1"/>
  <c r="AT152" i="2"/>
  <c r="AU152" i="2" s="1"/>
  <c r="AF152" i="2"/>
  <c r="AH152" i="2"/>
  <c r="AI152" i="2" s="1"/>
  <c r="AW141" i="2"/>
  <c r="AX141" i="2" s="1"/>
  <c r="AH171" i="2"/>
  <c r="AI171" i="2" s="1"/>
  <c r="AF171" i="2"/>
  <c r="AT171" i="2"/>
  <c r="AU171" i="2" s="1"/>
  <c r="AH202" i="2"/>
  <c r="AI202" i="2" s="1"/>
  <c r="AF202" i="2"/>
  <c r="AT202" i="2"/>
  <c r="AT211" i="2"/>
  <c r="AU211" i="2" s="1"/>
  <c r="AW212" i="2"/>
  <c r="AX212" i="2" s="1"/>
  <c r="AT168" i="2"/>
  <c r="AU168" i="2" s="1"/>
  <c r="AA203" i="2"/>
  <c r="AF231" i="2"/>
  <c r="AT231" i="2"/>
  <c r="AU231" i="2" s="1"/>
  <c r="AF9" i="2"/>
  <c r="AF59" i="2"/>
  <c r="AF32" i="2"/>
  <c r="AF23" i="2"/>
  <c r="AG45" i="2"/>
  <c r="AK45" i="2"/>
  <c r="AL45" i="2" s="1"/>
  <c r="AM45" i="2" s="1"/>
  <c r="AN45" i="2" s="1"/>
  <c r="AO45" i="2" s="1"/>
  <c r="AP45" i="2" s="1"/>
  <c r="AQ45" i="2" s="1"/>
  <c r="AH96" i="2"/>
  <c r="AI96" i="2" s="1"/>
  <c r="AT96" i="2"/>
  <c r="AF96" i="2"/>
  <c r="AF82" i="2"/>
  <c r="AU87" i="2"/>
  <c r="AW87" i="2"/>
  <c r="AX87" i="2" s="1"/>
  <c r="AW107" i="2"/>
  <c r="AX107" i="2" s="1"/>
  <c r="AH164" i="2"/>
  <c r="AI164" i="2" s="1"/>
  <c r="AF164" i="2"/>
  <c r="AT164" i="2"/>
  <c r="AU164" i="2" s="1"/>
  <c r="AH194" i="2"/>
  <c r="AI194" i="2" s="1"/>
  <c r="AT194" i="2"/>
  <c r="AF194" i="2"/>
  <c r="AW125" i="2"/>
  <c r="AX125" i="2" s="1"/>
  <c r="AW126" i="2"/>
  <c r="AX126" i="2" s="1"/>
  <c r="AF196" i="2"/>
  <c r="AT196" i="2"/>
  <c r="AH196" i="2"/>
  <c r="AI196" i="2" s="1"/>
  <c r="AF176" i="2"/>
  <c r="AT176" i="2"/>
  <c r="AH176" i="2"/>
  <c r="AI176" i="2" s="1"/>
  <c r="AT206" i="2"/>
  <c r="AU206" i="2" s="1"/>
  <c r="AF206" i="2"/>
  <c r="AH206" i="2"/>
  <c r="AI206" i="2" s="1"/>
  <c r="AT227" i="2"/>
  <c r="AU227" i="2" s="1"/>
  <c r="AF227" i="2"/>
  <c r="AF46" i="2"/>
  <c r="AF14" i="2"/>
  <c r="AK48" i="2"/>
  <c r="AL48" i="2" s="1"/>
  <c r="AM48" i="2" s="1"/>
  <c r="AN48" i="2" s="1"/>
  <c r="AO48" i="2" s="1"/>
  <c r="AP48" i="2" s="1"/>
  <c r="AQ48" i="2" s="1"/>
  <c r="AG48" i="2"/>
  <c r="AF77" i="2"/>
  <c r="AW83" i="2"/>
  <c r="AX83" i="2" s="1"/>
  <c r="AF70" i="2"/>
  <c r="AA110" i="2"/>
  <c r="AF130" i="2"/>
  <c r="AH130" i="2"/>
  <c r="AI130" i="2" s="1"/>
  <c r="AT130" i="2"/>
  <c r="AU130" i="2" s="1"/>
  <c r="AH157" i="2"/>
  <c r="AI157" i="2" s="1"/>
  <c r="AT157" i="2"/>
  <c r="AU157" i="2" s="1"/>
  <c r="AF157" i="2"/>
  <c r="AF149" i="2"/>
  <c r="AT149" i="2"/>
  <c r="AU149" i="2" s="1"/>
  <c r="AH149" i="2"/>
  <c r="AI149" i="2" s="1"/>
  <c r="AW168" i="2"/>
  <c r="AX168" i="2" s="1"/>
  <c r="AH132" i="2"/>
  <c r="AI132" i="2" s="1"/>
  <c r="AF132" i="2"/>
  <c r="AT132" i="2"/>
  <c r="AT198" i="2"/>
  <c r="AF198" i="2"/>
  <c r="AH198" i="2"/>
  <c r="AI198" i="2" s="1"/>
  <c r="AW129" i="2"/>
  <c r="AX129" i="2" s="1"/>
  <c r="AW165" i="2"/>
  <c r="AX165" i="2" s="1"/>
  <c r="AH190" i="2"/>
  <c r="AI190" i="2" s="1"/>
  <c r="AT190" i="2"/>
  <c r="AF190" i="2"/>
  <c r="AA168" i="2"/>
  <c r="AA144" i="2"/>
  <c r="AW134" i="2"/>
  <c r="AX134" i="2" s="1"/>
  <c r="AH183" i="2"/>
  <c r="AI183" i="2" s="1"/>
  <c r="AF183" i="2"/>
  <c r="AT183" i="2"/>
  <c r="AA179" i="2"/>
  <c r="AA229" i="2"/>
  <c r="AF20" i="2"/>
  <c r="AA9" i="2"/>
  <c r="AV10" i="2"/>
  <c r="AA10" i="2"/>
  <c r="AS37" i="2"/>
  <c r="AD37" i="2"/>
  <c r="AE37" i="2" s="1"/>
  <c r="AF22" i="2"/>
  <c r="AF52" i="2"/>
  <c r="AD43" i="2"/>
  <c r="AE43" i="2" s="1"/>
  <c r="AF66" i="2"/>
  <c r="AF79" i="2"/>
  <c r="AF133" i="2"/>
  <c r="AH133" i="2"/>
  <c r="AI133" i="2" s="1"/>
  <c r="AT133" i="2"/>
  <c r="AU133" i="2" s="1"/>
  <c r="AW122" i="2"/>
  <c r="AX122" i="2" s="1"/>
  <c r="AW152" i="2"/>
  <c r="AX152" i="2" s="1"/>
  <c r="AF184" i="2"/>
  <c r="AT184" i="2"/>
  <c r="AH184" i="2"/>
  <c r="AI184" i="2" s="1"/>
  <c r="AF213" i="2"/>
  <c r="AT213" i="2"/>
  <c r="AU213" i="2" s="1"/>
  <c r="AH213" i="2"/>
  <c r="AI213" i="2" s="1"/>
  <c r="AF218" i="2"/>
  <c r="AT218" i="2"/>
  <c r="AH218" i="2"/>
  <c r="AI218" i="2" s="1"/>
  <c r="AW224" i="2"/>
  <c r="AX224" i="2" s="1"/>
  <c r="AU175" i="2"/>
  <c r="AW175" i="2"/>
  <c r="AX175" i="2" s="1"/>
  <c r="AW149" i="2" l="1"/>
  <c r="AX149" i="2" s="1"/>
  <c r="AW148" i="2"/>
  <c r="AX148" i="2" s="1"/>
  <c r="AW127" i="2"/>
  <c r="AX127" i="2" s="1"/>
  <c r="AW162" i="2"/>
  <c r="AX162" i="2" s="1"/>
  <c r="AU205" i="2"/>
  <c r="AW205" i="2"/>
  <c r="AX205" i="2" s="1"/>
  <c r="AW138" i="2"/>
  <c r="AX138" i="2" s="1"/>
  <c r="AW101" i="2"/>
  <c r="AX101" i="2" s="1"/>
  <c r="AW223" i="2"/>
  <c r="AX223" i="2" s="1"/>
  <c r="AW225" i="2"/>
  <c r="AX225" i="2" s="1"/>
  <c r="AW109" i="2"/>
  <c r="AX109" i="2" s="1"/>
  <c r="AW231" i="2"/>
  <c r="AX231" i="2" s="1"/>
  <c r="AW213" i="2"/>
  <c r="AX213" i="2" s="1"/>
  <c r="AW146" i="2"/>
  <c r="AX146" i="2" s="1"/>
  <c r="AF43" i="2"/>
  <c r="AU154" i="2"/>
  <c r="AW154" i="2"/>
  <c r="AX154" i="2" s="1"/>
  <c r="AG34" i="2"/>
  <c r="AK34" i="2"/>
  <c r="AL34" i="2" s="1"/>
  <c r="AM34" i="2" s="1"/>
  <c r="AN34" i="2" s="1"/>
  <c r="AO34" i="2" s="1"/>
  <c r="AP34" i="2" s="1"/>
  <c r="AQ34" i="2" s="1"/>
  <c r="AU221" i="2"/>
  <c r="AW221" i="2"/>
  <c r="AX221" i="2" s="1"/>
  <c r="AK79" i="2"/>
  <c r="AL79" i="2" s="1"/>
  <c r="AM79" i="2" s="1"/>
  <c r="AN79" i="2" s="1"/>
  <c r="AO79" i="2" s="1"/>
  <c r="AP79" i="2" s="1"/>
  <c r="AQ79" i="2" s="1"/>
  <c r="AG79" i="2"/>
  <c r="AK77" i="2"/>
  <c r="AL77" i="2" s="1"/>
  <c r="AM77" i="2" s="1"/>
  <c r="AN77" i="2" s="1"/>
  <c r="AO77" i="2" s="1"/>
  <c r="AP77" i="2" s="1"/>
  <c r="AQ77" i="2" s="1"/>
  <c r="AG77" i="2"/>
  <c r="AT39" i="2"/>
  <c r="AH39" i="2"/>
  <c r="AI39" i="2" s="1"/>
  <c r="AU145" i="2"/>
  <c r="AW145" i="2"/>
  <c r="AX145" i="2" s="1"/>
  <c r="AU118" i="2"/>
  <c r="AW118" i="2"/>
  <c r="AX118" i="2" s="1"/>
  <c r="AT80" i="2"/>
  <c r="AH80" i="2"/>
  <c r="AI80" i="2" s="1"/>
  <c r="AU99" i="2"/>
  <c r="AW99" i="2"/>
  <c r="AX99" i="2" s="1"/>
  <c r="AK30" i="2"/>
  <c r="AL30" i="2" s="1"/>
  <c r="AM30" i="2" s="1"/>
  <c r="AN30" i="2" s="1"/>
  <c r="AO30" i="2" s="1"/>
  <c r="AP30" i="2" s="1"/>
  <c r="AQ30" i="2" s="1"/>
  <c r="AG30" i="2"/>
  <c r="AT19" i="2"/>
  <c r="AH19" i="2"/>
  <c r="AI19" i="2" s="1"/>
  <c r="AU172" i="2"/>
  <c r="AW172" i="2"/>
  <c r="AX172" i="2" s="1"/>
  <c r="AG81" i="2"/>
  <c r="AK81" i="2"/>
  <c r="AL81" i="2" s="1"/>
  <c r="AM81" i="2" s="1"/>
  <c r="AN81" i="2" s="1"/>
  <c r="AO81" i="2" s="1"/>
  <c r="AP81" i="2" s="1"/>
  <c r="AQ81" i="2" s="1"/>
  <c r="AK36" i="2"/>
  <c r="AL36" i="2" s="1"/>
  <c r="AM36" i="2" s="1"/>
  <c r="AN36" i="2" s="1"/>
  <c r="AO36" i="2" s="1"/>
  <c r="AP36" i="2" s="1"/>
  <c r="AQ36" i="2" s="1"/>
  <c r="AG36" i="2"/>
  <c r="AH48" i="2"/>
  <c r="AI48" i="2" s="1"/>
  <c r="AT48" i="2"/>
  <c r="AF78" i="2"/>
  <c r="AG12" i="2"/>
  <c r="AK12" i="2"/>
  <c r="AL12" i="2" s="1"/>
  <c r="AM12" i="2" s="1"/>
  <c r="AN12" i="2" s="1"/>
  <c r="AO12" i="2" s="1"/>
  <c r="AP12" i="2" s="1"/>
  <c r="AQ12" i="2" s="1"/>
  <c r="AU120" i="2"/>
  <c r="AW120" i="2"/>
  <c r="AX120" i="2" s="1"/>
  <c r="AU111" i="2"/>
  <c r="AW111" i="2"/>
  <c r="AX111" i="2" s="1"/>
  <c r="AT55" i="2"/>
  <c r="AH55" i="2"/>
  <c r="AI55" i="2" s="1"/>
  <c r="AH8" i="2"/>
  <c r="AI8" i="2" s="1"/>
  <c r="AT8" i="2"/>
  <c r="AU132" i="2"/>
  <c r="AW132" i="2"/>
  <c r="AX132" i="2" s="1"/>
  <c r="AU176" i="2"/>
  <c r="AW176" i="2"/>
  <c r="AX176" i="2" s="1"/>
  <c r="AU96" i="2"/>
  <c r="AW96" i="2"/>
  <c r="AX96" i="2" s="1"/>
  <c r="AH41" i="2"/>
  <c r="AI41" i="2" s="1"/>
  <c r="AT41" i="2"/>
  <c r="AU106" i="2"/>
  <c r="AW106" i="2"/>
  <c r="AX106" i="2" s="1"/>
  <c r="AK57" i="2"/>
  <c r="AL57" i="2" s="1"/>
  <c r="AM57" i="2" s="1"/>
  <c r="AN57" i="2" s="1"/>
  <c r="AO57" i="2" s="1"/>
  <c r="AP57" i="2" s="1"/>
  <c r="AQ57" i="2" s="1"/>
  <c r="AG57" i="2"/>
  <c r="AG63" i="2"/>
  <c r="AK63" i="2"/>
  <c r="AL63" i="2" s="1"/>
  <c r="AM63" i="2" s="1"/>
  <c r="AN63" i="2" s="1"/>
  <c r="AO63" i="2" s="1"/>
  <c r="AP63" i="2" s="1"/>
  <c r="AQ63" i="2" s="1"/>
  <c r="AF38" i="2"/>
  <c r="AK49" i="2"/>
  <c r="AL49" i="2" s="1"/>
  <c r="AM49" i="2" s="1"/>
  <c r="AN49" i="2" s="1"/>
  <c r="AO49" i="2" s="1"/>
  <c r="AP49" i="2" s="1"/>
  <c r="AQ49" i="2" s="1"/>
  <c r="AG49" i="2"/>
  <c r="AK13" i="2"/>
  <c r="AL13" i="2" s="1"/>
  <c r="AM13" i="2" s="1"/>
  <c r="AN13" i="2" s="1"/>
  <c r="AO13" i="2" s="1"/>
  <c r="AP13" i="2" s="1"/>
  <c r="AQ13" i="2" s="1"/>
  <c r="AG13" i="2"/>
  <c r="AK23" i="2"/>
  <c r="AL23" i="2" s="1"/>
  <c r="AM23" i="2" s="1"/>
  <c r="AN23" i="2" s="1"/>
  <c r="AO23" i="2" s="1"/>
  <c r="AP23" i="2" s="1"/>
  <c r="AQ23" i="2" s="1"/>
  <c r="AG23" i="2"/>
  <c r="AG22" i="2"/>
  <c r="AK22" i="2"/>
  <c r="AL22" i="2" s="1"/>
  <c r="AM22" i="2" s="1"/>
  <c r="AN22" i="2" s="1"/>
  <c r="AO22" i="2" s="1"/>
  <c r="AP22" i="2" s="1"/>
  <c r="AQ22" i="2" s="1"/>
  <c r="AK66" i="2"/>
  <c r="AL66" i="2" s="1"/>
  <c r="AM66" i="2" s="1"/>
  <c r="AN66" i="2" s="1"/>
  <c r="AO66" i="2" s="1"/>
  <c r="AP66" i="2" s="1"/>
  <c r="AQ66" i="2" s="1"/>
  <c r="AG66" i="2"/>
  <c r="AU183" i="2"/>
  <c r="AW183" i="2"/>
  <c r="AX183" i="2" s="1"/>
  <c r="AU190" i="2"/>
  <c r="AW190" i="2"/>
  <c r="AX190" i="2" s="1"/>
  <c r="AG70" i="2"/>
  <c r="AK70" i="2"/>
  <c r="AL70" i="2" s="1"/>
  <c r="AM70" i="2" s="1"/>
  <c r="AN70" i="2" s="1"/>
  <c r="AO70" i="2" s="1"/>
  <c r="AP70" i="2" s="1"/>
  <c r="AQ70" i="2" s="1"/>
  <c r="AG46" i="2"/>
  <c r="AK46" i="2"/>
  <c r="AL46" i="2" s="1"/>
  <c r="AM46" i="2" s="1"/>
  <c r="AN46" i="2" s="1"/>
  <c r="AO46" i="2" s="1"/>
  <c r="AP46" i="2" s="1"/>
  <c r="AQ46" i="2" s="1"/>
  <c r="AU194" i="2"/>
  <c r="AW194" i="2"/>
  <c r="AX194" i="2" s="1"/>
  <c r="AK9" i="2"/>
  <c r="AL9" i="2" s="1"/>
  <c r="AM9" i="2" s="1"/>
  <c r="AN9" i="2" s="1"/>
  <c r="AO9" i="2" s="1"/>
  <c r="AP9" i="2" s="1"/>
  <c r="AQ9" i="2" s="1"/>
  <c r="AG9" i="2"/>
  <c r="AW211" i="2"/>
  <c r="AX211" i="2" s="1"/>
  <c r="AU181" i="2"/>
  <c r="AW181" i="2"/>
  <c r="AX181" i="2" s="1"/>
  <c r="AG73" i="2"/>
  <c r="AK73" i="2"/>
  <c r="AL73" i="2" s="1"/>
  <c r="AM73" i="2" s="1"/>
  <c r="AN73" i="2" s="1"/>
  <c r="AO73" i="2" s="1"/>
  <c r="AP73" i="2" s="1"/>
  <c r="AQ73" i="2" s="1"/>
  <c r="AK17" i="2"/>
  <c r="AL17" i="2" s="1"/>
  <c r="AM17" i="2" s="1"/>
  <c r="AN17" i="2" s="1"/>
  <c r="AO17" i="2" s="1"/>
  <c r="AP17" i="2" s="1"/>
  <c r="AQ17" i="2" s="1"/>
  <c r="AG17" i="2"/>
  <c r="AF62" i="2"/>
  <c r="AW206" i="2"/>
  <c r="AX206" i="2" s="1"/>
  <c r="AF33" i="2"/>
  <c r="AF28" i="2"/>
  <c r="AK11" i="2"/>
  <c r="AL11" i="2" s="1"/>
  <c r="AM11" i="2" s="1"/>
  <c r="AN11" i="2" s="1"/>
  <c r="AO11" i="2" s="1"/>
  <c r="AP11" i="2" s="1"/>
  <c r="AQ11" i="2" s="1"/>
  <c r="AG11" i="2"/>
  <c r="AF15" i="2"/>
  <c r="AW151" i="2"/>
  <c r="AX151" i="2" s="1"/>
  <c r="AU117" i="2"/>
  <c r="AW117" i="2"/>
  <c r="AX117" i="2" s="1"/>
  <c r="AF53" i="2"/>
  <c r="AU90" i="2"/>
  <c r="AW90" i="2"/>
  <c r="AX90" i="2" s="1"/>
  <c r="AF31" i="2"/>
  <c r="AK60" i="2"/>
  <c r="AL60" i="2" s="1"/>
  <c r="AM60" i="2" s="1"/>
  <c r="AN60" i="2" s="1"/>
  <c r="AO60" i="2" s="1"/>
  <c r="AP60" i="2" s="1"/>
  <c r="AQ60" i="2" s="1"/>
  <c r="AG60" i="2"/>
  <c r="AU218" i="2"/>
  <c r="AW218" i="2"/>
  <c r="AX218" i="2" s="1"/>
  <c r="AG52" i="2"/>
  <c r="AK52" i="2"/>
  <c r="AL52" i="2" s="1"/>
  <c r="AM52" i="2" s="1"/>
  <c r="AN52" i="2" s="1"/>
  <c r="AO52" i="2" s="1"/>
  <c r="AP52" i="2" s="1"/>
  <c r="AQ52" i="2" s="1"/>
  <c r="AU198" i="2"/>
  <c r="AW198" i="2"/>
  <c r="AX198" i="2" s="1"/>
  <c r="AG86" i="2"/>
  <c r="AK86" i="2"/>
  <c r="AL86" i="2" s="1"/>
  <c r="AM86" i="2" s="1"/>
  <c r="AN86" i="2" s="1"/>
  <c r="AO86" i="2" s="1"/>
  <c r="AP86" i="2" s="1"/>
  <c r="AQ86" i="2" s="1"/>
  <c r="AG32" i="2"/>
  <c r="AK32" i="2"/>
  <c r="AL32" i="2" s="1"/>
  <c r="AM32" i="2" s="1"/>
  <c r="AN32" i="2" s="1"/>
  <c r="AO32" i="2" s="1"/>
  <c r="AP32" i="2" s="1"/>
  <c r="AQ32" i="2" s="1"/>
  <c r="AU202" i="2"/>
  <c r="AW202" i="2"/>
  <c r="AX202" i="2" s="1"/>
  <c r="AK29" i="2"/>
  <c r="AL29" i="2" s="1"/>
  <c r="AM29" i="2" s="1"/>
  <c r="AN29" i="2" s="1"/>
  <c r="AO29" i="2" s="1"/>
  <c r="AP29" i="2" s="1"/>
  <c r="AQ29" i="2" s="1"/>
  <c r="AG29" i="2"/>
  <c r="AW229" i="2"/>
  <c r="AX229" i="2" s="1"/>
  <c r="AU121" i="2"/>
  <c r="AW121" i="2"/>
  <c r="AX121" i="2" s="1"/>
  <c r="AF64" i="2"/>
  <c r="AU167" i="2"/>
  <c r="AW167" i="2"/>
  <c r="AX167" i="2" s="1"/>
  <c r="AW130" i="2"/>
  <c r="AX130" i="2" s="1"/>
  <c r="AW103" i="2"/>
  <c r="AX103" i="2" s="1"/>
  <c r="AG26" i="2"/>
  <c r="AK26" i="2"/>
  <c r="AL26" i="2" s="1"/>
  <c r="AM26" i="2" s="1"/>
  <c r="AN26" i="2" s="1"/>
  <c r="AO26" i="2" s="1"/>
  <c r="AP26" i="2" s="1"/>
  <c r="AQ26" i="2" s="1"/>
  <c r="AW233" i="2"/>
  <c r="AX233" i="2" s="1"/>
  <c r="AU196" i="2"/>
  <c r="AW196" i="2"/>
  <c r="AX196" i="2" s="1"/>
  <c r="AG16" i="2"/>
  <c r="AK16" i="2"/>
  <c r="AL16" i="2" s="1"/>
  <c r="AM16" i="2" s="1"/>
  <c r="AN16" i="2" s="1"/>
  <c r="AO16" i="2" s="1"/>
  <c r="AP16" i="2" s="1"/>
  <c r="AQ16" i="2" s="1"/>
  <c r="AU91" i="2"/>
  <c r="AW91" i="2"/>
  <c r="AX91" i="2" s="1"/>
  <c r="AK72" i="2"/>
  <c r="AL72" i="2" s="1"/>
  <c r="AM72" i="2" s="1"/>
  <c r="AN72" i="2" s="1"/>
  <c r="AO72" i="2" s="1"/>
  <c r="AP72" i="2" s="1"/>
  <c r="AQ72" i="2" s="1"/>
  <c r="AG72" i="2"/>
  <c r="AF27" i="2"/>
  <c r="AK58" i="2"/>
  <c r="AL58" i="2" s="1"/>
  <c r="AM58" i="2" s="1"/>
  <c r="AN58" i="2" s="1"/>
  <c r="AO58" i="2" s="1"/>
  <c r="AP58" i="2" s="1"/>
  <c r="AQ58" i="2" s="1"/>
  <c r="AG58" i="2"/>
  <c r="AK61" i="2"/>
  <c r="AL61" i="2" s="1"/>
  <c r="AM61" i="2" s="1"/>
  <c r="AN61" i="2" s="1"/>
  <c r="AO61" i="2" s="1"/>
  <c r="AP61" i="2" s="1"/>
  <c r="AQ61" i="2" s="1"/>
  <c r="AG61" i="2"/>
  <c r="AK18" i="2"/>
  <c r="AL18" i="2" s="1"/>
  <c r="AM18" i="2" s="1"/>
  <c r="AN18" i="2" s="1"/>
  <c r="AO18" i="2" s="1"/>
  <c r="AP18" i="2" s="1"/>
  <c r="AQ18" i="2" s="1"/>
  <c r="AG18" i="2"/>
  <c r="AU97" i="2"/>
  <c r="AW97" i="2"/>
  <c r="AX97" i="2" s="1"/>
  <c r="AG10" i="2"/>
  <c r="AK10" i="2"/>
  <c r="AL10" i="2" s="1"/>
  <c r="AM10" i="2" s="1"/>
  <c r="AN10" i="2" s="1"/>
  <c r="AO10" i="2" s="1"/>
  <c r="AP10" i="2" s="1"/>
  <c r="AQ10" i="2" s="1"/>
  <c r="AH47" i="2"/>
  <c r="AI47" i="2" s="1"/>
  <c r="AT47" i="2"/>
  <c r="AF37" i="2"/>
  <c r="AG20" i="2"/>
  <c r="AK20" i="2"/>
  <c r="AL20" i="2" s="1"/>
  <c r="AM20" i="2" s="1"/>
  <c r="AN20" i="2" s="1"/>
  <c r="AO20" i="2" s="1"/>
  <c r="AP20" i="2" s="1"/>
  <c r="AQ20" i="2" s="1"/>
  <c r="AK14" i="2"/>
  <c r="AL14" i="2" s="1"/>
  <c r="AM14" i="2" s="1"/>
  <c r="AN14" i="2" s="1"/>
  <c r="AO14" i="2" s="1"/>
  <c r="AP14" i="2" s="1"/>
  <c r="AQ14" i="2" s="1"/>
  <c r="AG14" i="2"/>
  <c r="AH45" i="2"/>
  <c r="AI45" i="2" s="1"/>
  <c r="AT45" i="2"/>
  <c r="AW227" i="2"/>
  <c r="AX227" i="2" s="1"/>
  <c r="AW114" i="2"/>
  <c r="AX114" i="2" s="1"/>
  <c r="AU192" i="2"/>
  <c r="AW192" i="2"/>
  <c r="AX192" i="2" s="1"/>
  <c r="AU182" i="2"/>
  <c r="AW182" i="2"/>
  <c r="AX182" i="2" s="1"/>
  <c r="AK51" i="2"/>
  <c r="AL51" i="2" s="1"/>
  <c r="AM51" i="2" s="1"/>
  <c r="AN51" i="2" s="1"/>
  <c r="AO51" i="2" s="1"/>
  <c r="AP51" i="2" s="1"/>
  <c r="AQ51" i="2" s="1"/>
  <c r="AG51" i="2"/>
  <c r="AF35" i="2"/>
  <c r="AW133" i="2"/>
  <c r="AX133" i="2" s="1"/>
  <c r="AK50" i="2"/>
  <c r="AL50" i="2" s="1"/>
  <c r="AM50" i="2" s="1"/>
  <c r="AN50" i="2" s="1"/>
  <c r="AO50" i="2" s="1"/>
  <c r="AP50" i="2" s="1"/>
  <c r="AQ50" i="2" s="1"/>
  <c r="AG50" i="2"/>
  <c r="AK54" i="2"/>
  <c r="AL54" i="2" s="1"/>
  <c r="AM54" i="2" s="1"/>
  <c r="AN54" i="2" s="1"/>
  <c r="AO54" i="2" s="1"/>
  <c r="AP54" i="2" s="1"/>
  <c r="AQ54" i="2" s="1"/>
  <c r="AG54" i="2"/>
  <c r="AK24" i="2"/>
  <c r="AL24" i="2" s="1"/>
  <c r="AM24" i="2" s="1"/>
  <c r="AN24" i="2" s="1"/>
  <c r="AO24" i="2" s="1"/>
  <c r="AP24" i="2" s="1"/>
  <c r="AQ24" i="2" s="1"/>
  <c r="AG24" i="2"/>
  <c r="AK65" i="2"/>
  <c r="AL65" i="2" s="1"/>
  <c r="AM65" i="2" s="1"/>
  <c r="AN65" i="2" s="1"/>
  <c r="AO65" i="2" s="1"/>
  <c r="AP65" i="2" s="1"/>
  <c r="AQ65" i="2" s="1"/>
  <c r="AG65" i="2"/>
  <c r="AF21" i="2"/>
  <c r="AW128" i="2"/>
  <c r="AX128" i="2" s="1"/>
  <c r="AK76" i="2"/>
  <c r="AL76" i="2" s="1"/>
  <c r="AM76" i="2" s="1"/>
  <c r="AN76" i="2" s="1"/>
  <c r="AO76" i="2" s="1"/>
  <c r="AP76" i="2" s="1"/>
  <c r="AQ76" i="2" s="1"/>
  <c r="AG76" i="2"/>
  <c r="AU166" i="2"/>
  <c r="AW166" i="2"/>
  <c r="AX166" i="2" s="1"/>
  <c r="AU184" i="2"/>
  <c r="AW184" i="2"/>
  <c r="AX184" i="2" s="1"/>
  <c r="AW164" i="2"/>
  <c r="AX164" i="2" s="1"/>
  <c r="AG82" i="2"/>
  <c r="AK82" i="2"/>
  <c r="AL82" i="2" s="1"/>
  <c r="AM82" i="2" s="1"/>
  <c r="AN82" i="2" s="1"/>
  <c r="AO82" i="2" s="1"/>
  <c r="AP82" i="2" s="1"/>
  <c r="AQ82" i="2" s="1"/>
  <c r="AG59" i="2"/>
  <c r="AK59" i="2"/>
  <c r="AL59" i="2" s="1"/>
  <c r="AM59" i="2" s="1"/>
  <c r="AN59" i="2" s="1"/>
  <c r="AO59" i="2" s="1"/>
  <c r="AP59" i="2" s="1"/>
  <c r="AQ59" i="2" s="1"/>
  <c r="AU95" i="2"/>
  <c r="AW95" i="2"/>
  <c r="AX95" i="2" s="1"/>
  <c r="AW207" i="2"/>
  <c r="AX207" i="2" s="1"/>
  <c r="AU191" i="2"/>
  <c r="AW191" i="2"/>
  <c r="AX191" i="2" s="1"/>
  <c r="AW93" i="2"/>
  <c r="AX93" i="2" s="1"/>
  <c r="AU137" i="2"/>
  <c r="AW137" i="2"/>
  <c r="AX137" i="2" s="1"/>
  <c r="AK85" i="2"/>
  <c r="AL85" i="2" s="1"/>
  <c r="AM85" i="2" s="1"/>
  <c r="AN85" i="2" s="1"/>
  <c r="AO85" i="2" s="1"/>
  <c r="AP85" i="2" s="1"/>
  <c r="AQ85" i="2" s="1"/>
  <c r="AG85" i="2"/>
  <c r="AG69" i="2"/>
  <c r="AK69" i="2"/>
  <c r="AL69" i="2" s="1"/>
  <c r="AM69" i="2" s="1"/>
  <c r="AN69" i="2" s="1"/>
  <c r="AO69" i="2" s="1"/>
  <c r="AP69" i="2" s="1"/>
  <c r="AQ69" i="2" s="1"/>
  <c r="AW157" i="2"/>
  <c r="AX157" i="2" s="1"/>
  <c r="AG84" i="2"/>
  <c r="AK84" i="2"/>
  <c r="AL84" i="2" s="1"/>
  <c r="AM84" i="2" s="1"/>
  <c r="AN84" i="2" s="1"/>
  <c r="AO84" i="2" s="1"/>
  <c r="AP84" i="2" s="1"/>
  <c r="AQ84" i="2" s="1"/>
  <c r="AG67" i="2"/>
  <c r="AK67" i="2"/>
  <c r="AL67" i="2" s="1"/>
  <c r="AM67" i="2" s="1"/>
  <c r="AN67" i="2" s="1"/>
  <c r="AO67" i="2" s="1"/>
  <c r="AP67" i="2" s="1"/>
  <c r="AQ67" i="2" s="1"/>
  <c r="AH75" i="2"/>
  <c r="AI75" i="2" s="1"/>
  <c r="AT75" i="2"/>
  <c r="AK25" i="2"/>
  <c r="AL25" i="2" s="1"/>
  <c r="AM25" i="2" s="1"/>
  <c r="AN25" i="2" s="1"/>
  <c r="AO25" i="2" s="1"/>
  <c r="AP25" i="2" s="1"/>
  <c r="AQ25" i="2" s="1"/>
  <c r="AG25" i="2"/>
  <c r="AU113" i="2"/>
  <c r="AW113" i="2"/>
  <c r="AX113" i="2" s="1"/>
  <c r="AF56" i="2"/>
  <c r="AK42" i="2"/>
  <c r="AL42" i="2" s="1"/>
  <c r="AM42" i="2" s="1"/>
  <c r="AN42" i="2" s="1"/>
  <c r="AO42" i="2" s="1"/>
  <c r="AP42" i="2" s="1"/>
  <c r="AQ42" i="2" s="1"/>
  <c r="AG42" i="2"/>
  <c r="AT59" i="2" l="1"/>
  <c r="AH59" i="2"/>
  <c r="AI59" i="2" s="1"/>
  <c r="AH76" i="2"/>
  <c r="AI76" i="2" s="1"/>
  <c r="AT76" i="2"/>
  <c r="AH24" i="2"/>
  <c r="AI24" i="2" s="1"/>
  <c r="AT24" i="2"/>
  <c r="AG35" i="2"/>
  <c r="AK35" i="2"/>
  <c r="AL35" i="2" s="1"/>
  <c r="AM35" i="2" s="1"/>
  <c r="AN35" i="2" s="1"/>
  <c r="AO35" i="2" s="1"/>
  <c r="AP35" i="2" s="1"/>
  <c r="AQ35" i="2" s="1"/>
  <c r="AK27" i="2"/>
  <c r="AL27" i="2" s="1"/>
  <c r="AM27" i="2" s="1"/>
  <c r="AN27" i="2" s="1"/>
  <c r="AO27" i="2" s="1"/>
  <c r="AP27" i="2" s="1"/>
  <c r="AQ27" i="2" s="1"/>
  <c r="AG27" i="2"/>
  <c r="AT29" i="2"/>
  <c r="AH29" i="2"/>
  <c r="AI29" i="2" s="1"/>
  <c r="AK28" i="2"/>
  <c r="AL28" i="2" s="1"/>
  <c r="AM28" i="2" s="1"/>
  <c r="AN28" i="2" s="1"/>
  <c r="AO28" i="2" s="1"/>
  <c r="AP28" i="2" s="1"/>
  <c r="AQ28" i="2" s="1"/>
  <c r="AG28" i="2"/>
  <c r="AK62" i="2"/>
  <c r="AL62" i="2" s="1"/>
  <c r="AM62" i="2" s="1"/>
  <c r="AN62" i="2" s="1"/>
  <c r="AO62" i="2" s="1"/>
  <c r="AP62" i="2" s="1"/>
  <c r="AQ62" i="2" s="1"/>
  <c r="AG62" i="2"/>
  <c r="AT70" i="2"/>
  <c r="AH70" i="2"/>
  <c r="AI70" i="2" s="1"/>
  <c r="AH22" i="2"/>
  <c r="AI22" i="2" s="1"/>
  <c r="AT22" i="2"/>
  <c r="AU55" i="2"/>
  <c r="AW55" i="2"/>
  <c r="AX55" i="2" s="1"/>
  <c r="AG78" i="2"/>
  <c r="AK78" i="2"/>
  <c r="AL78" i="2" s="1"/>
  <c r="AM78" i="2" s="1"/>
  <c r="AN78" i="2" s="1"/>
  <c r="AO78" i="2" s="1"/>
  <c r="AP78" i="2" s="1"/>
  <c r="AQ78" i="2" s="1"/>
  <c r="AH42" i="2"/>
  <c r="AI42" i="2" s="1"/>
  <c r="AT42" i="2"/>
  <c r="AT25" i="2"/>
  <c r="AH25" i="2"/>
  <c r="AI25" i="2" s="1"/>
  <c r="AT84" i="2"/>
  <c r="AH84" i="2"/>
  <c r="AI84" i="2" s="1"/>
  <c r="AH18" i="2"/>
  <c r="AI18" i="2" s="1"/>
  <c r="AT18" i="2"/>
  <c r="AK31" i="2"/>
  <c r="AL31" i="2" s="1"/>
  <c r="AM31" i="2" s="1"/>
  <c r="AN31" i="2" s="1"/>
  <c r="AO31" i="2" s="1"/>
  <c r="AP31" i="2" s="1"/>
  <c r="AQ31" i="2" s="1"/>
  <c r="AG31" i="2"/>
  <c r="AH9" i="2"/>
  <c r="AI9" i="2" s="1"/>
  <c r="AT9" i="2"/>
  <c r="AT23" i="2"/>
  <c r="AH23" i="2"/>
  <c r="AI23" i="2" s="1"/>
  <c r="AK38" i="2"/>
  <c r="AL38" i="2" s="1"/>
  <c r="AM38" i="2" s="1"/>
  <c r="AN38" i="2" s="1"/>
  <c r="AO38" i="2" s="1"/>
  <c r="AP38" i="2" s="1"/>
  <c r="AQ38" i="2" s="1"/>
  <c r="AG38" i="2"/>
  <c r="AT81" i="2"/>
  <c r="AH81" i="2"/>
  <c r="AI81" i="2" s="1"/>
  <c r="AH82" i="2"/>
  <c r="AI82" i="2" s="1"/>
  <c r="AT82" i="2"/>
  <c r="AT54" i="2"/>
  <c r="AH54" i="2"/>
  <c r="AI54" i="2" s="1"/>
  <c r="AT51" i="2"/>
  <c r="AH51" i="2"/>
  <c r="AI51" i="2" s="1"/>
  <c r="AU45" i="2"/>
  <c r="AW45" i="2"/>
  <c r="AX45" i="2" s="1"/>
  <c r="AG37" i="2"/>
  <c r="AK37" i="2"/>
  <c r="AL37" i="2" s="1"/>
  <c r="AM37" i="2" s="1"/>
  <c r="AN37" i="2" s="1"/>
  <c r="AO37" i="2" s="1"/>
  <c r="AP37" i="2" s="1"/>
  <c r="AQ37" i="2" s="1"/>
  <c r="AH26" i="2"/>
  <c r="AI26" i="2" s="1"/>
  <c r="AT26" i="2"/>
  <c r="AT17" i="2"/>
  <c r="AH17" i="2"/>
  <c r="AI17" i="2" s="1"/>
  <c r="AU39" i="2"/>
  <c r="AW39" i="2"/>
  <c r="AX39" i="2" s="1"/>
  <c r="AH34" i="2"/>
  <c r="AI34" i="2" s="1"/>
  <c r="AT34" i="2"/>
  <c r="AU75" i="2"/>
  <c r="AW75" i="2"/>
  <c r="AX75" i="2" s="1"/>
  <c r="AU47" i="2"/>
  <c r="AW47" i="2"/>
  <c r="AX47" i="2" s="1"/>
  <c r="AH61" i="2"/>
  <c r="AI61" i="2" s="1"/>
  <c r="AT61" i="2"/>
  <c r="AH72" i="2"/>
  <c r="AI72" i="2" s="1"/>
  <c r="AT72" i="2"/>
  <c r="AH16" i="2"/>
  <c r="AI16" i="2" s="1"/>
  <c r="AT16" i="2"/>
  <c r="AT52" i="2"/>
  <c r="AH52" i="2"/>
  <c r="AI52" i="2" s="1"/>
  <c r="AU41" i="2"/>
  <c r="AW41" i="2"/>
  <c r="AX41" i="2" s="1"/>
  <c r="AU48" i="2"/>
  <c r="AW48" i="2"/>
  <c r="AX48" i="2" s="1"/>
  <c r="AT77" i="2"/>
  <c r="AH77" i="2"/>
  <c r="AI77" i="2" s="1"/>
  <c r="AT69" i="2"/>
  <c r="AH69" i="2"/>
  <c r="AI69" i="2" s="1"/>
  <c r="AH50" i="2"/>
  <c r="AI50" i="2" s="1"/>
  <c r="AT50" i="2"/>
  <c r="AH14" i="2"/>
  <c r="AI14" i="2" s="1"/>
  <c r="AT14" i="2"/>
  <c r="AK64" i="2"/>
  <c r="AL64" i="2" s="1"/>
  <c r="AM64" i="2" s="1"/>
  <c r="AN64" i="2" s="1"/>
  <c r="AO64" i="2" s="1"/>
  <c r="AP64" i="2" s="1"/>
  <c r="AQ64" i="2" s="1"/>
  <c r="AG64" i="2"/>
  <c r="AK15" i="2"/>
  <c r="AL15" i="2" s="1"/>
  <c r="AM15" i="2" s="1"/>
  <c r="AN15" i="2" s="1"/>
  <c r="AO15" i="2" s="1"/>
  <c r="AP15" i="2" s="1"/>
  <c r="AQ15" i="2" s="1"/>
  <c r="AG15" i="2"/>
  <c r="AT13" i="2"/>
  <c r="AH13" i="2"/>
  <c r="AI13" i="2" s="1"/>
  <c r="AU80" i="2"/>
  <c r="AW80" i="2"/>
  <c r="AX80" i="2" s="1"/>
  <c r="AH85" i="2"/>
  <c r="AI85" i="2" s="1"/>
  <c r="AT85" i="2"/>
  <c r="AK21" i="2"/>
  <c r="AL21" i="2" s="1"/>
  <c r="AM21" i="2" s="1"/>
  <c r="AN21" i="2" s="1"/>
  <c r="AO21" i="2" s="1"/>
  <c r="AP21" i="2" s="1"/>
  <c r="AQ21" i="2" s="1"/>
  <c r="AG21" i="2"/>
  <c r="AT58" i="2"/>
  <c r="AH58" i="2"/>
  <c r="AI58" i="2" s="1"/>
  <c r="AH32" i="2"/>
  <c r="AI32" i="2" s="1"/>
  <c r="AT32" i="2"/>
  <c r="AK33" i="2"/>
  <c r="AL33" i="2" s="1"/>
  <c r="AM33" i="2" s="1"/>
  <c r="AN33" i="2" s="1"/>
  <c r="AO33" i="2" s="1"/>
  <c r="AP33" i="2" s="1"/>
  <c r="AQ33" i="2" s="1"/>
  <c r="AG33" i="2"/>
  <c r="AH73" i="2"/>
  <c r="AI73" i="2" s="1"/>
  <c r="AT73" i="2"/>
  <c r="AT66" i="2"/>
  <c r="AH66" i="2"/>
  <c r="AI66" i="2" s="1"/>
  <c r="AH63" i="2"/>
  <c r="AI63" i="2" s="1"/>
  <c r="AT63" i="2"/>
  <c r="AU8" i="2"/>
  <c r="AW8" i="2"/>
  <c r="AX8" i="2" s="1"/>
  <c r="AH79" i="2"/>
  <c r="AI79" i="2" s="1"/>
  <c r="AT79" i="2"/>
  <c r="AG56" i="2"/>
  <c r="AK56" i="2"/>
  <c r="AL56" i="2" s="1"/>
  <c r="AM56" i="2" s="1"/>
  <c r="AN56" i="2" s="1"/>
  <c r="AO56" i="2" s="1"/>
  <c r="AP56" i="2" s="1"/>
  <c r="AQ56" i="2" s="1"/>
  <c r="AH65" i="2"/>
  <c r="AI65" i="2" s="1"/>
  <c r="AT65" i="2"/>
  <c r="AH10" i="2"/>
  <c r="AI10" i="2" s="1"/>
  <c r="AT10" i="2"/>
  <c r="AT60" i="2"/>
  <c r="AH60" i="2"/>
  <c r="AI60" i="2" s="1"/>
  <c r="AT11" i="2"/>
  <c r="AH11" i="2"/>
  <c r="AI11" i="2" s="1"/>
  <c r="AH46" i="2"/>
  <c r="AI46" i="2" s="1"/>
  <c r="AT46" i="2"/>
  <c r="AW46" i="2" s="1"/>
  <c r="AX46" i="2" s="1"/>
  <c r="AT49" i="2"/>
  <c r="AH49" i="2"/>
  <c r="AI49" i="2" s="1"/>
  <c r="AH57" i="2"/>
  <c r="AI57" i="2" s="1"/>
  <c r="AT57" i="2"/>
  <c r="AH36" i="2"/>
  <c r="AI36" i="2" s="1"/>
  <c r="AT36" i="2"/>
  <c r="AU19" i="2"/>
  <c r="AW19" i="2"/>
  <c r="AX19" i="2" s="1"/>
  <c r="AG43" i="2"/>
  <c r="AK43" i="2"/>
  <c r="AL43" i="2" s="1"/>
  <c r="AM43" i="2" s="1"/>
  <c r="AN43" i="2" s="1"/>
  <c r="AO43" i="2" s="1"/>
  <c r="AP43" i="2" s="1"/>
  <c r="AQ43" i="2" s="1"/>
  <c r="AH67" i="2"/>
  <c r="AI67" i="2" s="1"/>
  <c r="AT67" i="2"/>
  <c r="AH20" i="2"/>
  <c r="AI20" i="2" s="1"/>
  <c r="AT20" i="2"/>
  <c r="AT86" i="2"/>
  <c r="AH86" i="2"/>
  <c r="AI86" i="2" s="1"/>
  <c r="AG53" i="2"/>
  <c r="AK53" i="2"/>
  <c r="AL53" i="2" s="1"/>
  <c r="AM53" i="2" s="1"/>
  <c r="AN53" i="2" s="1"/>
  <c r="AO53" i="2" s="1"/>
  <c r="AP53" i="2" s="1"/>
  <c r="AQ53" i="2" s="1"/>
  <c r="AH12" i="2"/>
  <c r="AI12" i="2" s="1"/>
  <c r="AT12" i="2"/>
  <c r="AH30" i="2"/>
  <c r="AI30" i="2" s="1"/>
  <c r="AT30" i="2"/>
  <c r="AU67" i="2" l="1"/>
  <c r="AW67" i="2"/>
  <c r="AX67" i="2" s="1"/>
  <c r="AU57" i="2"/>
  <c r="AW57" i="2"/>
  <c r="AX57" i="2" s="1"/>
  <c r="AU79" i="2"/>
  <c r="AW79" i="2"/>
  <c r="AX79" i="2" s="1"/>
  <c r="AU73" i="2"/>
  <c r="AW73" i="2"/>
  <c r="AX73" i="2" s="1"/>
  <c r="AT21" i="2"/>
  <c r="AH21" i="2"/>
  <c r="AI21" i="2" s="1"/>
  <c r="AT15" i="2"/>
  <c r="AH15" i="2"/>
  <c r="AI15" i="2" s="1"/>
  <c r="AH38" i="2"/>
  <c r="AI38" i="2" s="1"/>
  <c r="AT38" i="2"/>
  <c r="AU18" i="2"/>
  <c r="AW18" i="2"/>
  <c r="AX18" i="2" s="1"/>
  <c r="AH62" i="2"/>
  <c r="AI62" i="2" s="1"/>
  <c r="AT62" i="2"/>
  <c r="AU69" i="2"/>
  <c r="AW69" i="2"/>
  <c r="AX69" i="2" s="1"/>
  <c r="AU52" i="2"/>
  <c r="AW52" i="2"/>
  <c r="AX52" i="2" s="1"/>
  <c r="AU17" i="2"/>
  <c r="AW17" i="2"/>
  <c r="AX17" i="2" s="1"/>
  <c r="AU51" i="2"/>
  <c r="AW51" i="2"/>
  <c r="AX51" i="2" s="1"/>
  <c r="AH78" i="2"/>
  <c r="AI78" i="2" s="1"/>
  <c r="AT78" i="2"/>
  <c r="AH35" i="2"/>
  <c r="AI35" i="2" s="1"/>
  <c r="AT35" i="2"/>
  <c r="AU10" i="2"/>
  <c r="AW10" i="2"/>
  <c r="AX10" i="2" s="1"/>
  <c r="AT33" i="2"/>
  <c r="AH33" i="2"/>
  <c r="AI33" i="2" s="1"/>
  <c r="AU85" i="2"/>
  <c r="AW85" i="2"/>
  <c r="AX85" i="2" s="1"/>
  <c r="AT64" i="2"/>
  <c r="AH64" i="2"/>
  <c r="AI64" i="2" s="1"/>
  <c r="AU16" i="2"/>
  <c r="AW16" i="2"/>
  <c r="AX16" i="2" s="1"/>
  <c r="AU26" i="2"/>
  <c r="AW26" i="2"/>
  <c r="AX26" i="2" s="1"/>
  <c r="AH28" i="2"/>
  <c r="AI28" i="2" s="1"/>
  <c r="AT28" i="2"/>
  <c r="AU24" i="2"/>
  <c r="AW24" i="2"/>
  <c r="AX24" i="2" s="1"/>
  <c r="AU12" i="2"/>
  <c r="AW12" i="2"/>
  <c r="AX12" i="2" s="1"/>
  <c r="AU60" i="2"/>
  <c r="AW60" i="2"/>
  <c r="AX60" i="2" s="1"/>
  <c r="AU49" i="2"/>
  <c r="AW49" i="2"/>
  <c r="AX49" i="2" s="1"/>
  <c r="AU77" i="2"/>
  <c r="AW77" i="2"/>
  <c r="AX77" i="2" s="1"/>
  <c r="AU54" i="2"/>
  <c r="AW54" i="2"/>
  <c r="AX54" i="2" s="1"/>
  <c r="AU23" i="2"/>
  <c r="AW23" i="2"/>
  <c r="AX23" i="2" s="1"/>
  <c r="AU84" i="2"/>
  <c r="AW84" i="2"/>
  <c r="AX84" i="2" s="1"/>
  <c r="AT43" i="2"/>
  <c r="AH43" i="2"/>
  <c r="AI43" i="2" s="1"/>
  <c r="AU65" i="2"/>
  <c r="AW65" i="2"/>
  <c r="AX65" i="2" s="1"/>
  <c r="AU63" i="2"/>
  <c r="AW63" i="2"/>
  <c r="AX63" i="2" s="1"/>
  <c r="AU32" i="2"/>
  <c r="AW32" i="2"/>
  <c r="AX32" i="2" s="1"/>
  <c r="AU14" i="2"/>
  <c r="AW14" i="2"/>
  <c r="AX14" i="2" s="1"/>
  <c r="AU72" i="2"/>
  <c r="AW72" i="2"/>
  <c r="AX72" i="2" s="1"/>
  <c r="AU34" i="2"/>
  <c r="AW34" i="2"/>
  <c r="AX34" i="2" s="1"/>
  <c r="AU82" i="2"/>
  <c r="AW82" i="2"/>
  <c r="AX82" i="2" s="1"/>
  <c r="AU9" i="2"/>
  <c r="AW9" i="2"/>
  <c r="AX9" i="2" s="1"/>
  <c r="AU22" i="2"/>
  <c r="AW22" i="2"/>
  <c r="AX22" i="2" s="1"/>
  <c r="AU76" i="2"/>
  <c r="AW76" i="2"/>
  <c r="AX76" i="2" s="1"/>
  <c r="AT53" i="2"/>
  <c r="AH53" i="2"/>
  <c r="AI53" i="2" s="1"/>
  <c r="AU86" i="2"/>
  <c r="AW86" i="2"/>
  <c r="AX86" i="2" s="1"/>
  <c r="AT37" i="2"/>
  <c r="AH37" i="2"/>
  <c r="AI37" i="2" s="1"/>
  <c r="AU25" i="2"/>
  <c r="AW25" i="2"/>
  <c r="AX25" i="2" s="1"/>
  <c r="AU29" i="2"/>
  <c r="AW29" i="2"/>
  <c r="AX29" i="2" s="1"/>
  <c r="AU30" i="2"/>
  <c r="AW30" i="2"/>
  <c r="AX30" i="2" s="1"/>
  <c r="AU20" i="2"/>
  <c r="AW20" i="2"/>
  <c r="AX20" i="2" s="1"/>
  <c r="AU36" i="2"/>
  <c r="AW36" i="2"/>
  <c r="AX36" i="2" s="1"/>
  <c r="AU50" i="2"/>
  <c r="AW50" i="2"/>
  <c r="AX50" i="2" s="1"/>
  <c r="AU61" i="2"/>
  <c r="AW61" i="2"/>
  <c r="AX61" i="2" s="1"/>
  <c r="AT31" i="2"/>
  <c r="AH31" i="2"/>
  <c r="AI31" i="2" s="1"/>
  <c r="AU42" i="2"/>
  <c r="AW42" i="2"/>
  <c r="AX42" i="2" s="1"/>
  <c r="AH27" i="2"/>
  <c r="AI27" i="2" s="1"/>
  <c r="AT27" i="2"/>
  <c r="AU11" i="2"/>
  <c r="AW11" i="2"/>
  <c r="AX11" i="2" s="1"/>
  <c r="AH56" i="2"/>
  <c r="AI56" i="2" s="1"/>
  <c r="AT56" i="2"/>
  <c r="AU66" i="2"/>
  <c r="AW66" i="2"/>
  <c r="AX66" i="2" s="1"/>
  <c r="AU58" i="2"/>
  <c r="AW58" i="2"/>
  <c r="AX58" i="2" s="1"/>
  <c r="AU13" i="2"/>
  <c r="AW13" i="2"/>
  <c r="AX13" i="2" s="1"/>
  <c r="AU81" i="2"/>
  <c r="AW81" i="2"/>
  <c r="AX81" i="2" s="1"/>
  <c r="AU70" i="2"/>
  <c r="AW70" i="2"/>
  <c r="AX70" i="2" s="1"/>
  <c r="AU59" i="2"/>
  <c r="AW59" i="2"/>
  <c r="AX59" i="2" s="1"/>
  <c r="AU21" i="2" l="1"/>
  <c r="AW21" i="2"/>
  <c r="AX21" i="2" s="1"/>
  <c r="AU56" i="2"/>
  <c r="AW56" i="2"/>
  <c r="AX56" i="2" s="1"/>
  <c r="AU31" i="2"/>
  <c r="AW31" i="2"/>
  <c r="AX31" i="2" s="1"/>
  <c r="AU37" i="2"/>
  <c r="AW37" i="2"/>
  <c r="AX37" i="2" s="1"/>
  <c r="AU33" i="2"/>
  <c r="AW33" i="2"/>
  <c r="AX33" i="2" s="1"/>
  <c r="AU35" i="2"/>
  <c r="AW35" i="2"/>
  <c r="AX35" i="2" s="1"/>
  <c r="AU38" i="2"/>
  <c r="AW38" i="2"/>
  <c r="AX38" i="2" s="1"/>
  <c r="AU27" i="2"/>
  <c r="AW27" i="2"/>
  <c r="AX27" i="2" s="1"/>
  <c r="AU28" i="2"/>
  <c r="AW28" i="2"/>
  <c r="AX28" i="2" s="1"/>
  <c r="AU78" i="2"/>
  <c r="AW78" i="2"/>
  <c r="AX78" i="2" s="1"/>
  <c r="AU43" i="2"/>
  <c r="AW43" i="2"/>
  <c r="AX43" i="2" s="1"/>
  <c r="AU53" i="2"/>
  <c r="AW53" i="2"/>
  <c r="AX53" i="2" s="1"/>
  <c r="AU15" i="2"/>
  <c r="AW15" i="2"/>
  <c r="AX15" i="2" s="1"/>
  <c r="AU64" i="2"/>
  <c r="AW64" i="2"/>
  <c r="AX64" i="2" s="1"/>
  <c r="AU62" i="2"/>
  <c r="AW62" i="2"/>
  <c r="AX62" i="2" s="1"/>
</calcChain>
</file>

<file path=xl/comments1.xml><?xml version="1.0" encoding="utf-8"?>
<comments xmlns="http://schemas.openxmlformats.org/spreadsheetml/2006/main">
  <authors>
    <author>Finanzas</author>
  </authors>
  <commentList>
    <comment ref="T89" authorId="0" shapeId="0">
      <text>
        <r>
          <rPr>
            <b/>
            <sz val="9"/>
            <color indexed="81"/>
            <rFont val="Tahoma"/>
            <family val="2"/>
          </rPr>
          <t>VALOR EN EURO TIPO DE CAMBIO DIN 665,35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3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4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5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6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7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8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9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0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9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0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</text>
    </comment>
    <comment ref="T201" authorId="0" shapeId="0">
      <text>
        <r>
          <rPr>
            <sz val="9"/>
            <color indexed="81"/>
            <rFont val="Tahoma"/>
            <family val="2"/>
          </rPr>
          <t xml:space="preserve">VALOR EN EURO TIPO DE CAMBIO DIN 641,09
</t>
        </r>
      </text>
    </comment>
    <comment ref="T202" authorId="0" shapeId="0">
      <text>
        <r>
          <rPr>
            <sz val="9"/>
            <color indexed="81"/>
            <rFont val="Tahoma"/>
            <family val="2"/>
          </rPr>
          <t xml:space="preserve">VALOR EN EURO TIPO DE CAMBIO DIN 641,09
</t>
        </r>
      </text>
    </comment>
    <comment ref="T221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606,39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<sst xmlns="http://schemas.openxmlformats.org/spreadsheetml/2006/main" count="2917" uniqueCount="289">
  <si>
    <t>Cierre</t>
  </si>
  <si>
    <t>Fecha</t>
  </si>
  <si>
    <t>Mes</t>
  </si>
  <si>
    <t>Año</t>
  </si>
  <si>
    <t>Cierre Mensual:</t>
  </si>
  <si>
    <t>Auxiliar de Activos fijos</t>
  </si>
  <si>
    <t>Cierre Anual Anterior:</t>
  </si>
  <si>
    <t xml:space="preserve">     </t>
  </si>
  <si>
    <t xml:space="preserve">                                                                                </t>
  </si>
  <si>
    <t>Cierre Anual Próximo:</t>
  </si>
  <si>
    <t xml:space="preserve">                                  </t>
  </si>
  <si>
    <t>Cuenta contable VO</t>
  </si>
  <si>
    <t xml:space="preserve">Cuenta AA </t>
  </si>
  <si>
    <t>Fecha efectiva de comienzo depreciacion</t>
  </si>
  <si>
    <t>vida util consumida periodo 2017</t>
  </si>
  <si>
    <t>Vida Útil 2018</t>
  </si>
  <si>
    <t>Depreciacion al 31-12-2018</t>
  </si>
  <si>
    <t>Valor Neto Activo Fijo</t>
  </si>
  <si>
    <t>Cta. Cble</t>
  </si>
  <si>
    <t xml:space="preserve"> descripcion</t>
  </si>
  <si>
    <t>CORRELATIVO</t>
  </si>
  <si>
    <t>FACTURA FISICA</t>
  </si>
  <si>
    <t>Descripción/Item</t>
  </si>
  <si>
    <t>Proveedor/Vendor</t>
  </si>
  <si>
    <t>Factura n°</t>
  </si>
  <si>
    <t>Planta</t>
  </si>
  <si>
    <t>Ubicación</t>
  </si>
  <si>
    <t>Ubicación en Planta</t>
  </si>
  <si>
    <t>Fecha de compra</t>
  </si>
  <si>
    <t>Fecha Adj. Concesión</t>
  </si>
  <si>
    <t>Fecha termino Concesion</t>
  </si>
  <si>
    <t>Fecha comienzo op</t>
  </si>
  <si>
    <t>Vida util s/ Concesion</t>
  </si>
  <si>
    <t>N+24</t>
  </si>
  <si>
    <t>Vida útil tributaria (meses)</t>
  </si>
  <si>
    <t>Valor de Origen</t>
  </si>
  <si>
    <t>Transcurrida 31.12.2017</t>
  </si>
  <si>
    <t>Transcurrida al 31.12.2018</t>
  </si>
  <si>
    <t>31.01.2021</t>
  </si>
  <si>
    <t>Restante</t>
  </si>
  <si>
    <t>Amort. Mensual</t>
  </si>
  <si>
    <t>Dep Acum al 31-12-2017</t>
  </si>
  <si>
    <t>Depreciacion del ejercicio</t>
  </si>
  <si>
    <t>Dep Acum Final 31-12-2018</t>
  </si>
  <si>
    <t>Activo Fijo neto 2018</t>
  </si>
  <si>
    <t>Dep. al 31.12.2019</t>
  </si>
  <si>
    <t>Dep. Acum. Al 31.12.2019</t>
  </si>
  <si>
    <t>Activo Fijo Neto al 31.12.2019</t>
  </si>
  <si>
    <t>Dep. al 31.12.2020</t>
  </si>
  <si>
    <t>Dep. Acum. Al 31.12.2020</t>
  </si>
  <si>
    <t>Activo Fijo Neto al 31.12.2020</t>
  </si>
  <si>
    <t>Dep. al 31.05.2021</t>
  </si>
  <si>
    <t>Dep. Acum. Al 31.05.2021</t>
  </si>
  <si>
    <t>Activo Fijo Neto al 31.05.2021</t>
  </si>
  <si>
    <t>Edificios</t>
  </si>
  <si>
    <t>SI</t>
  </si>
  <si>
    <t>BASES DE LICITACIÓN PARA OTORGAR CONCESIONES PARA OPERAR ESTABLECIMIENTOS QUE PRACTIQUEN REVISIONES TECNICAS DE VEHICULOS EN LA REGION DE LIBERTADOR GENERAL BERNARDO O'HIGGINS</t>
  </si>
  <si>
    <t>SUBSECRERARIA DE TRANSPORTES</t>
  </si>
  <si>
    <t>SSVTT</t>
  </si>
  <si>
    <t>50% MECANICA DE SUELOS SAN VICENTE</t>
  </si>
  <si>
    <t>SOC DE CONTROL DE CALIDAD E INSPECCIONES LTDA</t>
  </si>
  <si>
    <t>50% RESTANTE SAN VICENTE</t>
  </si>
  <si>
    <t>COEFICIENTE DE EMPUJER</t>
  </si>
  <si>
    <t>PLANOS CON TOPOGRAFIA DE DETALLE SEGÚN REQUERIMIENTO CON DETALLE EXRERIO Y CURVAS DE NIVEL CON GPS SAN VICENTE</t>
  </si>
  <si>
    <t>LUIS ANTONIO CANALES MIRANDA</t>
  </si>
  <si>
    <t>CONSTRUCCIÓN</t>
  </si>
  <si>
    <t>Construccion</t>
  </si>
  <si>
    <t>DISEÑO DE ACCESOS MOP PRT VI REGIÓN</t>
  </si>
  <si>
    <t>SERVICIOS DE INGENIERÍA JORGE WASHINGTON LTDA</t>
  </si>
  <si>
    <t>ANTICIPO 50% PROYECTO ESTRUCTURAL PRT RANCAGUA (51 UF)</t>
  </si>
  <si>
    <t>INGEMAB INGENIERIA Y CONSULTORIA SpA</t>
  </si>
  <si>
    <t>TOPOGRAFIA</t>
  </si>
  <si>
    <t>CONSTRUCCIONES DANIELA ALIAGA E.I.R.L.</t>
  </si>
  <si>
    <t>30% INICIAL. 30% INICIAL TRABAJOS EN SAN VICENTE</t>
  </si>
  <si>
    <t>CONSTRUCTORA E INGENIERIA ELECTROCA ALCANTARA S.A</t>
  </si>
  <si>
    <t>LEVANTAMIENTO ALTIMETRICO CON DETALLES DE EXISTENCIAS</t>
  </si>
  <si>
    <t>ERIKA ISABEL IBARRA BECERRA</t>
  </si>
  <si>
    <t>COTIZACION 100/2017. ACCESOS PLANTA DE REVISION TECNICA</t>
  </si>
  <si>
    <t>SOCIEDAD BUSTAMANTE Y COMPANIA LIMITADA</t>
  </si>
  <si>
    <t>LETRERO Y SEÑALIZACION</t>
  </si>
  <si>
    <t>PUBLICIDAD ALTO IMPACTO LTDA</t>
  </si>
  <si>
    <t>REV. ARQ.</t>
  </si>
  <si>
    <t>VALESKA ANDREA PENA MORADA</t>
  </si>
  <si>
    <t>CABLE</t>
  </si>
  <si>
    <t>CIA DISTRIBUIDORA DE ELECTRONICA Y TELECUMNICAC LTDA</t>
  </si>
  <si>
    <t>MATERIALES VARIOS DE CONSTRUCCION</t>
  </si>
  <si>
    <t>VILLAR HERMANOS S.A.</t>
  </si>
  <si>
    <t>PANEL VACÍO CAT.6A 249</t>
  </si>
  <si>
    <t>SOC. CONSTRUCTORA CALQUIN LTDA.</t>
  </si>
  <si>
    <t>ANTICIPO 30%. EMPALME DE AGUA POTABLE Y UD DE ALCATARI</t>
  </si>
  <si>
    <t>CONSTRUCTORA KISA LTDA</t>
  </si>
  <si>
    <t>MAMPARA, PUERTA, ESPEJO. FABRICACIÓN E INSTALACIÓN MAMPARA</t>
  </si>
  <si>
    <t>ALUMINIOS XIMENA ANTONIETA CARO ESCOBAR E.I.R.L.</t>
  </si>
  <si>
    <t>FERRETERIA ENOL LTDA</t>
  </si>
  <si>
    <t>50. TUBOS NYLON REFORZADO 1/2</t>
  </si>
  <si>
    <t>SOC UNIVERSAL PERNOS LTDA</t>
  </si>
  <si>
    <t>ACCES POINT 2.4 GHZ EXTERIOR POE N150 NANOSTATION LOC</t>
  </si>
  <si>
    <t>PERSONAL COMPUTER FACTORY S.A</t>
  </si>
  <si>
    <t>JULIO ANTONIO CALVO DEL RIO</t>
  </si>
  <si>
    <t>MATERIALES DE CONSTRUCCION</t>
  </si>
  <si>
    <t>SOC UNIVERSAL PERNOS LIMITADA</t>
  </si>
  <si>
    <t>INSTALACIONES DE GASES ESPECIALES</t>
  </si>
  <si>
    <t>LINDE GAS CHILE S.A.</t>
  </si>
  <si>
    <t>ANTICIPO 30% PRESUPUESTO. INSTALACION DE SISTEMA CCTV</t>
  </si>
  <si>
    <t>RED INTEGRAL LIMITADA</t>
  </si>
  <si>
    <t>LETRERO EN TROVICEL DE 3MM CON GRAFICA PLOTEADA</t>
  </si>
  <si>
    <t>PUBLICIDAD ALTO IMPACTO LIMITADA</t>
  </si>
  <si>
    <t>LETRERO EN ZINC GALVANITA DE 1 MM DE TAMAÑO 90X50</t>
  </si>
  <si>
    <t>PROFUNDIMETRO 1.6 PCL. TDG 16C01</t>
  </si>
  <si>
    <t>GUILLERMO ENRIQUE RODRIGUEZ ZAMBRANO, COMERCIALIZACION DE EQUIPOS, REP</t>
  </si>
  <si>
    <t>AVANCE POR TRABAJOS DE PAVIMENTACION</t>
  </si>
  <si>
    <t>VICTOR ALEX GALAZ HERRERA</t>
  </si>
  <si>
    <t>DISEÑO ESCTRUCTURAL ESTACION DE RUIDO</t>
  </si>
  <si>
    <t>INGENIERIA ESTRUCTURAL SPA</t>
  </si>
  <si>
    <t>LETREROS EN ZINC GALVANIZADO DE 1 MM DE TAMAÑO 60X60CM</t>
  </si>
  <si>
    <t>LETRERO EN TROVICEL DE 3 MM DE TAMAÑO 30X10 CMS</t>
  </si>
  <si>
    <t>ASISTENCIA TECNICA EN TERRENO</t>
  </si>
  <si>
    <t>SOCIEDAD DE SERVICIOS Y ELECTRONICA LIMITADA</t>
  </si>
  <si>
    <t>ARRIENDO DE CILINDRO S&amp;G</t>
  </si>
  <si>
    <t>LINDE GAS CHILE S.A</t>
  </si>
  <si>
    <t>FLETE POR CILINDRO S&amp;G</t>
  </si>
  <si>
    <t>ANTICIPO 20% CABIO TRANSFORMADOR</t>
  </si>
  <si>
    <t>KERYMA ZULEMA WALTER BERRIOS</t>
  </si>
  <si>
    <t>INSTALACION CERCO ELECTRICO</t>
  </si>
  <si>
    <t>RED INTEGRAL</t>
  </si>
  <si>
    <t>70% SALDO TRABAJOS TRABAJOS PRT LAMPA</t>
  </si>
  <si>
    <t>JUAN CARLOS MUNOZ SAEZ</t>
  </si>
  <si>
    <t>SOCIEDAD FERRETERIA MOISES PEAALOZA E HI</t>
  </si>
  <si>
    <t>TURNO JM DOBLE INALAM, C/4 PULS</t>
  </si>
  <si>
    <t>HUMBERTO GARETTO E HIJOS LTDA</t>
  </si>
  <si>
    <t>P. SANITARIO MELIPILLA. TRABAJO FINALIZADO PROYECTO</t>
  </si>
  <si>
    <t>FILTRO VF6000 HEPA P/ASP RIDG</t>
  </si>
  <si>
    <t>SODIMAC S.A.</t>
  </si>
  <si>
    <t>ASP WD1255 RID SECO/MOJ 45LT</t>
  </si>
  <si>
    <t>PILARES PARA CAMARAS</t>
  </si>
  <si>
    <t>JHONATAN ALEXIS DIAZ BADILLA</t>
  </si>
  <si>
    <t>INSTALACION SISTEMA DE AUDIO Y PERIFONEO</t>
  </si>
  <si>
    <t>OFICINA TECNICA</t>
  </si>
  <si>
    <t>SOCIEDAD CONSTRUCTORA CALQUIN LTDA</t>
  </si>
  <si>
    <t>TELA PVC 5X2 MTS. INGRESE SOLO SI REQUIERE INGRESAR</t>
  </si>
  <si>
    <t>CABLES</t>
  </si>
  <si>
    <t>PROYECTOS ELECTRICOS</t>
  </si>
  <si>
    <t>ALKELEC S.A</t>
  </si>
  <si>
    <t>PPTO CONEXIÓN SUB-ESTACION PAGO CGE</t>
  </si>
  <si>
    <t>LETREROS</t>
  </si>
  <si>
    <t>COMERCIALIZADORA RENTA GAME CHILE LTDA</t>
  </si>
  <si>
    <t>CONSTRUCTORA KABES LTDA.</t>
  </si>
  <si>
    <t>FAB FLEX HIDRAULICO</t>
  </si>
  <si>
    <t>DAVID CAMPOS HENRIQUEZ</t>
  </si>
  <si>
    <t>PINTURA PLANTA SAN VICENTE. ANTICIPO 50%</t>
  </si>
  <si>
    <t>Maquinaria y equipos</t>
  </si>
  <si>
    <t>PE R 230 XEON E3-1220V 8GB RAM (FIREWALL)</t>
  </si>
  <si>
    <t>INGRAM MICRO CHILE S.A</t>
  </si>
  <si>
    <t>OFICINAS</t>
  </si>
  <si>
    <t>INSUMOS ELECTRONICOS</t>
  </si>
  <si>
    <t>SOCIEDAD ELECTRIDAD INDUSTRIAL HSI Y COMPAÑÍA LTDA</t>
  </si>
  <si>
    <t xml:space="preserve">SERVIDOR CPU </t>
  </si>
  <si>
    <t>Actia Muller</t>
  </si>
  <si>
    <t>3840092361-K</t>
  </si>
  <si>
    <t>ACCESS POINT 2.4 Ghz</t>
  </si>
  <si>
    <t>personal computer</t>
  </si>
  <si>
    <t>OPERATIVA</t>
  </si>
  <si>
    <t>TRANSFORMADOR 15V/3A</t>
  </si>
  <si>
    <t>IVAN FERNANDO RODRIGUEZ BECERRA</t>
  </si>
  <si>
    <t>ASM 97 HIG</t>
  </si>
  <si>
    <t>ASM 97 LOW</t>
  </si>
  <si>
    <t>ASM ZERO</t>
  </si>
  <si>
    <t>MEMORIA 32GB</t>
  </si>
  <si>
    <t>PERSONAL COMPUTER FACTORY S.A.</t>
  </si>
  <si>
    <t>DISCO NOTEBOOK 1TB SATA3 2.5 5400RPM BARRACUDA 128MB</t>
  </si>
  <si>
    <t>PENDRIVE 16GB</t>
  </si>
  <si>
    <t xml:space="preserve">monitor 19 5 led </t>
  </si>
  <si>
    <t>ingran micro chile</t>
  </si>
  <si>
    <t>COMPUTADOR PERSONAL  (OPTIPLEX 7050)</t>
  </si>
  <si>
    <t>APC SMART UPS VA LCS 230V</t>
  </si>
  <si>
    <t>HPE OFICCE CONNECT 1920S 24G SWITCH</t>
  </si>
  <si>
    <t>HPE OFICCE CONNECT 1920S 24G POE+</t>
  </si>
  <si>
    <t>X40 D1455LA I7 7600U 8GB 512SSD 14</t>
  </si>
  <si>
    <t>INGRAM MICRO CHILE</t>
  </si>
  <si>
    <t>IMPRESORA OKIDATA ML 321</t>
  </si>
  <si>
    <t>ING. Y CONST. RICARDO RODRIGUEZ</t>
  </si>
  <si>
    <t>IMPRESORA OKIDATA ML 320</t>
  </si>
  <si>
    <t>COMBO TECLADO + MOUSE DESIGNER BLUETOOTH</t>
  </si>
  <si>
    <t>CABLE HDMI</t>
  </si>
  <si>
    <t>INSTALACION SISTEMA CCTV</t>
  </si>
  <si>
    <t>IMPRESORA OKIDATA ML-321T 62411704K 436CPS 9PIN</t>
  </si>
  <si>
    <t>INGENIERIA Y CONSTRUCCION RICARDO RODRIGUEZ Y CIA LTDA</t>
  </si>
  <si>
    <t>IMPRESORA OKIDATA 320 62411604K/ 9191302 TURBO</t>
  </si>
  <si>
    <t>IMPRESORA LASER KYOCERA</t>
  </si>
  <si>
    <t>OFFICE HOME BUSINESS 2016 SPANISH P2 (SOFTWARE)</t>
  </si>
  <si>
    <t>IMPRESORA TERMICA EPSON (TICKETS)</t>
  </si>
  <si>
    <t>MAXI SERVICE LTDA</t>
  </si>
  <si>
    <t>IMPRESORA MULTIFUNCIONALHP 5820</t>
  </si>
  <si>
    <t>CENCOSUD RETAIL S.A</t>
  </si>
  <si>
    <t>PISO MULTIUSO</t>
  </si>
  <si>
    <t>FAYMO</t>
  </si>
  <si>
    <t>CASINO</t>
  </si>
  <si>
    <t>BANCO DE PRUEBAS (FRENOS)</t>
  </si>
  <si>
    <t>3840089758-9</t>
  </si>
  <si>
    <t>ANALIZADOR DE GASES</t>
  </si>
  <si>
    <t>ELEVADOR FIJO (GATA)</t>
  </si>
  <si>
    <t>SONOMETRO</t>
  </si>
  <si>
    <t>MODULO NEXXT C. 6A SFTP S/HERR</t>
  </si>
  <si>
    <t>CIA DISTRIBUIDORA DE ELECTRONICA Y TELECOMUNICACIONES LT</t>
  </si>
  <si>
    <t>TRASLADO DE DINAMOMETROS, LUXOMETROS, FRENOMETROS, GAB</t>
  </si>
  <si>
    <t>SOCIEDAD COMERCIAL Y DE TRANSPORTES ECAVAL LIMITADA</t>
  </si>
  <si>
    <t>SERVICIO DE TRASLADO</t>
  </si>
  <si>
    <t>FABRICA DE ACCESORIOS Y MUEBLES DE OFICINA S.A</t>
  </si>
  <si>
    <t>SILLA CAJERO RUDY MEDIA S/BRAZOS 95 114X43X46 TELA AZUL REY</t>
  </si>
  <si>
    <t>REPARACION. CIERRO TIPO BULLDOG, PLANTA DE REVISION TEC</t>
  </si>
  <si>
    <t>COMPRA Y VENTA DE MATERIALES DE CONSTRUCCION JUAN DANIEL VASQUEZ PINO</t>
  </si>
  <si>
    <t>ESM AGUA SEMIBRILL BASE P 5 GL</t>
  </si>
  <si>
    <t>SODIMAC S.A</t>
  </si>
  <si>
    <t>ARRIENDO CILINDEO</t>
  </si>
  <si>
    <t>FLETE POR CILINDRO</t>
  </si>
  <si>
    <t>GAVETA DE DINERO CAJA</t>
  </si>
  <si>
    <t>LOCKERS 5CD BICOLOR 10 puertas</t>
  </si>
  <si>
    <t>KEYMACORP SPA</t>
  </si>
  <si>
    <t>CAMARINES</t>
  </si>
  <si>
    <t>LOCKERS 3CD BICOLOR 6 puertas</t>
  </si>
  <si>
    <t>FLETE TRASLADO DE EQUIPO SANTIAGO-SVTT</t>
  </si>
  <si>
    <t>MANUEL ALBERTO ARBUCH DIAZ</t>
  </si>
  <si>
    <t>RS-375BF-LL CAJA RESIDENCIAL BUZON FRONTAL C/LLAVES</t>
  </si>
  <si>
    <t>BASH SEGURIDAD S.A.</t>
  </si>
  <si>
    <t>PISO 65CM. EN TERCIADO, ESTRUCTURA DE FIERRO TIBULAR</t>
  </si>
  <si>
    <t>JESUS EDUARDO SERRANO CASELLA VENTA DE MUEBLES E.I.R.L.</t>
  </si>
  <si>
    <t>MESA CASINO 180X75X75. ESTRUCTURA DE FIERRO TUBULAR</t>
  </si>
  <si>
    <t>DINAMOMETER LIGTH DUTY</t>
  </si>
  <si>
    <t>3840095735-2</t>
  </si>
  <si>
    <t>DINAMOMETER MD AWD-150 HEAVY</t>
  </si>
  <si>
    <t>TV LED</t>
  </si>
  <si>
    <t>COM. MULTICDENTRO LTD.</t>
  </si>
  <si>
    <t>BANCA ESTRUCTURAS METALICAS</t>
  </si>
  <si>
    <t>INDUSTRIA SIGALA Y CIA</t>
  </si>
  <si>
    <t>BANQUETA OPERATIVA SPACE MALLA NEGRA</t>
  </si>
  <si>
    <t>MELMAN</t>
  </si>
  <si>
    <t>BUTACA DE ESPERA AZUL</t>
  </si>
  <si>
    <t>RACK HP 2,2 MTS</t>
  </si>
  <si>
    <t>RED INTEGRAL LTDA.</t>
  </si>
  <si>
    <t>MESA COMEDOR</t>
  </si>
  <si>
    <t>MOTOBOMBA LONCIN</t>
  </si>
  <si>
    <t xml:space="preserve">PLACACENTRO </t>
  </si>
  <si>
    <t>ESTACION METEOROLOGICA</t>
  </si>
  <si>
    <t>PROGRESS FIVE</t>
  </si>
  <si>
    <t>3840099959-4</t>
  </si>
  <si>
    <t>Instalacion de Conductores de Empalme</t>
  </si>
  <si>
    <t>SERVICIOS ELECTRICOS INTEGRALES JHONNY Y SALVATIERRA EMPRESA INDIVIDUAL</t>
  </si>
  <si>
    <t>Multifincional Duplex Epson Ecotank</t>
  </si>
  <si>
    <t>Dimerc</t>
  </si>
  <si>
    <t>ORDEN DE COMPRA 20193309 PUNTA DE SONDA</t>
  </si>
  <si>
    <t>JAVIER IGANCIO GOMEZ ZAMORA</t>
  </si>
  <si>
    <t>SVTT</t>
  </si>
  <si>
    <t>Microfono De Cintillo</t>
  </si>
  <si>
    <t>SOLUCIONES Y PROYECTOS EN ELCTRO ACUSTICA VIDEO E ILUMINACION</t>
  </si>
  <si>
    <t>KIT ECRAN DIGIWISE 764-8 RP-PRO/ CHARGER /ARTE</t>
  </si>
  <si>
    <t>HONORARIOS</t>
  </si>
  <si>
    <t>MIGUEL DANIEL SILVA CARRASCO</t>
  </si>
  <si>
    <t>JORGE ORIEL LOPEZ CORVALAN</t>
  </si>
  <si>
    <t>1102TB3NL0/1102TB4SA0 MFC KYOCERA ECOSYS M3655IDN, 55P...</t>
  </si>
  <si>
    <t>sensores de oxigeno (varios)</t>
  </si>
  <si>
    <t>OPUS INSPECTION</t>
  </si>
  <si>
    <t>6590041567-7</t>
  </si>
  <si>
    <t>GASTOS DE DESPACHO</t>
  </si>
  <si>
    <t>AG. DE ADUANA JUAN BORIE MAFUD Y CIA LTDA</t>
  </si>
  <si>
    <t>KYOCERA PARA O3055DN.</t>
  </si>
  <si>
    <t xml:space="preserve">PAGO CAPACITACION </t>
  </si>
  <si>
    <t>MAQUINARIA Y EQUIPOS</t>
  </si>
  <si>
    <t>CAMARA DAHUA IP PTZ 2MP 25X IR 150</t>
  </si>
  <si>
    <t>SSTT SPA</t>
  </si>
  <si>
    <t>GK420T,203 DPI,USB 10/100 ETHERNET,US</t>
  </si>
  <si>
    <t>MAQUINARIA Y EQUIPO</t>
  </si>
  <si>
    <t>LECTOR BIOMETRICO</t>
  </si>
  <si>
    <t>QWANTEC INGENIERIA LTDA</t>
  </si>
  <si>
    <t>MAQUINARIAS Y EQUIPOS</t>
  </si>
  <si>
    <t>CAMARAS</t>
  </si>
  <si>
    <t>XX</t>
  </si>
  <si>
    <t>XXXX</t>
  </si>
  <si>
    <t>EQ Computacionales</t>
  </si>
  <si>
    <t>Disco Duro</t>
  </si>
  <si>
    <t>Pablo Andres</t>
  </si>
  <si>
    <t>Equipos PRT</t>
  </si>
  <si>
    <t>BOMBA DE AGUA SVTT</t>
  </si>
  <si>
    <t>COMERCIAL MAFASIL LTDA.</t>
  </si>
  <si>
    <t>ESTANQUE DE AGUA SVTT</t>
  </si>
  <si>
    <t>POLIETILENOS BIOPLASTIC CHILE SPA</t>
  </si>
  <si>
    <t>vida util d(compra</t>
  </si>
  <si>
    <t>Clase Duracion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</si>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</sst>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_ * #,##0_ ;_ * \-#,##0_ ;_ * &quot;-&quot;??_ ;_ @_ "/>
    <numFmt numFmtId="167" formatCode="0_)"/>
    <numFmt numFmtId="168" formatCode="#,##0;[Red]#,##0"/>
    <numFmt numFmtId="169" formatCode="_-* #,##0_-;\-* #,##0_-;_-* &quot;-&quot;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 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 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33">
    <border>
      <left/>
      <right/>
      <top/>
      <bottom/>
      <diagonal/>
    </border>
    <border>
      <left style="medium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/>
      <bottom style="hair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/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0" tint="-0.249977111117893"/>
      </left>
      <right style="hair">
        <color theme="0" tint="-0.249977111117893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/>
      <top style="medium">
        <color rgb="FFBFBFB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4" fillId="0" borderId="0"/>
  </cellStyleXfs>
  <cellXfs count="164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41" fontId="3" fillId="0" borderId="0" xfId="2" applyFont="1"/>
    <xf numFmtId="0" fontId="4" fillId="0" borderId="0" xfId="0" applyFont="1"/>
    <xf numFmtId="9" fontId="4" fillId="0" borderId="0" xfId="0" applyNumberFormat="1" applyFont="1"/>
    <xf numFmtId="165" fontId="5" fillId="0" borderId="0" xfId="4" applyNumberFormat="1" applyFont="1"/>
    <xf numFmtId="166" fontId="5" fillId="0" borderId="0" xfId="1" applyNumberFormat="1" applyFont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41" fontId="5" fillId="0" borderId="0" xfId="2" applyFont="1"/>
    <xf numFmtId="0" fontId="2" fillId="0" borderId="6" xfId="0" applyFont="1" applyBorder="1"/>
    <xf numFmtId="14" fontId="3" fillId="0" borderId="7" xfId="0" applyNumberFormat="1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2" fillId="0" borderId="11" xfId="0" applyFont="1" applyBorder="1"/>
    <xf numFmtId="14" fontId="3" fillId="0" borderId="1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2" fontId="4" fillId="0" borderId="0" xfId="0" applyNumberFormat="1" applyFont="1"/>
    <xf numFmtId="0" fontId="2" fillId="0" borderId="14" xfId="0" applyFont="1" applyBorder="1"/>
    <xf numFmtId="14" fontId="3" fillId="0" borderId="15" xfId="0" applyNumberFormat="1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3" fillId="0" borderId="17" xfId="0" applyFont="1" applyBorder="1"/>
    <xf numFmtId="0" fontId="8" fillId="0" borderId="0" xfId="0" applyFont="1"/>
    <xf numFmtId="0" fontId="3" fillId="0" borderId="18" xfId="0" applyFont="1" applyBorder="1" applyAlignment="1">
      <alignment horizontal="left"/>
    </xf>
    <xf numFmtId="14" fontId="9" fillId="2" borderId="0" xfId="0" applyNumberFormat="1" applyFont="1" applyFill="1"/>
    <xf numFmtId="2" fontId="10" fillId="0" borderId="12" xfId="0" applyNumberFormat="1" applyFont="1" applyBorder="1"/>
    <xf numFmtId="2" fontId="10" fillId="0" borderId="0" xfId="0" applyNumberFormat="1" applyFont="1" applyBorder="1"/>
    <xf numFmtId="0" fontId="2" fillId="0" borderId="0" xfId="0" applyFont="1"/>
    <xf numFmtId="41" fontId="2" fillId="0" borderId="0" xfId="2" applyFont="1"/>
    <xf numFmtId="0" fontId="11" fillId="3" borderId="19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vertical="center"/>
    </xf>
    <xf numFmtId="0" fontId="12" fillId="3" borderId="20" xfId="0" applyFont="1" applyFill="1" applyBorder="1" applyAlignment="1">
      <alignment vertical="center"/>
    </xf>
    <xf numFmtId="0" fontId="11" fillId="3" borderId="18" xfId="0" applyFont="1" applyFill="1" applyBorder="1" applyAlignment="1">
      <alignment vertical="center"/>
    </xf>
    <xf numFmtId="0" fontId="11" fillId="3" borderId="21" xfId="0" applyFont="1" applyFill="1" applyBorder="1" applyAlignment="1">
      <alignment vertical="center"/>
    </xf>
    <xf numFmtId="0" fontId="11" fillId="3" borderId="20" xfId="0" applyFont="1" applyFill="1" applyBorder="1" applyAlignment="1">
      <alignment vertical="center"/>
    </xf>
    <xf numFmtId="166" fontId="11" fillId="3" borderId="21" xfId="1" applyNumberFormat="1" applyFont="1" applyFill="1" applyBorder="1" applyAlignment="1">
      <alignment vertical="center"/>
    </xf>
    <xf numFmtId="0" fontId="11" fillId="3" borderId="22" xfId="0" applyFont="1" applyFill="1" applyBorder="1" applyAlignment="1">
      <alignment horizontal="left" vertical="center"/>
    </xf>
    <xf numFmtId="0" fontId="11" fillId="3" borderId="22" xfId="0" applyFont="1" applyFill="1" applyBorder="1" applyAlignment="1">
      <alignment vertical="center"/>
    </xf>
    <xf numFmtId="41" fontId="11" fillId="3" borderId="22" xfId="2" applyFont="1" applyFill="1" applyBorder="1" applyAlignment="1">
      <alignment vertical="center" wrapText="1"/>
    </xf>
    <xf numFmtId="0" fontId="11" fillId="3" borderId="23" xfId="0" applyFont="1" applyFill="1" applyBorder="1" applyAlignment="1">
      <alignment vertical="center"/>
    </xf>
    <xf numFmtId="0" fontId="11" fillId="3" borderId="24" xfId="0" applyFont="1" applyFill="1" applyBorder="1" applyAlignment="1">
      <alignment vertical="center"/>
    </xf>
    <xf numFmtId="0" fontId="12" fillId="3" borderId="22" xfId="0" applyFont="1" applyFill="1" applyBorder="1" applyAlignment="1">
      <alignment vertical="center"/>
    </xf>
    <xf numFmtId="165" fontId="11" fillId="3" borderId="0" xfId="4" applyNumberFormat="1" applyFont="1" applyFill="1" applyAlignment="1">
      <alignment vertical="center"/>
    </xf>
    <xf numFmtId="166" fontId="11" fillId="3" borderId="0" xfId="1" applyNumberFormat="1" applyFont="1" applyFill="1" applyAlignment="1">
      <alignment vertical="center"/>
    </xf>
    <xf numFmtId="17" fontId="3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41" fontId="3" fillId="4" borderId="0" xfId="2" applyFont="1" applyFill="1" applyAlignment="1">
      <alignment horizontal="center" wrapText="1"/>
    </xf>
    <xf numFmtId="0" fontId="5" fillId="0" borderId="0" xfId="0" applyFont="1" applyAlignment="1">
      <alignment vertical="center"/>
    </xf>
    <xf numFmtId="41" fontId="11" fillId="3" borderId="0" xfId="2" applyFont="1" applyFill="1" applyAlignment="1">
      <alignment vertical="center"/>
    </xf>
    <xf numFmtId="165" fontId="11" fillId="3" borderId="4" xfId="4" applyNumberFormat="1" applyFont="1" applyFill="1" applyBorder="1" applyAlignment="1">
      <alignment vertical="center"/>
    </xf>
    <xf numFmtId="165" fontId="11" fillId="3" borderId="25" xfId="4" applyNumberFormat="1" applyFont="1" applyFill="1" applyBorder="1" applyAlignment="1">
      <alignment vertical="center"/>
    </xf>
    <xf numFmtId="41" fontId="11" fillId="3" borderId="5" xfId="2" applyFont="1" applyFill="1" applyBorder="1" applyAlignment="1">
      <alignment vertical="center"/>
    </xf>
    <xf numFmtId="167" fontId="10" fillId="0" borderId="0" xfId="0" applyNumberFormat="1" applyFont="1" applyFill="1" applyAlignment="1">
      <alignment horizontal="left"/>
    </xf>
    <xf numFmtId="167" fontId="10" fillId="0" borderId="12" xfId="0" applyNumberFormat="1" applyFont="1" applyFill="1" applyBorder="1" applyAlignment="1">
      <alignment horizontal="left"/>
    </xf>
    <xf numFmtId="0" fontId="0" fillId="0" borderId="0" xfId="0" applyFill="1" applyBorder="1"/>
    <xf numFmtId="14" fontId="10" fillId="0" borderId="12" xfId="0" applyNumberFormat="1" applyFont="1" applyFill="1" applyBorder="1"/>
    <xf numFmtId="2" fontId="10" fillId="0" borderId="12" xfId="0" applyNumberFormat="1" applyFont="1" applyFill="1" applyBorder="1"/>
    <xf numFmtId="0" fontId="10" fillId="0" borderId="12" xfId="0" applyFont="1" applyFill="1" applyBorder="1"/>
    <xf numFmtId="41" fontId="10" fillId="0" borderId="0" xfId="2" applyFont="1" applyFill="1" applyBorder="1"/>
    <xf numFmtId="166" fontId="10" fillId="0" borderId="0" xfId="1" applyNumberFormat="1" applyFont="1" applyFill="1" applyBorder="1"/>
    <xf numFmtId="166" fontId="10" fillId="0" borderId="0" xfId="1" applyNumberFormat="1" applyFont="1" applyFill="1"/>
    <xf numFmtId="42" fontId="3" fillId="0" borderId="9" xfId="3" applyFont="1" applyFill="1" applyBorder="1" applyAlignment="1">
      <alignment horizontal="left"/>
    </xf>
    <xf numFmtId="42" fontId="3" fillId="0" borderId="10" xfId="3" applyFont="1" applyFill="1" applyBorder="1" applyAlignment="1">
      <alignment horizontal="left"/>
    </xf>
    <xf numFmtId="41" fontId="0" fillId="0" borderId="0" xfId="2" applyFont="1" applyFill="1"/>
    <xf numFmtId="42" fontId="3" fillId="0" borderId="0" xfId="3" applyFont="1" applyFill="1" applyAlignment="1">
      <alignment horizontal="left"/>
    </xf>
    <xf numFmtId="0" fontId="0" fillId="0" borderId="0" xfId="0" applyFill="1"/>
    <xf numFmtId="42" fontId="0" fillId="0" borderId="0" xfId="0" applyNumberFormat="1" applyFill="1"/>
    <xf numFmtId="42" fontId="0" fillId="0" borderId="9" xfId="0" applyNumberFormat="1" applyFill="1" applyBorder="1"/>
    <xf numFmtId="42" fontId="0" fillId="0" borderId="0" xfId="0" applyNumberFormat="1" applyFill="1" applyBorder="1"/>
    <xf numFmtId="42" fontId="0" fillId="0" borderId="10" xfId="0" applyNumberFormat="1" applyFill="1" applyBorder="1"/>
    <xf numFmtId="166" fontId="10" fillId="0" borderId="12" xfId="1" applyNumberFormat="1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13" fillId="0" borderId="0" xfId="0" applyFont="1" applyFill="1" applyBorder="1"/>
    <xf numFmtId="0" fontId="10" fillId="0" borderId="0" xfId="0" applyFont="1" applyFill="1"/>
    <xf numFmtId="0" fontId="13" fillId="0" borderId="0" xfId="0" applyFont="1" applyFill="1" applyBorder="1" applyAlignment="1">
      <alignment horizontal="left"/>
    </xf>
    <xf numFmtId="167" fontId="10" fillId="0" borderId="0" xfId="0" applyNumberFormat="1" applyFont="1" applyFill="1" applyBorder="1" applyAlignment="1">
      <alignment horizontal="left"/>
    </xf>
    <xf numFmtId="0" fontId="0" fillId="0" borderId="12" xfId="0" applyFill="1" applyBorder="1"/>
    <xf numFmtId="166" fontId="0" fillId="0" borderId="0" xfId="1" applyNumberFormat="1" applyFont="1" applyFill="1"/>
    <xf numFmtId="0" fontId="10" fillId="0" borderId="0" xfId="0" applyFont="1" applyFill="1" applyAlignment="1">
      <alignment horizontal="left"/>
    </xf>
    <xf numFmtId="0" fontId="13" fillId="0" borderId="0" xfId="0" applyFont="1" applyFill="1"/>
    <xf numFmtId="42" fontId="0" fillId="0" borderId="26" xfId="0" applyNumberFormat="1" applyFill="1" applyBorder="1"/>
    <xf numFmtId="42" fontId="0" fillId="0" borderId="27" xfId="0" applyNumberFormat="1" applyFill="1" applyBorder="1"/>
    <xf numFmtId="42" fontId="0" fillId="0" borderId="28" xfId="0" applyNumberFormat="1" applyFill="1" applyBorder="1"/>
    <xf numFmtId="41" fontId="0" fillId="0" borderId="0" xfId="2" applyFont="1"/>
    <xf numFmtId="166" fontId="0" fillId="0" borderId="0" xfId="1" applyNumberFormat="1" applyFont="1"/>
    <xf numFmtId="0" fontId="10" fillId="0" borderId="12" xfId="0" applyFont="1" applyFill="1" applyBorder="1" applyAlignment="1">
      <alignment horizontal="left"/>
    </xf>
    <xf numFmtId="0" fontId="13" fillId="0" borderId="12" xfId="0" applyFont="1" applyFill="1" applyBorder="1"/>
    <xf numFmtId="1" fontId="10" fillId="0" borderId="29" xfId="0" applyNumberFormat="1" applyFont="1" applyFill="1" applyBorder="1"/>
    <xf numFmtId="43" fontId="10" fillId="0" borderId="12" xfId="1" applyFont="1" applyFill="1" applyBorder="1"/>
    <xf numFmtId="41" fontId="10" fillId="0" borderId="0" xfId="2" applyFont="1" applyFill="1"/>
    <xf numFmtId="41" fontId="10" fillId="0" borderId="0" xfId="0" applyNumberFormat="1" applyFont="1" applyFill="1"/>
    <xf numFmtId="42" fontId="0" fillId="0" borderId="4" xfId="0" applyNumberFormat="1" applyFill="1" applyBorder="1"/>
    <xf numFmtId="42" fontId="0" fillId="0" borderId="25" xfId="0" applyNumberFormat="1" applyFill="1" applyBorder="1"/>
    <xf numFmtId="42" fontId="0" fillId="0" borderId="5" xfId="0" applyNumberFormat="1" applyFill="1" applyBorder="1"/>
    <xf numFmtId="14" fontId="0" fillId="0" borderId="12" xfId="0" applyNumberFormat="1" applyFill="1" applyBorder="1"/>
    <xf numFmtId="0" fontId="10" fillId="0" borderId="15" xfId="0" applyFont="1" applyFill="1" applyBorder="1" applyAlignment="1">
      <alignment horizontal="left"/>
    </xf>
    <xf numFmtId="14" fontId="10" fillId="0" borderId="0" xfId="0" applyNumberFormat="1" applyFont="1" applyFill="1"/>
    <xf numFmtId="43" fontId="10" fillId="0" borderId="0" xfId="1" applyFont="1" applyFill="1"/>
    <xf numFmtId="0" fontId="0" fillId="0" borderId="15" xfId="0" applyFill="1" applyBorder="1"/>
    <xf numFmtId="14" fontId="0" fillId="0" borderId="0" xfId="0" applyNumberFormat="1" applyFill="1" applyBorder="1"/>
    <xf numFmtId="43" fontId="10" fillId="0" borderId="0" xfId="1" applyFont="1" applyFill="1" applyBorder="1"/>
    <xf numFmtId="14" fontId="10" fillId="0" borderId="0" xfId="0" applyNumberFormat="1" applyFont="1" applyFill="1" applyBorder="1"/>
    <xf numFmtId="0" fontId="10" fillId="6" borderId="12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10" fillId="6" borderId="0" xfId="0" applyFont="1" applyFill="1" applyBorder="1"/>
    <xf numFmtId="0" fontId="13" fillId="6" borderId="0" xfId="0" applyFont="1" applyFill="1" applyBorder="1"/>
    <xf numFmtId="14" fontId="10" fillId="6" borderId="0" xfId="0" applyNumberFormat="1" applyFont="1" applyFill="1" applyBorder="1"/>
    <xf numFmtId="14" fontId="10" fillId="6" borderId="12" xfId="0" applyNumberFormat="1" applyFont="1" applyFill="1" applyBorder="1"/>
    <xf numFmtId="2" fontId="10" fillId="6" borderId="12" xfId="0" applyNumberFormat="1" applyFont="1" applyFill="1" applyBorder="1"/>
    <xf numFmtId="0" fontId="0" fillId="6" borderId="0" xfId="0" applyFill="1"/>
    <xf numFmtId="0" fontId="10" fillId="6" borderId="12" xfId="0" applyFont="1" applyFill="1" applyBorder="1"/>
    <xf numFmtId="166" fontId="10" fillId="6" borderId="0" xfId="1" applyNumberFormat="1" applyFont="1" applyFill="1" applyBorder="1"/>
    <xf numFmtId="0" fontId="0" fillId="6" borderId="12" xfId="0" applyFill="1" applyBorder="1"/>
    <xf numFmtId="166" fontId="10" fillId="6" borderId="0" xfId="1" applyNumberFormat="1" applyFont="1" applyFill="1"/>
    <xf numFmtId="41" fontId="10" fillId="6" borderId="0" xfId="2" applyFont="1" applyFill="1"/>
    <xf numFmtId="0" fontId="10" fillId="6" borderId="0" xfId="0" applyFont="1" applyFill="1"/>
    <xf numFmtId="0" fontId="14" fillId="5" borderId="0" xfId="0" applyFont="1" applyFill="1" applyBorder="1" applyAlignment="1"/>
    <xf numFmtId="0" fontId="14" fillId="5" borderId="0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right"/>
    </xf>
    <xf numFmtId="14" fontId="15" fillId="5" borderId="0" xfId="0" applyNumberFormat="1" applyFont="1" applyFill="1" applyBorder="1" applyAlignment="1">
      <alignment horizontal="right"/>
    </xf>
    <xf numFmtId="41" fontId="14" fillId="5" borderId="0" xfId="2" applyFont="1" applyFill="1" applyBorder="1" applyAlignment="1"/>
    <xf numFmtId="0" fontId="3" fillId="0" borderId="0" xfId="0" applyFont="1" applyAlignment="1">
      <alignment horizontal="right"/>
    </xf>
    <xf numFmtId="168" fontId="3" fillId="0" borderId="0" xfId="0" applyNumberFormat="1" applyFont="1"/>
    <xf numFmtId="166" fontId="10" fillId="7" borderId="0" xfId="1" applyNumberFormat="1" applyFont="1" applyFill="1" applyBorder="1"/>
    <xf numFmtId="169" fontId="3" fillId="0" borderId="0" xfId="5" applyFont="1" applyFill="1" applyBorder="1"/>
    <xf numFmtId="0" fontId="5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4" fontId="17" fillId="0" borderId="0" xfId="0" applyNumberFormat="1" applyFont="1"/>
    <xf numFmtId="41" fontId="18" fillId="0" borderId="19" xfId="2" applyFont="1" applyBorder="1"/>
    <xf numFmtId="0" fontId="0" fillId="8" borderId="19" xfId="0" applyFill="1" applyBorder="1"/>
    <xf numFmtId="3" fontId="0" fillId="8" borderId="19" xfId="0" applyNumberFormat="1" applyFill="1" applyBorder="1"/>
    <xf numFmtId="0" fontId="0" fillId="6" borderId="0" xfId="0" applyFill="1" applyBorder="1"/>
    <xf numFmtId="0" fontId="19" fillId="0" borderId="0" xfId="0" applyFont="1"/>
    <xf numFmtId="0" fontId="22" fillId="9" borderId="30" xfId="6" applyFont="1" applyFill="1" applyBorder="1" applyAlignment="1">
      <alignment horizontal="left" vertical="center"/>
    </xf>
    <xf numFmtId="2" fontId="23" fillId="10" borderId="31" xfId="6" applyNumberFormat="1" applyFont="1" applyFill="1" applyBorder="1" applyAlignment="1">
      <alignment horizontal="left"/>
    </xf>
    <xf numFmtId="1" fontId="3" fillId="0" borderId="0" xfId="0" applyNumberFormat="1" applyFont="1"/>
    <xf numFmtId="1" fontId="22" fillId="9" borderId="30" xfId="6" applyNumberFormat="1" applyFont="1" applyFill="1" applyBorder="1" applyAlignment="1">
      <alignment horizontal="left" vertical="center"/>
    </xf>
    <xf numFmtId="1" fontId="10" fillId="0" borderId="12" xfId="0" applyNumberFormat="1" applyFont="1" applyFill="1" applyBorder="1"/>
    <xf numFmtId="1" fontId="0" fillId="0" borderId="0" xfId="0" applyNumberFormat="1"/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vertical="center"/>
    </xf>
    <xf numFmtId="166" fontId="11" fillId="3" borderId="0" xfId="1" applyNumberFormat="1" applyFont="1" applyFill="1" applyBorder="1" applyAlignment="1">
      <alignment vertical="center"/>
    </xf>
    <xf numFmtId="0" fontId="5" fillId="0" borderId="0" xfId="0" applyFont="1" applyBorder="1"/>
    <xf numFmtId="0" fontId="23" fillId="0" borderId="32" xfId="6" applyFont="1" applyBorder="1" applyAlignment="1">
      <alignment horizontal="left"/>
    </xf>
    <xf numFmtId="14" fontId="0" fillId="0" borderId="0" xfId="0" applyNumberFormat="1"/>
  </cellXfs>
  <cellStyles count="7">
    <cellStyle name="Millares" xfId="1" builtinId="3"/>
    <cellStyle name="Millares [0]" xfId="2" builtinId="6"/>
    <cellStyle name="Millares [0] 3" xfId="5"/>
    <cellStyle name="Moneda [0]" xfId="3" builtinId="7"/>
    <cellStyle name="Moneda 2" xfId="4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AF%20ACTUALIZADO%20SYSTECH\a%20depreciar%202019\SVTT%20N+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"/>
      <sheetName val="SVTT"/>
      <sheetName val="30-60"/>
      <sheetName val="Svtt 11-19"/>
    </sheetNames>
    <sheetDataSet>
      <sheetData sheetId="0" refreshError="1"/>
      <sheetData sheetId="1" refreshError="1">
        <row r="3">
          <cell r="C3">
            <v>12</v>
          </cell>
          <cell r="D3">
            <v>2018</v>
          </cell>
        </row>
        <row r="4">
          <cell r="C4">
            <v>12</v>
          </cell>
          <cell r="D4">
            <v>2019</v>
          </cell>
          <cell r="O4">
            <v>43313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41"/>
  <sheetViews>
    <sheetView tabSelected="1" topLeftCell="K224" workbookViewId="0">
      <selection activeCell="AB241" sqref="AB241"/>
    </sheetView>
  </sheetViews>
  <sheetFormatPr baseColWidth="10" defaultRowHeight="15"/>
  <cols>
    <col min="15" max="15" width="11.42578125" style="157"/>
  </cols>
  <sheetData>
    <row r="1" spans="1:50" ht="15.75" thickBo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5"/>
      <c r="H1" s="4"/>
      <c r="I1" s="4"/>
      <c r="J1" s="4"/>
      <c r="K1" s="4"/>
      <c r="L1" s="4"/>
      <c r="M1" s="4"/>
      <c r="N1" s="4"/>
      <c r="O1" s="154"/>
      <c r="P1" s="4"/>
      <c r="Q1" s="4"/>
      <c r="R1" s="4"/>
      <c r="S1" s="4"/>
      <c r="T1" s="6"/>
      <c r="U1" s="4"/>
      <c r="V1" s="4"/>
      <c r="W1" s="7"/>
      <c r="X1" s="8"/>
      <c r="Y1" s="8"/>
      <c r="Z1" s="8"/>
      <c r="AA1" s="7"/>
      <c r="AB1" s="4"/>
      <c r="AC1" s="9"/>
      <c r="AD1" s="10"/>
      <c r="AE1" s="10"/>
      <c r="AF1" s="10"/>
      <c r="AG1" s="11"/>
      <c r="AH1" s="12"/>
      <c r="AJ1" s="13"/>
      <c r="AK1" s="13"/>
      <c r="AL1" s="13"/>
      <c r="AM1" s="13"/>
      <c r="AN1" s="13"/>
      <c r="AO1" s="14"/>
      <c r="AP1" s="14"/>
      <c r="AQ1" s="14"/>
      <c r="AR1" s="13"/>
      <c r="AS1" s="13"/>
      <c r="AT1" s="13"/>
      <c r="AU1" s="13"/>
      <c r="AV1" s="13"/>
      <c r="AW1" s="13"/>
      <c r="AX1" s="13"/>
    </row>
    <row r="2" spans="1:50">
      <c r="A2" s="15" t="s">
        <v>4</v>
      </c>
      <c r="B2" s="16">
        <v>43496</v>
      </c>
      <c r="C2" s="17">
        <f>+MONTH(B2)</f>
        <v>1</v>
      </c>
      <c r="D2" s="18">
        <f>+YEAR(B2)</f>
        <v>2019</v>
      </c>
      <c r="E2" s="4"/>
      <c r="F2" s="4"/>
      <c r="G2" s="19" t="s">
        <v>5</v>
      </c>
      <c r="H2" s="20"/>
      <c r="I2" s="4"/>
      <c r="J2" s="4"/>
      <c r="K2" s="4"/>
      <c r="L2" s="4"/>
      <c r="M2" s="4"/>
      <c r="N2" s="4"/>
      <c r="O2" s="154"/>
      <c r="P2" s="4"/>
      <c r="Q2" s="4"/>
      <c r="R2" s="4"/>
      <c r="S2" s="4"/>
      <c r="T2" s="6"/>
      <c r="U2" s="4"/>
      <c r="V2" s="4"/>
      <c r="W2" s="7"/>
      <c r="X2" s="21"/>
      <c r="Y2" s="21"/>
      <c r="Z2" s="21"/>
      <c r="AA2" s="7"/>
      <c r="AB2" s="4"/>
      <c r="AC2" s="9"/>
      <c r="AD2" s="10"/>
      <c r="AE2" s="10"/>
      <c r="AF2" s="10"/>
      <c r="AG2" s="22"/>
      <c r="AH2" s="23"/>
      <c r="AJ2" s="13"/>
      <c r="AK2" s="13"/>
      <c r="AL2" s="13"/>
      <c r="AM2" s="13"/>
      <c r="AN2" s="13"/>
      <c r="AO2" s="14"/>
      <c r="AP2" s="14"/>
      <c r="AQ2" s="14"/>
      <c r="AR2" s="13"/>
      <c r="AS2" s="13"/>
      <c r="AT2" s="13"/>
      <c r="AU2" s="13"/>
      <c r="AV2" s="13"/>
      <c r="AW2" s="13"/>
      <c r="AX2" s="13"/>
    </row>
    <row r="3" spans="1:50">
      <c r="A3" s="24" t="s">
        <v>6</v>
      </c>
      <c r="B3" s="25">
        <v>43465</v>
      </c>
      <c r="C3" s="26">
        <f>+MONTH(B3)</f>
        <v>12</v>
      </c>
      <c r="D3" s="27">
        <f>+YEAR(B3)</f>
        <v>2018</v>
      </c>
      <c r="E3" s="4" t="s">
        <v>7</v>
      </c>
      <c r="F3" s="4" t="s">
        <v>8</v>
      </c>
      <c r="G3" s="19"/>
      <c r="H3" s="20"/>
      <c r="I3" s="4"/>
      <c r="J3" s="4"/>
      <c r="K3" s="4"/>
      <c r="L3" s="4"/>
      <c r="M3" s="4"/>
      <c r="N3" s="4"/>
      <c r="O3" s="154"/>
      <c r="P3" s="28">
        <v>43466</v>
      </c>
      <c r="Q3" s="28"/>
      <c r="R3" s="4"/>
      <c r="S3" s="4"/>
      <c r="T3" s="6"/>
      <c r="U3" s="29"/>
      <c r="V3" s="29"/>
      <c r="W3" s="21"/>
      <c r="X3" s="30"/>
      <c r="Y3" s="30"/>
      <c r="Z3" s="30"/>
      <c r="AA3" s="7"/>
      <c r="AB3" s="4"/>
      <c r="AC3" s="9"/>
      <c r="AD3" s="10"/>
      <c r="AE3" s="10"/>
      <c r="AF3" s="10"/>
      <c r="AG3" s="22"/>
      <c r="AH3" s="23"/>
      <c r="AJ3" s="13"/>
      <c r="AK3" s="13"/>
      <c r="AL3" s="13"/>
      <c r="AM3" s="13"/>
      <c r="AN3" s="13"/>
      <c r="AO3" s="14"/>
      <c r="AP3" s="14"/>
      <c r="AQ3" s="14"/>
      <c r="AR3" s="13"/>
      <c r="AS3" s="13"/>
      <c r="AT3" s="13"/>
      <c r="AU3" s="13"/>
      <c r="AV3" s="13"/>
      <c r="AW3" s="13"/>
      <c r="AX3" s="13"/>
    </row>
    <row r="4" spans="1:50" ht="15.75" thickBot="1">
      <c r="A4" s="31" t="s">
        <v>9</v>
      </c>
      <c r="B4" s="32">
        <v>43830</v>
      </c>
      <c r="C4" s="33">
        <f>+MONTH(B4)</f>
        <v>12</v>
      </c>
      <c r="D4" s="34">
        <f>+YEAR(B4)</f>
        <v>2019</v>
      </c>
      <c r="E4" s="35"/>
      <c r="F4" s="4" t="s">
        <v>10</v>
      </c>
      <c r="G4" s="19"/>
      <c r="H4" s="20"/>
      <c r="I4" s="4"/>
      <c r="J4" s="4"/>
      <c r="K4" s="4"/>
      <c r="L4" s="4"/>
      <c r="M4" s="4"/>
      <c r="N4" s="4"/>
      <c r="O4" s="154"/>
      <c r="P4" s="28">
        <v>43313</v>
      </c>
      <c r="Q4" s="28"/>
      <c r="R4" s="28"/>
      <c r="S4" s="4"/>
      <c r="T4" s="6"/>
      <c r="U4" s="4"/>
      <c r="V4" s="4"/>
      <c r="W4" s="7"/>
      <c r="X4" s="7"/>
      <c r="Y4" s="7"/>
      <c r="Z4" s="36">
        <v>5</v>
      </c>
      <c r="AA4" s="7"/>
      <c r="AB4" s="4"/>
      <c r="AC4" s="9"/>
      <c r="AD4" s="10"/>
      <c r="AE4" s="10"/>
      <c r="AF4" s="10"/>
      <c r="AG4" s="22"/>
      <c r="AH4" s="23"/>
      <c r="AJ4" s="13"/>
      <c r="AK4" s="13"/>
      <c r="AL4" s="13"/>
      <c r="AM4" s="13"/>
      <c r="AN4" s="13"/>
      <c r="AO4" s="14"/>
      <c r="AP4" s="14"/>
      <c r="AQ4" s="14"/>
      <c r="AR4" s="13"/>
      <c r="AS4" s="13"/>
      <c r="AT4" s="13"/>
      <c r="AU4" s="13"/>
      <c r="AV4" s="13"/>
      <c r="AW4" s="13"/>
      <c r="AX4" s="13"/>
    </row>
    <row r="5" spans="1:50" ht="34.5" thickBot="1">
      <c r="A5" s="37" t="s">
        <v>11</v>
      </c>
      <c r="B5" s="37" t="s">
        <v>12</v>
      </c>
      <c r="C5" s="37"/>
      <c r="D5" s="5"/>
      <c r="E5" s="4"/>
      <c r="F5" s="4"/>
      <c r="G5" s="5"/>
      <c r="H5" s="4"/>
      <c r="I5" s="4"/>
      <c r="J5" s="4"/>
      <c r="K5" s="28"/>
      <c r="L5" s="28"/>
      <c r="M5" s="38">
        <f>+EDATE(M8,24)</f>
        <v>46051</v>
      </c>
      <c r="N5" s="28"/>
      <c r="O5" s="154"/>
      <c r="P5" s="39">
        <f>+DATEDIF(P3,M5,"m")+1</f>
        <v>85</v>
      </c>
      <c r="Q5" s="40"/>
      <c r="R5" s="40"/>
      <c r="S5" s="41">
        <v>12</v>
      </c>
      <c r="T5" s="42"/>
      <c r="U5" s="43" t="s">
        <v>13</v>
      </c>
      <c r="V5" s="43"/>
      <c r="W5" s="44" t="s">
        <v>14</v>
      </c>
      <c r="X5" s="45" t="s">
        <v>15</v>
      </c>
      <c r="Y5" s="46"/>
      <c r="Z5" s="46"/>
      <c r="AA5" s="46"/>
      <c r="AB5" s="47"/>
      <c r="AC5" s="48" t="s">
        <v>16</v>
      </c>
      <c r="AD5" s="49"/>
      <c r="AE5" s="49"/>
      <c r="AF5" s="50" t="s">
        <v>17</v>
      </c>
      <c r="AG5" s="22">
        <v>11</v>
      </c>
      <c r="AH5" s="23"/>
      <c r="AJ5" s="13"/>
      <c r="AK5" s="13">
        <v>12</v>
      </c>
      <c r="AL5" s="13">
        <v>12</v>
      </c>
      <c r="AM5" s="13">
        <v>12</v>
      </c>
      <c r="AN5" s="13">
        <v>12</v>
      </c>
      <c r="AO5" s="14">
        <v>12</v>
      </c>
      <c r="AP5" s="14">
        <v>12</v>
      </c>
      <c r="AQ5" s="14">
        <v>1</v>
      </c>
      <c r="AR5" s="13"/>
      <c r="AS5" s="13"/>
      <c r="AT5" s="13"/>
      <c r="AU5" s="13"/>
      <c r="AV5" s="13"/>
      <c r="AW5" s="13"/>
      <c r="AX5" s="13"/>
    </row>
    <row r="6" spans="1:50" ht="15.75" thickBot="1">
      <c r="A6" s="162">
        <v>0</v>
      </c>
      <c r="B6" s="162">
        <f>A6+1</f>
        <v>1</v>
      </c>
      <c r="C6" s="162">
        <f t="shared" ref="C6:T6" si="0">B6+1</f>
        <v>2</v>
      </c>
      <c r="D6" s="162">
        <f t="shared" si="0"/>
        <v>3</v>
      </c>
      <c r="E6" s="162">
        <f t="shared" si="0"/>
        <v>4</v>
      </c>
      <c r="F6" s="162">
        <f t="shared" si="0"/>
        <v>5</v>
      </c>
      <c r="G6" s="162">
        <f t="shared" si="0"/>
        <v>6</v>
      </c>
      <c r="H6" s="162">
        <f t="shared" si="0"/>
        <v>7</v>
      </c>
      <c r="I6" s="162">
        <f t="shared" si="0"/>
        <v>8</v>
      </c>
      <c r="J6" s="162">
        <f t="shared" si="0"/>
        <v>9</v>
      </c>
      <c r="K6" s="162">
        <f t="shared" si="0"/>
        <v>10</v>
      </c>
      <c r="L6" s="162">
        <f t="shared" si="0"/>
        <v>11</v>
      </c>
      <c r="M6" s="162">
        <f t="shared" si="0"/>
        <v>12</v>
      </c>
      <c r="N6" s="162">
        <f t="shared" si="0"/>
        <v>13</v>
      </c>
      <c r="O6" s="162">
        <f t="shared" si="0"/>
        <v>14</v>
      </c>
      <c r="P6" s="162">
        <f t="shared" si="0"/>
        <v>15</v>
      </c>
      <c r="Q6" s="162">
        <f t="shared" si="0"/>
        <v>16</v>
      </c>
      <c r="R6" s="162">
        <f t="shared" si="0"/>
        <v>17</v>
      </c>
      <c r="S6" s="162">
        <f t="shared" si="0"/>
        <v>18</v>
      </c>
      <c r="T6" s="162">
        <f t="shared" si="0"/>
        <v>19</v>
      </c>
      <c r="U6" s="158"/>
      <c r="V6" s="158"/>
      <c r="W6" s="44"/>
      <c r="X6" s="45"/>
      <c r="Y6" s="46"/>
      <c r="Z6" s="46"/>
      <c r="AA6" s="46"/>
      <c r="AB6" s="47"/>
      <c r="AC6" s="159"/>
      <c r="AD6" s="159"/>
      <c r="AE6" s="159"/>
      <c r="AF6" s="160"/>
      <c r="AG6" s="161"/>
      <c r="AH6" s="161"/>
      <c r="AJ6" s="13"/>
      <c r="AK6" s="13"/>
      <c r="AL6" s="13"/>
      <c r="AM6" s="13"/>
      <c r="AN6" s="13"/>
      <c r="AO6" s="14"/>
      <c r="AP6" s="14"/>
      <c r="AQ6" s="14"/>
      <c r="AR6" s="13"/>
      <c r="AS6" s="13"/>
      <c r="AT6" s="13"/>
      <c r="AU6" s="13"/>
      <c r="AV6" s="13"/>
      <c r="AW6" s="13"/>
      <c r="AX6" s="13"/>
    </row>
    <row r="7" spans="1:50" ht="23.25" thickBot="1">
      <c r="A7" s="51" t="s">
        <v>18</v>
      </c>
      <c r="B7" s="51" t="s">
        <v>19</v>
      </c>
      <c r="C7" s="51" t="s">
        <v>20</v>
      </c>
      <c r="D7" s="51" t="s">
        <v>21</v>
      </c>
      <c r="E7" s="52" t="s">
        <v>22</v>
      </c>
      <c r="F7" s="52" t="s">
        <v>23</v>
      </c>
      <c r="G7" s="51" t="s">
        <v>24</v>
      </c>
      <c r="H7" s="52" t="s">
        <v>25</v>
      </c>
      <c r="I7" s="52" t="s">
        <v>26</v>
      </c>
      <c r="J7" s="52" t="s">
        <v>27</v>
      </c>
      <c r="K7" s="52" t="s">
        <v>28</v>
      </c>
      <c r="L7" s="52" t="s">
        <v>29</v>
      </c>
      <c r="M7" s="52" t="s">
        <v>30</v>
      </c>
      <c r="N7" s="52" t="s">
        <v>31</v>
      </c>
      <c r="O7" s="155" t="s">
        <v>285</v>
      </c>
      <c r="P7" s="52" t="s">
        <v>32</v>
      </c>
      <c r="Q7" s="152" t="s">
        <v>286</v>
      </c>
      <c r="R7" s="52" t="s">
        <v>33</v>
      </c>
      <c r="S7" s="52" t="s">
        <v>34</v>
      </c>
      <c r="T7" s="53" t="s">
        <v>35</v>
      </c>
      <c r="U7" s="54" t="s">
        <v>2</v>
      </c>
      <c r="V7" s="55" t="s">
        <v>3</v>
      </c>
      <c r="W7" s="56" t="s">
        <v>36</v>
      </c>
      <c r="X7" s="56" t="s">
        <v>37</v>
      </c>
      <c r="Y7" s="56"/>
      <c r="Z7" s="56" t="s">
        <v>38</v>
      </c>
      <c r="AA7" s="56" t="s">
        <v>39</v>
      </c>
      <c r="AB7" s="52" t="s">
        <v>40</v>
      </c>
      <c r="AC7" s="57" t="s">
        <v>41</v>
      </c>
      <c r="AD7" s="58" t="s">
        <v>42</v>
      </c>
      <c r="AE7" s="58" t="s">
        <v>43</v>
      </c>
      <c r="AF7" s="58" t="s">
        <v>44</v>
      </c>
      <c r="AG7" s="58" t="s">
        <v>45</v>
      </c>
      <c r="AH7" s="58" t="s">
        <v>46</v>
      </c>
      <c r="AI7" s="58" t="s">
        <v>47</v>
      </c>
      <c r="AJ7" s="59"/>
      <c r="AK7" s="60">
        <v>2020</v>
      </c>
      <c r="AL7" s="60">
        <v>2021</v>
      </c>
      <c r="AM7" s="60">
        <v>2022</v>
      </c>
      <c r="AN7" s="60">
        <v>2023</v>
      </c>
      <c r="AO7" s="61">
        <v>2024</v>
      </c>
      <c r="AP7" s="61">
        <v>2025</v>
      </c>
      <c r="AQ7" s="61">
        <v>2026</v>
      </c>
      <c r="AR7" s="62"/>
      <c r="AS7" s="57" t="s">
        <v>48</v>
      </c>
      <c r="AT7" s="57" t="s">
        <v>49</v>
      </c>
      <c r="AU7" s="63" t="s">
        <v>50</v>
      </c>
      <c r="AV7" s="64" t="s">
        <v>51</v>
      </c>
      <c r="AW7" s="65" t="s">
        <v>52</v>
      </c>
      <c r="AX7" s="66" t="s">
        <v>53</v>
      </c>
    </row>
    <row r="8" spans="1:50">
      <c r="A8" s="67">
        <v>12</v>
      </c>
      <c r="B8" s="68" t="s">
        <v>54</v>
      </c>
      <c r="C8" s="69">
        <v>102</v>
      </c>
      <c r="D8" s="69" t="s">
        <v>55</v>
      </c>
      <c r="E8" s="69" t="s">
        <v>56</v>
      </c>
      <c r="F8" s="69" t="s">
        <v>57</v>
      </c>
      <c r="G8" s="69">
        <v>8933</v>
      </c>
      <c r="H8" s="69" t="s">
        <v>58</v>
      </c>
      <c r="I8" s="69"/>
      <c r="J8" s="69"/>
      <c r="K8" s="70">
        <v>41382</v>
      </c>
      <c r="L8" s="70">
        <v>42398</v>
      </c>
      <c r="M8" s="70">
        <v>45320</v>
      </c>
      <c r="N8" s="70">
        <v>43160</v>
      </c>
      <c r="O8" s="156">
        <v>0</v>
      </c>
      <c r="P8" s="71">
        <f>+DATEDIF(P$4,M8,"m")</f>
        <v>65</v>
      </c>
      <c r="Q8" s="153" t="s">
        <v>287</v>
      </c>
      <c r="R8" s="71">
        <f>+P5</f>
        <v>85</v>
      </c>
      <c r="S8" s="72">
        <v>120</v>
      </c>
      <c r="T8" s="73">
        <v>42017</v>
      </c>
      <c r="U8" s="73">
        <v>9</v>
      </c>
      <c r="V8" s="73">
        <v>2018</v>
      </c>
      <c r="W8" s="74">
        <v>0</v>
      </c>
      <c r="X8" s="74">
        <f>+($D$3-V8)*12+$C$3-U8+1</f>
        <v>4</v>
      </c>
      <c r="Y8" s="74">
        <f>+X8+24</f>
        <v>28</v>
      </c>
      <c r="Z8" s="74">
        <f>+Y8+Z$4</f>
        <v>33</v>
      </c>
      <c r="AA8" s="74">
        <f>+P8-Z8</f>
        <v>32</v>
      </c>
      <c r="AB8" s="74">
        <f>+T8/P8</f>
        <v>646.4153846153846</v>
      </c>
      <c r="AC8" s="75">
        <v>0</v>
      </c>
      <c r="AD8" s="75">
        <f>+(X8-W8)*AB8</f>
        <v>2585.6615384615384</v>
      </c>
      <c r="AE8" s="75">
        <f>+AD8+AC8</f>
        <v>2585.6615384615384</v>
      </c>
      <c r="AF8" s="75">
        <f>+T8-AE8</f>
        <v>39431.338461538464</v>
      </c>
      <c r="AG8" s="76">
        <f>+(AF8/R8)*12</f>
        <v>5566.7771945701361</v>
      </c>
      <c r="AH8" s="77">
        <f>+AE8+AG8</f>
        <v>8152.4387330316749</v>
      </c>
      <c r="AI8" s="78">
        <f>+T8-AH8</f>
        <v>33864.561266968325</v>
      </c>
      <c r="AJ8" s="79"/>
      <c r="AK8" s="79">
        <f>+(AF8/R8)*12</f>
        <v>5566.7771945701361</v>
      </c>
      <c r="AL8" s="79">
        <f>+AK8</f>
        <v>5566.7771945701361</v>
      </c>
      <c r="AM8" s="79">
        <f>+AL8</f>
        <v>5566.7771945701361</v>
      </c>
      <c r="AN8" s="79">
        <f>+AM8</f>
        <v>5566.7771945701361</v>
      </c>
      <c r="AO8" s="78">
        <f>+AN8</f>
        <v>5566.7771945701361</v>
      </c>
      <c r="AP8" s="78">
        <f>+AO8</f>
        <v>5566.7771945701361</v>
      </c>
      <c r="AQ8" s="78">
        <f>+(AP8/12)*1</f>
        <v>463.89809954751132</v>
      </c>
      <c r="AR8" s="80"/>
      <c r="AS8" s="78">
        <f>+AB8*12</f>
        <v>7756.9846153846156</v>
      </c>
      <c r="AT8" s="81">
        <f>+AE8+AG8+AS8</f>
        <v>15909.423348416291</v>
      </c>
      <c r="AU8" s="81">
        <f>+T8-AT8</f>
        <v>26107.576651583709</v>
      </c>
      <c r="AV8" s="82">
        <f>+(Z8-Y8)*AB8</f>
        <v>3232.0769230769229</v>
      </c>
      <c r="AW8" s="83">
        <f>+AV8+AT8</f>
        <v>19141.500271493212</v>
      </c>
      <c r="AX8" s="84">
        <f>+T8-AW8</f>
        <v>22875.499728506788</v>
      </c>
    </row>
    <row r="9" spans="1:50">
      <c r="A9" s="67">
        <v>12</v>
      </c>
      <c r="B9" s="68" t="s">
        <v>54</v>
      </c>
      <c r="C9" s="69">
        <v>103</v>
      </c>
      <c r="D9" s="69" t="s">
        <v>55</v>
      </c>
      <c r="E9" s="69" t="s">
        <v>56</v>
      </c>
      <c r="F9" s="69" t="s">
        <v>57</v>
      </c>
      <c r="G9" s="69">
        <v>91183</v>
      </c>
      <c r="H9" s="69" t="s">
        <v>58</v>
      </c>
      <c r="I9" s="69"/>
      <c r="J9" s="69"/>
      <c r="K9" s="70">
        <v>42038</v>
      </c>
      <c r="L9" s="70">
        <v>42398</v>
      </c>
      <c r="M9" s="70">
        <v>45320</v>
      </c>
      <c r="N9" s="70">
        <v>43160</v>
      </c>
      <c r="O9" s="156">
        <v>0</v>
      </c>
      <c r="P9" s="71">
        <f>+DATEDIF(P$4,M9,"m")</f>
        <v>65</v>
      </c>
      <c r="Q9" s="153" t="s">
        <v>287</v>
      </c>
      <c r="R9" s="71">
        <f>+ R8</f>
        <v>85</v>
      </c>
      <c r="S9" s="72">
        <v>120</v>
      </c>
      <c r="T9" s="73">
        <v>42017</v>
      </c>
      <c r="U9" s="73">
        <v>9</v>
      </c>
      <c r="V9" s="73">
        <v>2018</v>
      </c>
      <c r="W9" s="74">
        <v>0</v>
      </c>
      <c r="X9" s="74">
        <f>+($D$3-V9)*12+$C$3-U9+1</f>
        <v>4</v>
      </c>
      <c r="Y9" s="74">
        <f>+X9+24</f>
        <v>28</v>
      </c>
      <c r="Z9" s="74">
        <f>+Y9+Z$4</f>
        <v>33</v>
      </c>
      <c r="AA9" s="74">
        <f>+P9-Z9</f>
        <v>32</v>
      </c>
      <c r="AB9" s="74">
        <f>+T9/P9</f>
        <v>646.4153846153846</v>
      </c>
      <c r="AC9" s="75">
        <v>0</v>
      </c>
      <c r="AD9" s="75">
        <f>+(X9-W9)*AB9</f>
        <v>2585.6615384615384</v>
      </c>
      <c r="AE9" s="75">
        <f>+AD9+AC9</f>
        <v>2585.6615384615384</v>
      </c>
      <c r="AF9" s="75">
        <f>+T9-AE9</f>
        <v>39431.338461538464</v>
      </c>
      <c r="AG9" s="76">
        <f>+(AF9/R9)*12</f>
        <v>5566.7771945701361</v>
      </c>
      <c r="AH9" s="77">
        <f>+AE9+AG9</f>
        <v>8152.4387330316749</v>
      </c>
      <c r="AI9" s="78">
        <f>+T9-AH9</f>
        <v>33864.561266968325</v>
      </c>
      <c r="AJ9" s="79"/>
      <c r="AK9" s="79">
        <f>+(AF9/R9)*12</f>
        <v>5566.7771945701361</v>
      </c>
      <c r="AL9" s="79">
        <f>+AK9</f>
        <v>5566.7771945701361</v>
      </c>
      <c r="AM9" s="79">
        <f>+AL9</f>
        <v>5566.7771945701361</v>
      </c>
      <c r="AN9" s="79">
        <f>+AM9</f>
        <v>5566.7771945701361</v>
      </c>
      <c r="AO9" s="78">
        <f>+AN9</f>
        <v>5566.7771945701361</v>
      </c>
      <c r="AP9" s="78">
        <f>+AO9</f>
        <v>5566.7771945701361</v>
      </c>
      <c r="AQ9" s="78">
        <f>+(AP9/12)*1</f>
        <v>463.89809954751132</v>
      </c>
      <c r="AR9" s="80"/>
      <c r="AS9" s="78">
        <f>+AB9*12</f>
        <v>7756.9846153846156</v>
      </c>
      <c r="AT9" s="81">
        <f>+AE9+AG9+AS9</f>
        <v>15909.423348416291</v>
      </c>
      <c r="AU9" s="81">
        <f>+T9-AT9</f>
        <v>26107.576651583709</v>
      </c>
      <c r="AV9" s="82">
        <f>(Z9-Y9)*AB9</f>
        <v>3232.0769230769229</v>
      </c>
      <c r="AW9" s="83">
        <f>+AV9+AT9</f>
        <v>19141.500271493212</v>
      </c>
      <c r="AX9" s="84">
        <f>+T9-AW9</f>
        <v>22875.499728506788</v>
      </c>
    </row>
    <row r="10" spans="1:50">
      <c r="A10" s="67">
        <v>12</v>
      </c>
      <c r="B10" s="68" t="s">
        <v>54</v>
      </c>
      <c r="C10" s="69">
        <v>104</v>
      </c>
      <c r="D10" s="69" t="s">
        <v>55</v>
      </c>
      <c r="E10" s="69" t="s">
        <v>59</v>
      </c>
      <c r="F10" s="69" t="s">
        <v>60</v>
      </c>
      <c r="G10" s="69">
        <v>22571</v>
      </c>
      <c r="H10" s="69" t="s">
        <v>58</v>
      </c>
      <c r="I10" s="69"/>
      <c r="J10" s="69"/>
      <c r="K10" s="70">
        <v>42234</v>
      </c>
      <c r="L10" s="70">
        <v>42398</v>
      </c>
      <c r="M10" s="70">
        <v>45320</v>
      </c>
      <c r="N10" s="70">
        <v>43160</v>
      </c>
      <c r="O10" s="156">
        <v>0</v>
      </c>
      <c r="P10" s="71">
        <f>+DATEDIF(P$4,M10,"m")</f>
        <v>65</v>
      </c>
      <c r="Q10" s="153" t="s">
        <v>287</v>
      </c>
      <c r="R10" s="71">
        <f>+R9</f>
        <v>85</v>
      </c>
      <c r="S10" s="72">
        <v>120</v>
      </c>
      <c r="T10" s="73">
        <v>410100</v>
      </c>
      <c r="U10" s="73">
        <v>9</v>
      </c>
      <c r="V10" s="73">
        <v>2018</v>
      </c>
      <c r="W10" s="74">
        <v>0</v>
      </c>
      <c r="X10" s="74">
        <f>+($D$3-V10)*12+$C$3-U10+1</f>
        <v>4</v>
      </c>
      <c r="Y10" s="74">
        <f>+X10+24</f>
        <v>28</v>
      </c>
      <c r="Z10" s="74">
        <f>+Y10+Z$4</f>
        <v>33</v>
      </c>
      <c r="AA10" s="74">
        <f>+P10-Z10</f>
        <v>32</v>
      </c>
      <c r="AB10" s="74">
        <f>+T10/P10</f>
        <v>6309.2307692307695</v>
      </c>
      <c r="AC10" s="75">
        <v>0</v>
      </c>
      <c r="AD10" s="75">
        <f>+(X10-W10)*AB10</f>
        <v>25236.923076923078</v>
      </c>
      <c r="AE10" s="75">
        <f>+AD10+AC10</f>
        <v>25236.923076923078</v>
      </c>
      <c r="AF10" s="75">
        <f>+T10-AE10</f>
        <v>384863.07692307694</v>
      </c>
      <c r="AG10" s="76">
        <f>+(AF10/R10)*12</f>
        <v>54333.610859728506</v>
      </c>
      <c r="AH10" s="77">
        <f>+AE10+AG10</f>
        <v>79570.533936651584</v>
      </c>
      <c r="AI10" s="78">
        <f>+T10-AH10</f>
        <v>330529.4660633484</v>
      </c>
      <c r="AJ10" s="79"/>
      <c r="AK10" s="79">
        <f>+(AF10/R10)*12</f>
        <v>54333.610859728506</v>
      </c>
      <c r="AL10" s="79">
        <f>+AK10</f>
        <v>54333.610859728506</v>
      </c>
      <c r="AM10" s="79">
        <f>+AL10</f>
        <v>54333.610859728506</v>
      </c>
      <c r="AN10" s="79">
        <f>+AM10</f>
        <v>54333.610859728506</v>
      </c>
      <c r="AO10" s="78">
        <f>+AN10</f>
        <v>54333.610859728506</v>
      </c>
      <c r="AP10" s="78">
        <f>+AO10</f>
        <v>54333.610859728506</v>
      </c>
      <c r="AQ10" s="78">
        <f>+(AP10/12)*1</f>
        <v>4527.8009049773755</v>
      </c>
      <c r="AR10" s="80"/>
      <c r="AS10" s="78">
        <f>+AB10*12</f>
        <v>75710.769230769234</v>
      </c>
      <c r="AT10" s="81">
        <f>+AE10+AG10+AS10</f>
        <v>155281.30316742082</v>
      </c>
      <c r="AU10" s="81">
        <f>+T10-AT10</f>
        <v>254818.69683257918</v>
      </c>
      <c r="AV10" s="82">
        <f>(Z10-Y10)*AB10</f>
        <v>31546.153846153848</v>
      </c>
      <c r="AW10" s="83">
        <f>+AV10+AT10</f>
        <v>186827.45701357466</v>
      </c>
      <c r="AX10" s="84">
        <f>+T10-AW10</f>
        <v>223272.54298642534</v>
      </c>
    </row>
    <row r="11" spans="1:50">
      <c r="A11" s="67">
        <v>12</v>
      </c>
      <c r="B11" s="68" t="s">
        <v>54</v>
      </c>
      <c r="C11" s="69">
        <v>105</v>
      </c>
      <c r="D11" s="69" t="s">
        <v>55</v>
      </c>
      <c r="E11" s="69" t="s">
        <v>61</v>
      </c>
      <c r="F11" s="69" t="s">
        <v>60</v>
      </c>
      <c r="G11" s="69">
        <v>22787</v>
      </c>
      <c r="H11" s="69" t="s">
        <v>58</v>
      </c>
      <c r="I11" s="69"/>
      <c r="J11" s="69"/>
      <c r="K11" s="70">
        <v>42277</v>
      </c>
      <c r="L11" s="70">
        <v>42398</v>
      </c>
      <c r="M11" s="70">
        <v>45320</v>
      </c>
      <c r="N11" s="70">
        <v>43160</v>
      </c>
      <c r="O11" s="156">
        <v>0</v>
      </c>
      <c r="P11" s="71">
        <f>+DATEDIF(P$4,M11,"m")</f>
        <v>65</v>
      </c>
      <c r="Q11" s="153" t="s">
        <v>287</v>
      </c>
      <c r="R11" s="71">
        <f>+R10</f>
        <v>85</v>
      </c>
      <c r="S11" s="72">
        <v>120</v>
      </c>
      <c r="T11" s="73">
        <v>410100</v>
      </c>
      <c r="U11" s="73">
        <v>9</v>
      </c>
      <c r="V11" s="73">
        <v>2018</v>
      </c>
      <c r="W11" s="74">
        <v>0</v>
      </c>
      <c r="X11" s="74">
        <f>+($D$3-V11)*12+$C$3-U11+1</f>
        <v>4</v>
      </c>
      <c r="Y11" s="74">
        <f>+X11+24</f>
        <v>28</v>
      </c>
      <c r="Z11" s="74">
        <f>+Y11+Z$4</f>
        <v>33</v>
      </c>
      <c r="AA11" s="74">
        <f>+P11-Z11</f>
        <v>32</v>
      </c>
      <c r="AB11" s="74">
        <f>+T11/P11</f>
        <v>6309.2307692307695</v>
      </c>
      <c r="AC11" s="75">
        <v>0</v>
      </c>
      <c r="AD11" s="75">
        <f>+(X11-W11)*AB11</f>
        <v>25236.923076923078</v>
      </c>
      <c r="AE11" s="75">
        <f>+AD11+AC11</f>
        <v>25236.923076923078</v>
      </c>
      <c r="AF11" s="75">
        <f>+T11-AE11</f>
        <v>384863.07692307694</v>
      </c>
      <c r="AG11" s="76">
        <f>+(AF11/R11)*12</f>
        <v>54333.610859728506</v>
      </c>
      <c r="AH11" s="77">
        <f>+AE11+AG11</f>
        <v>79570.533936651584</v>
      </c>
      <c r="AI11" s="78">
        <f>+T11-AH11</f>
        <v>330529.4660633484</v>
      </c>
      <c r="AJ11" s="79"/>
      <c r="AK11" s="79">
        <f>+(AF11/R11)*12</f>
        <v>54333.610859728506</v>
      </c>
      <c r="AL11" s="79">
        <f>+AK11</f>
        <v>54333.610859728506</v>
      </c>
      <c r="AM11" s="79">
        <f>+AL11</f>
        <v>54333.610859728506</v>
      </c>
      <c r="AN11" s="79">
        <f>+AM11</f>
        <v>54333.610859728506</v>
      </c>
      <c r="AO11" s="78">
        <f>+AN11</f>
        <v>54333.610859728506</v>
      </c>
      <c r="AP11" s="78">
        <f>+AO11</f>
        <v>54333.610859728506</v>
      </c>
      <c r="AQ11" s="78">
        <f>+(AP11/12)*1</f>
        <v>4527.8009049773755</v>
      </c>
      <c r="AR11" s="80"/>
      <c r="AS11" s="78">
        <f>+AB11*12</f>
        <v>75710.769230769234</v>
      </c>
      <c r="AT11" s="81">
        <f>+AE11+AG11+AS11</f>
        <v>155281.30316742082</v>
      </c>
      <c r="AU11" s="81">
        <f>+T11-AT11</f>
        <v>254818.69683257918</v>
      </c>
      <c r="AV11" s="82">
        <f>(Z11-Y11)*AB11</f>
        <v>31546.153846153848</v>
      </c>
      <c r="AW11" s="83">
        <f>+AV11+AT11</f>
        <v>186827.45701357466</v>
      </c>
      <c r="AX11" s="84">
        <f>+T11-AW11</f>
        <v>223272.54298642534</v>
      </c>
    </row>
    <row r="12" spans="1:50">
      <c r="A12" s="67">
        <v>12</v>
      </c>
      <c r="B12" s="68" t="s">
        <v>54</v>
      </c>
      <c r="C12" s="69">
        <v>105</v>
      </c>
      <c r="D12" s="69" t="s">
        <v>55</v>
      </c>
      <c r="E12" s="69" t="s">
        <v>62</v>
      </c>
      <c r="F12" s="69" t="s">
        <v>60</v>
      </c>
      <c r="G12" s="69">
        <v>22787</v>
      </c>
      <c r="H12" s="69" t="s">
        <v>58</v>
      </c>
      <c r="I12" s="69"/>
      <c r="J12" s="69"/>
      <c r="K12" s="70">
        <v>42277</v>
      </c>
      <c r="L12" s="70">
        <v>42398</v>
      </c>
      <c r="M12" s="70">
        <v>45320</v>
      </c>
      <c r="N12" s="70">
        <v>43160</v>
      </c>
      <c r="O12" s="156">
        <v>0</v>
      </c>
      <c r="P12" s="71">
        <f>+DATEDIF(P$4,M12,"m")</f>
        <v>65</v>
      </c>
      <c r="Q12" s="153" t="s">
        <v>287</v>
      </c>
      <c r="R12" s="71">
        <f>+R11</f>
        <v>85</v>
      </c>
      <c r="S12" s="72">
        <v>120</v>
      </c>
      <c r="T12" s="73">
        <v>100000</v>
      </c>
      <c r="U12" s="73">
        <v>9</v>
      </c>
      <c r="V12" s="73">
        <v>2018</v>
      </c>
      <c r="W12" s="85">
        <v>0</v>
      </c>
      <c r="X12" s="85">
        <f>+($D$3-V12)*12+$C$3-U12+1</f>
        <v>4</v>
      </c>
      <c r="Y12" s="74">
        <f>+X12+24</f>
        <v>28</v>
      </c>
      <c r="Z12" s="74">
        <f>+Y12+Z$4</f>
        <v>33</v>
      </c>
      <c r="AA12" s="74">
        <f>+P12-Z12</f>
        <v>32</v>
      </c>
      <c r="AB12" s="74">
        <f>+T12/P12</f>
        <v>1538.4615384615386</v>
      </c>
      <c r="AC12" s="75">
        <v>0</v>
      </c>
      <c r="AD12" s="75">
        <f>+(X12-W12)*AB12</f>
        <v>6153.8461538461543</v>
      </c>
      <c r="AE12" s="75">
        <f>+AD12+AC12</f>
        <v>6153.8461538461543</v>
      </c>
      <c r="AF12" s="75">
        <f>+T12-AE12</f>
        <v>93846.153846153844</v>
      </c>
      <c r="AG12" s="76">
        <f>+(AF12/R12)*12</f>
        <v>13248.868778280543</v>
      </c>
      <c r="AH12" s="77">
        <f>+AE12+AG12</f>
        <v>19402.714932126699</v>
      </c>
      <c r="AI12" s="78">
        <f>+T12-AH12</f>
        <v>80597.285067873308</v>
      </c>
      <c r="AJ12" s="79"/>
      <c r="AK12" s="79">
        <f>+(AF12/R12)*12</f>
        <v>13248.868778280543</v>
      </c>
      <c r="AL12" s="79">
        <f>+AK12</f>
        <v>13248.868778280543</v>
      </c>
      <c r="AM12" s="79">
        <f>+AL12</f>
        <v>13248.868778280543</v>
      </c>
      <c r="AN12" s="79">
        <f>+AM12</f>
        <v>13248.868778280543</v>
      </c>
      <c r="AO12" s="78">
        <f>+AN12</f>
        <v>13248.868778280543</v>
      </c>
      <c r="AP12" s="78">
        <f>+AO12</f>
        <v>13248.868778280543</v>
      </c>
      <c r="AQ12" s="78">
        <f>+(AP12/12)*1</f>
        <v>1104.0723981900453</v>
      </c>
      <c r="AR12" s="80"/>
      <c r="AS12" s="78">
        <f>+AB12*12</f>
        <v>18461.538461538461</v>
      </c>
      <c r="AT12" s="81">
        <f>+AE12+AG12+AS12</f>
        <v>37864.25339366516</v>
      </c>
      <c r="AU12" s="81">
        <f>+T12-AT12</f>
        <v>62135.74660633484</v>
      </c>
      <c r="AV12" s="82">
        <f>(Z12-Y12)*AB12</f>
        <v>7692.3076923076933</v>
      </c>
      <c r="AW12" s="83">
        <f>+AV12+AT12</f>
        <v>45556.561085972855</v>
      </c>
      <c r="AX12" s="84">
        <f>+T12-AW12</f>
        <v>54443.438914027145</v>
      </c>
    </row>
    <row r="13" spans="1:50">
      <c r="A13" s="67">
        <v>12</v>
      </c>
      <c r="B13" s="68" t="s">
        <v>54</v>
      </c>
      <c r="C13" s="69">
        <v>106</v>
      </c>
      <c r="D13" s="69" t="s">
        <v>55</v>
      </c>
      <c r="E13" s="69" t="s">
        <v>63</v>
      </c>
      <c r="F13" s="69" t="s">
        <v>64</v>
      </c>
      <c r="G13" s="69">
        <v>163</v>
      </c>
      <c r="H13" s="69" t="s">
        <v>58</v>
      </c>
      <c r="I13" s="69"/>
      <c r="J13" s="69"/>
      <c r="K13" s="70">
        <v>42324</v>
      </c>
      <c r="L13" s="70">
        <v>42398</v>
      </c>
      <c r="M13" s="70">
        <v>45320</v>
      </c>
      <c r="N13" s="70">
        <v>43160</v>
      </c>
      <c r="O13" s="156">
        <v>0</v>
      </c>
      <c r="P13" s="71">
        <f>+DATEDIF(P$4,M13,"m")</f>
        <v>65</v>
      </c>
      <c r="Q13" s="153" t="s">
        <v>287</v>
      </c>
      <c r="R13" s="71">
        <f>+R12</f>
        <v>85</v>
      </c>
      <c r="S13" s="72">
        <v>120</v>
      </c>
      <c r="T13" s="73">
        <v>500000</v>
      </c>
      <c r="U13" s="73">
        <v>9</v>
      </c>
      <c r="V13" s="73">
        <v>2018</v>
      </c>
      <c r="W13" s="85">
        <v>0</v>
      </c>
      <c r="X13" s="85">
        <f>+($D$3-V13)*12+$C$3-U13+1</f>
        <v>4</v>
      </c>
      <c r="Y13" s="74">
        <f>+X13+24</f>
        <v>28</v>
      </c>
      <c r="Z13" s="74">
        <f>+Y13+Z$4</f>
        <v>33</v>
      </c>
      <c r="AA13" s="74">
        <f>+P13-Z13</f>
        <v>32</v>
      </c>
      <c r="AB13" s="74">
        <f>+T13/P13</f>
        <v>7692.3076923076924</v>
      </c>
      <c r="AC13" s="75">
        <v>0</v>
      </c>
      <c r="AD13" s="75">
        <f>+(X13-W13)*AB13</f>
        <v>30769.23076923077</v>
      </c>
      <c r="AE13" s="75">
        <f>+AD13+AC13</f>
        <v>30769.23076923077</v>
      </c>
      <c r="AF13" s="75">
        <f>+T13-AE13</f>
        <v>469230.76923076925</v>
      </c>
      <c r="AG13" s="76">
        <f>+(AF13/R13)*12</f>
        <v>66244.343891402721</v>
      </c>
      <c r="AH13" s="77">
        <f>+AE13+AG13</f>
        <v>97013.574660633487</v>
      </c>
      <c r="AI13" s="78">
        <f>+T13-AH13</f>
        <v>402986.42533936654</v>
      </c>
      <c r="AJ13" s="79"/>
      <c r="AK13" s="79">
        <f>+(AF13/R13)*12</f>
        <v>66244.343891402721</v>
      </c>
      <c r="AL13" s="79">
        <f>+AK13</f>
        <v>66244.343891402721</v>
      </c>
      <c r="AM13" s="79">
        <f>+AL13</f>
        <v>66244.343891402721</v>
      </c>
      <c r="AN13" s="79">
        <f>+AM13</f>
        <v>66244.343891402721</v>
      </c>
      <c r="AO13" s="78">
        <f>+AN13</f>
        <v>66244.343891402721</v>
      </c>
      <c r="AP13" s="78">
        <f>+AO13</f>
        <v>66244.343891402721</v>
      </c>
      <c r="AQ13" s="78">
        <f>+(AP13/12)*1</f>
        <v>5520.3619909502268</v>
      </c>
      <c r="AR13" s="80"/>
      <c r="AS13" s="78">
        <f>+AB13*12</f>
        <v>92307.692307692312</v>
      </c>
      <c r="AT13" s="81">
        <f>+AE13+AG13+AS13</f>
        <v>189321.2669683258</v>
      </c>
      <c r="AU13" s="81">
        <f>+T13-AT13</f>
        <v>310678.73303167417</v>
      </c>
      <c r="AV13" s="82">
        <f>(Z13-Y13)*AB13</f>
        <v>38461.538461538461</v>
      </c>
      <c r="AW13" s="83">
        <f>+AV13+AT13</f>
        <v>227782.80542986427</v>
      </c>
      <c r="AX13" s="84">
        <f>+T13-AW13</f>
        <v>272217.19457013573</v>
      </c>
    </row>
    <row r="14" spans="1:50">
      <c r="A14" s="67">
        <v>12</v>
      </c>
      <c r="B14" s="68" t="s">
        <v>54</v>
      </c>
      <c r="C14" s="86">
        <v>1</v>
      </c>
      <c r="D14" s="86" t="s">
        <v>55</v>
      </c>
      <c r="E14" s="87" t="s">
        <v>65</v>
      </c>
      <c r="F14" s="87" t="s">
        <v>64</v>
      </c>
      <c r="G14" s="86">
        <v>171</v>
      </c>
      <c r="H14" s="88" t="s">
        <v>58</v>
      </c>
      <c r="I14" s="87" t="s">
        <v>65</v>
      </c>
      <c r="J14" s="87"/>
      <c r="K14" s="70">
        <v>42495</v>
      </c>
      <c r="L14" s="70">
        <v>42398</v>
      </c>
      <c r="M14" s="70">
        <v>45320</v>
      </c>
      <c r="N14" s="70">
        <v>43160</v>
      </c>
      <c r="O14" s="156">
        <v>0</v>
      </c>
      <c r="P14" s="71">
        <f>+DATEDIF(P$4,M14,"m")</f>
        <v>65</v>
      </c>
      <c r="Q14" s="153" t="s">
        <v>287</v>
      </c>
      <c r="R14" s="71">
        <f>+R13</f>
        <v>85</v>
      </c>
      <c r="S14" s="72">
        <v>120</v>
      </c>
      <c r="T14" s="73">
        <v>25383784</v>
      </c>
      <c r="U14" s="73">
        <v>9</v>
      </c>
      <c r="V14" s="73">
        <v>2018</v>
      </c>
      <c r="W14" s="85">
        <v>0</v>
      </c>
      <c r="X14" s="85">
        <f>+($D$3-V14)*12+$C$3-U14+1</f>
        <v>4</v>
      </c>
      <c r="Y14" s="74">
        <f>+X14+24</f>
        <v>28</v>
      </c>
      <c r="Z14" s="74">
        <f>+Y14+Z$4</f>
        <v>33</v>
      </c>
      <c r="AA14" s="74">
        <f>+P14-Z14</f>
        <v>32</v>
      </c>
      <c r="AB14" s="74">
        <f>+T14/P14</f>
        <v>390519.75384615385</v>
      </c>
      <c r="AC14" s="75">
        <v>0</v>
      </c>
      <c r="AD14" s="75">
        <f>+(X14-W14)*AB14</f>
        <v>1562079.0153846154</v>
      </c>
      <c r="AE14" s="75">
        <f>+AD14+AC14</f>
        <v>1562079.0153846154</v>
      </c>
      <c r="AF14" s="75">
        <f>+T14-AE14</f>
        <v>23821704.984615386</v>
      </c>
      <c r="AG14" s="76">
        <f>+(AF14/R14)*12</f>
        <v>3363064.2331221718</v>
      </c>
      <c r="AH14" s="77">
        <f>+AE14+AG14</f>
        <v>4925143.2485067872</v>
      </c>
      <c r="AI14" s="78">
        <f>+T14-AH14</f>
        <v>20458640.751493212</v>
      </c>
      <c r="AJ14" s="79"/>
      <c r="AK14" s="79">
        <f>+(AF14/R14)*12</f>
        <v>3363064.2331221718</v>
      </c>
      <c r="AL14" s="79">
        <f>+AK14</f>
        <v>3363064.2331221718</v>
      </c>
      <c r="AM14" s="79">
        <f>+AL14</f>
        <v>3363064.2331221718</v>
      </c>
      <c r="AN14" s="79">
        <f>+AM14</f>
        <v>3363064.2331221718</v>
      </c>
      <c r="AO14" s="78">
        <f>+AN14</f>
        <v>3363064.2331221718</v>
      </c>
      <c r="AP14" s="78">
        <f>+AO14</f>
        <v>3363064.2331221718</v>
      </c>
      <c r="AQ14" s="78">
        <f>+(AP14/12)*1</f>
        <v>280255.35276018101</v>
      </c>
      <c r="AR14" s="89"/>
      <c r="AS14" s="78">
        <f>+AB14*12</f>
        <v>4686237.0461538462</v>
      </c>
      <c r="AT14" s="81">
        <f>+AE14+AG14+AS14</f>
        <v>9611380.2946606334</v>
      </c>
      <c r="AU14" s="81">
        <f>+T14-AT14</f>
        <v>15772403.705339367</v>
      </c>
      <c r="AV14" s="82">
        <f>(Z14-Y14)*AB14</f>
        <v>1952598.7692307692</v>
      </c>
      <c r="AW14" s="83">
        <f>+AV14+AT14</f>
        <v>11563979.063891403</v>
      </c>
      <c r="AX14" s="84">
        <f>+T14-AW14</f>
        <v>13819804.936108597</v>
      </c>
    </row>
    <row r="15" spans="1:50">
      <c r="A15" s="67">
        <v>12</v>
      </c>
      <c r="B15" s="68" t="s">
        <v>54</v>
      </c>
      <c r="C15" s="86">
        <v>30</v>
      </c>
      <c r="D15" s="86" t="s">
        <v>55</v>
      </c>
      <c r="E15" s="87" t="s">
        <v>66</v>
      </c>
      <c r="F15" s="88" t="s">
        <v>64</v>
      </c>
      <c r="G15" s="90">
        <v>177</v>
      </c>
      <c r="H15" s="88" t="s">
        <v>58</v>
      </c>
      <c r="I15" s="88" t="s">
        <v>65</v>
      </c>
      <c r="J15" s="88"/>
      <c r="K15" s="70">
        <v>42551</v>
      </c>
      <c r="L15" s="70">
        <v>42398</v>
      </c>
      <c r="M15" s="70">
        <v>45320</v>
      </c>
      <c r="N15" s="70">
        <v>43160</v>
      </c>
      <c r="O15" s="156">
        <v>0</v>
      </c>
      <c r="P15" s="71">
        <f>+DATEDIF(P$4,M15,"m")</f>
        <v>65</v>
      </c>
      <c r="Q15" s="153" t="s">
        <v>287</v>
      </c>
      <c r="R15" s="71">
        <f>+R14</f>
        <v>85</v>
      </c>
      <c r="S15" s="72">
        <v>120</v>
      </c>
      <c r="T15" s="73">
        <v>25509136</v>
      </c>
      <c r="U15" s="73">
        <v>9</v>
      </c>
      <c r="V15" s="73">
        <v>2018</v>
      </c>
      <c r="W15" s="85">
        <v>0</v>
      </c>
      <c r="X15" s="85">
        <f>+($D$3-V15)*12+$C$3-U15+1</f>
        <v>4</v>
      </c>
      <c r="Y15" s="74">
        <f>+X15+24</f>
        <v>28</v>
      </c>
      <c r="Z15" s="74">
        <f>+Y15+Z$4</f>
        <v>33</v>
      </c>
      <c r="AA15" s="74">
        <f>+P15-Z15</f>
        <v>32</v>
      </c>
      <c r="AB15" s="74">
        <f>+T15/P15</f>
        <v>392448.24615384615</v>
      </c>
      <c r="AC15" s="75">
        <v>0</v>
      </c>
      <c r="AD15" s="75">
        <f>+(X15-W15)*AB15</f>
        <v>1569792.9846153846</v>
      </c>
      <c r="AE15" s="75">
        <f>+AD15+AC15</f>
        <v>1569792.9846153846</v>
      </c>
      <c r="AF15" s="75">
        <f>+T15-AE15</f>
        <v>23939343.015384614</v>
      </c>
      <c r="AG15" s="76">
        <f>+(AF15/R15)*12</f>
        <v>3379671.9551131222</v>
      </c>
      <c r="AH15" s="77">
        <f>+AE15+AG15</f>
        <v>4949464.9397285068</v>
      </c>
      <c r="AI15" s="78">
        <f>+T15-AH15</f>
        <v>20559671.060271494</v>
      </c>
      <c r="AJ15" s="79"/>
      <c r="AK15" s="79">
        <f>+(AF15/R15)*12</f>
        <v>3379671.9551131222</v>
      </c>
      <c r="AL15" s="79">
        <f>+AK15</f>
        <v>3379671.9551131222</v>
      </c>
      <c r="AM15" s="79">
        <f>+AL15</f>
        <v>3379671.9551131222</v>
      </c>
      <c r="AN15" s="79">
        <f>+AM15</f>
        <v>3379671.9551131222</v>
      </c>
      <c r="AO15" s="78">
        <f>+AN15</f>
        <v>3379671.9551131222</v>
      </c>
      <c r="AP15" s="78">
        <f>+AO15</f>
        <v>3379671.9551131222</v>
      </c>
      <c r="AQ15" s="78">
        <f>+(AP15/12)*1</f>
        <v>281639.32959276019</v>
      </c>
      <c r="AR15" s="89"/>
      <c r="AS15" s="78">
        <f>+AB15*12</f>
        <v>4709378.9538461538</v>
      </c>
      <c r="AT15" s="81">
        <f>+AE15+AG15+AS15</f>
        <v>9658843.8935746606</v>
      </c>
      <c r="AU15" s="81">
        <f>+T15-AT15</f>
        <v>15850292.106425339</v>
      </c>
      <c r="AV15" s="82">
        <f>(Z15-Y15)*AB15</f>
        <v>1962241.2307692308</v>
      </c>
      <c r="AW15" s="83">
        <f>+AV15+AT15</f>
        <v>11621085.124343891</v>
      </c>
      <c r="AX15" s="84">
        <f>+T15-AW15</f>
        <v>13888050.875656109</v>
      </c>
    </row>
    <row r="16" spans="1:50">
      <c r="A16" s="67">
        <v>12</v>
      </c>
      <c r="B16" s="68" t="s">
        <v>54</v>
      </c>
      <c r="C16" s="69">
        <v>107</v>
      </c>
      <c r="D16" s="69" t="s">
        <v>55</v>
      </c>
      <c r="E16" s="69" t="s">
        <v>67</v>
      </c>
      <c r="F16" s="69" t="s">
        <v>68</v>
      </c>
      <c r="G16" s="69">
        <v>95</v>
      </c>
      <c r="H16" s="69" t="s">
        <v>58</v>
      </c>
      <c r="I16" s="69"/>
      <c r="J16" s="69"/>
      <c r="K16" s="70">
        <v>42591</v>
      </c>
      <c r="L16" s="70">
        <v>42398</v>
      </c>
      <c r="M16" s="70">
        <v>45320</v>
      </c>
      <c r="N16" s="70">
        <v>43160</v>
      </c>
      <c r="O16" s="156">
        <v>0</v>
      </c>
      <c r="P16" s="71">
        <f>+DATEDIF(P$4,M16,"m")</f>
        <v>65</v>
      </c>
      <c r="Q16" s="153" t="s">
        <v>287</v>
      </c>
      <c r="R16" s="71">
        <f>+R15</f>
        <v>85</v>
      </c>
      <c r="S16" s="72">
        <v>120</v>
      </c>
      <c r="T16" s="73">
        <v>1025942</v>
      </c>
      <c r="U16" s="73">
        <v>9</v>
      </c>
      <c r="V16" s="73">
        <v>2018</v>
      </c>
      <c r="W16" s="74">
        <v>0</v>
      </c>
      <c r="X16" s="74">
        <f>+($D$3-V16)*12+$C$3-U16+1</f>
        <v>4</v>
      </c>
      <c r="Y16" s="74">
        <f>+X16+24</f>
        <v>28</v>
      </c>
      <c r="Z16" s="74">
        <f>+Y16+Z$4</f>
        <v>33</v>
      </c>
      <c r="AA16" s="74">
        <f>+P16-Z16</f>
        <v>32</v>
      </c>
      <c r="AB16" s="74">
        <f>+T16/P16</f>
        <v>15783.723076923077</v>
      </c>
      <c r="AC16" s="75">
        <v>0</v>
      </c>
      <c r="AD16" s="75">
        <f>+(X16-W16)*AB16</f>
        <v>63134.892307692309</v>
      </c>
      <c r="AE16" s="75">
        <f>+AD16+AC16</f>
        <v>63134.892307692309</v>
      </c>
      <c r="AF16" s="75">
        <f>+T16-AE16</f>
        <v>962807.10769230768</v>
      </c>
      <c r="AG16" s="76">
        <f>+(AF16/R16)*12</f>
        <v>135925.70932126697</v>
      </c>
      <c r="AH16" s="77">
        <f>+AE16+AG16</f>
        <v>199060.6016289593</v>
      </c>
      <c r="AI16" s="78">
        <f>+T16-AH16</f>
        <v>826881.3983710407</v>
      </c>
      <c r="AJ16" s="79"/>
      <c r="AK16" s="79">
        <f>+(AF16/R16)*12</f>
        <v>135925.70932126697</v>
      </c>
      <c r="AL16" s="79">
        <f>+AK16</f>
        <v>135925.70932126697</v>
      </c>
      <c r="AM16" s="79">
        <f>+AL16</f>
        <v>135925.70932126697</v>
      </c>
      <c r="AN16" s="79">
        <f>+AM16</f>
        <v>135925.70932126697</v>
      </c>
      <c r="AO16" s="78">
        <f>+AN16</f>
        <v>135925.70932126697</v>
      </c>
      <c r="AP16" s="78">
        <f>+AO16</f>
        <v>135925.70932126697</v>
      </c>
      <c r="AQ16" s="78">
        <f>+(AP16/12)*1</f>
        <v>11327.142443438914</v>
      </c>
      <c r="AR16" s="80"/>
      <c r="AS16" s="78">
        <f>+AB16*12</f>
        <v>189404.67692307691</v>
      </c>
      <c r="AT16" s="81">
        <f>+AE16+AG16+AS16</f>
        <v>388465.27855203621</v>
      </c>
      <c r="AU16" s="81">
        <f>+T16-AT16</f>
        <v>637476.72144796373</v>
      </c>
      <c r="AV16" s="82">
        <f>(Z16-Y16)*AB16</f>
        <v>78918.61538461539</v>
      </c>
      <c r="AW16" s="83">
        <f>+AV16+AT16</f>
        <v>467383.89393665158</v>
      </c>
      <c r="AX16" s="84">
        <f>+T16-AW16</f>
        <v>558558.10606334847</v>
      </c>
    </row>
    <row r="17" spans="1:50">
      <c r="A17" s="67">
        <v>12</v>
      </c>
      <c r="B17" s="68" t="s">
        <v>54</v>
      </c>
      <c r="C17" s="69">
        <v>98</v>
      </c>
      <c r="D17" s="69" t="s">
        <v>55</v>
      </c>
      <c r="E17" s="87" t="s">
        <v>69</v>
      </c>
      <c r="F17" s="87" t="s">
        <v>70</v>
      </c>
      <c r="G17" s="86">
        <v>470</v>
      </c>
      <c r="H17" s="88" t="s">
        <v>58</v>
      </c>
      <c r="I17" s="69"/>
      <c r="J17" s="69"/>
      <c r="K17" s="70">
        <v>42601</v>
      </c>
      <c r="L17" s="70">
        <v>42398</v>
      </c>
      <c r="M17" s="70">
        <v>45320</v>
      </c>
      <c r="N17" s="70">
        <v>43160</v>
      </c>
      <c r="O17" s="156">
        <v>0</v>
      </c>
      <c r="P17" s="71">
        <f>+DATEDIF(P$4,M17,"m")</f>
        <v>65</v>
      </c>
      <c r="Q17" s="153" t="s">
        <v>287</v>
      </c>
      <c r="R17" s="71">
        <f>+R16</f>
        <v>85</v>
      </c>
      <c r="S17" s="72">
        <v>120</v>
      </c>
      <c r="T17" s="73">
        <v>1623707</v>
      </c>
      <c r="U17" s="73">
        <v>9</v>
      </c>
      <c r="V17" s="73">
        <v>2018</v>
      </c>
      <c r="W17" s="74">
        <v>0</v>
      </c>
      <c r="X17" s="74">
        <f>+($D$3-V17)*12+$C$3-U17+1</f>
        <v>4</v>
      </c>
      <c r="Y17" s="74">
        <f>+X17+24</f>
        <v>28</v>
      </c>
      <c r="Z17" s="74">
        <f>+Y17+Z$4</f>
        <v>33</v>
      </c>
      <c r="AA17" s="74">
        <f>+P17-Z17</f>
        <v>32</v>
      </c>
      <c r="AB17" s="74">
        <f>+T17/P17</f>
        <v>24980.107692307691</v>
      </c>
      <c r="AC17" s="75">
        <v>0</v>
      </c>
      <c r="AD17" s="75">
        <f>+(X17-W17)*AB17</f>
        <v>99920.430769230763</v>
      </c>
      <c r="AE17" s="75">
        <f>+AD17+AC17</f>
        <v>99920.430769230763</v>
      </c>
      <c r="AF17" s="75">
        <f>+T17-AE17</f>
        <v>1523786.5692307693</v>
      </c>
      <c r="AG17" s="76">
        <f>+(AF17/R17)*12</f>
        <v>215122.80977375567</v>
      </c>
      <c r="AH17" s="77">
        <f>+AE17+AG17</f>
        <v>315043.24054298643</v>
      </c>
      <c r="AI17" s="78">
        <f>+T17-AH17</f>
        <v>1308663.7594570136</v>
      </c>
      <c r="AJ17" s="79"/>
      <c r="AK17" s="79">
        <f>+(AF17/R17)*12</f>
        <v>215122.80977375567</v>
      </c>
      <c r="AL17" s="79">
        <f>+AK17</f>
        <v>215122.80977375567</v>
      </c>
      <c r="AM17" s="79">
        <f>+AL17</f>
        <v>215122.80977375567</v>
      </c>
      <c r="AN17" s="79">
        <f>+AM17</f>
        <v>215122.80977375567</v>
      </c>
      <c r="AO17" s="78">
        <f>+AN17</f>
        <v>215122.80977375567</v>
      </c>
      <c r="AP17" s="78">
        <f>+AO17</f>
        <v>215122.80977375567</v>
      </c>
      <c r="AQ17" s="78">
        <f>+(AP17/12)*1</f>
        <v>17926.900814479639</v>
      </c>
      <c r="AR17" s="80"/>
      <c r="AS17" s="78">
        <f>+AB17*12</f>
        <v>299761.29230769229</v>
      </c>
      <c r="AT17" s="81">
        <f>+AE17+AG17+AS17</f>
        <v>614804.53285067878</v>
      </c>
      <c r="AU17" s="81">
        <f>+T17-AT17</f>
        <v>1008902.4671493212</v>
      </c>
      <c r="AV17" s="82">
        <f>(Z17-Y17)*AB17</f>
        <v>124900.53846153845</v>
      </c>
      <c r="AW17" s="83">
        <f>+AV17+AT17</f>
        <v>739705.07131221727</v>
      </c>
      <c r="AX17" s="84">
        <f>+T17-AW17</f>
        <v>884001.92868778273</v>
      </c>
    </row>
    <row r="18" spans="1:50">
      <c r="A18" s="67">
        <v>12</v>
      </c>
      <c r="B18" s="68" t="s">
        <v>54</v>
      </c>
      <c r="C18" s="69">
        <v>34</v>
      </c>
      <c r="D18" s="69" t="s">
        <v>55</v>
      </c>
      <c r="E18" s="69" t="s">
        <v>71</v>
      </c>
      <c r="F18" s="69" t="s">
        <v>72</v>
      </c>
      <c r="G18" s="69">
        <v>4</v>
      </c>
      <c r="H18" s="69" t="s">
        <v>58</v>
      </c>
      <c r="I18" s="69"/>
      <c r="J18" s="69"/>
      <c r="K18" s="70">
        <v>42717</v>
      </c>
      <c r="L18" s="70">
        <v>42398</v>
      </c>
      <c r="M18" s="70">
        <v>45320</v>
      </c>
      <c r="N18" s="70">
        <v>43160</v>
      </c>
      <c r="O18" s="156">
        <v>0</v>
      </c>
      <c r="P18" s="71">
        <f>+DATEDIF(P$4,M18,"m")</f>
        <v>65</v>
      </c>
      <c r="Q18" s="153" t="s">
        <v>287</v>
      </c>
      <c r="R18" s="71">
        <f>+R17</f>
        <v>85</v>
      </c>
      <c r="S18" s="72">
        <v>120</v>
      </c>
      <c r="T18" s="73">
        <v>500000</v>
      </c>
      <c r="U18" s="73">
        <v>9</v>
      </c>
      <c r="V18" s="73">
        <v>2018</v>
      </c>
      <c r="W18" s="74">
        <v>0</v>
      </c>
      <c r="X18" s="74">
        <f>+($D$3-V18)*12+$C$3-U18+1</f>
        <v>4</v>
      </c>
      <c r="Y18" s="74">
        <f>+X18+24</f>
        <v>28</v>
      </c>
      <c r="Z18" s="74">
        <f>+Y18+Z$4</f>
        <v>33</v>
      </c>
      <c r="AA18" s="74">
        <f>+P18-Z18</f>
        <v>32</v>
      </c>
      <c r="AB18" s="74">
        <f>+T18/P18</f>
        <v>7692.3076923076924</v>
      </c>
      <c r="AC18" s="75">
        <v>0</v>
      </c>
      <c r="AD18" s="75">
        <f>+(X18-W18)*AB18</f>
        <v>30769.23076923077</v>
      </c>
      <c r="AE18" s="75">
        <f>+AD18+AC18</f>
        <v>30769.23076923077</v>
      </c>
      <c r="AF18" s="75">
        <f>+T18-AE18</f>
        <v>469230.76923076925</v>
      </c>
      <c r="AG18" s="76">
        <f>+(AF18/R18)*12</f>
        <v>66244.343891402721</v>
      </c>
      <c r="AH18" s="77">
        <f>+AE18+AG18</f>
        <v>97013.574660633487</v>
      </c>
      <c r="AI18" s="78">
        <f>+T18-AH18</f>
        <v>402986.42533936654</v>
      </c>
      <c r="AJ18" s="79"/>
      <c r="AK18" s="79">
        <f>+(AF18/R18)*12</f>
        <v>66244.343891402721</v>
      </c>
      <c r="AL18" s="79">
        <f>+AK18</f>
        <v>66244.343891402721</v>
      </c>
      <c r="AM18" s="79">
        <f>+AL18</f>
        <v>66244.343891402721</v>
      </c>
      <c r="AN18" s="79">
        <f>+AM18</f>
        <v>66244.343891402721</v>
      </c>
      <c r="AO18" s="78">
        <f>+AN18</f>
        <v>66244.343891402721</v>
      </c>
      <c r="AP18" s="78">
        <f>+AO18</f>
        <v>66244.343891402721</v>
      </c>
      <c r="AQ18" s="78">
        <f>+(AP18/12)*1</f>
        <v>5520.3619909502268</v>
      </c>
      <c r="AR18" s="80"/>
      <c r="AS18" s="78">
        <f>+AB18*12</f>
        <v>92307.692307692312</v>
      </c>
      <c r="AT18" s="81">
        <f>+AE18+AG18+AS18</f>
        <v>189321.2669683258</v>
      </c>
      <c r="AU18" s="81">
        <f>+T18-AT18</f>
        <v>310678.73303167417</v>
      </c>
      <c r="AV18" s="82">
        <f>(Z18-Y18)*AB18</f>
        <v>38461.538461538461</v>
      </c>
      <c r="AW18" s="83">
        <f>+AV18+AT18</f>
        <v>227782.80542986427</v>
      </c>
      <c r="AX18" s="84">
        <f>+T18-AW18</f>
        <v>272217.19457013573</v>
      </c>
    </row>
    <row r="19" spans="1:50">
      <c r="A19" s="67">
        <v>12</v>
      </c>
      <c r="B19" s="68" t="s">
        <v>54</v>
      </c>
      <c r="C19" s="69">
        <v>35</v>
      </c>
      <c r="D19" s="69" t="s">
        <v>55</v>
      </c>
      <c r="E19" s="87" t="s">
        <v>73</v>
      </c>
      <c r="F19" s="87" t="s">
        <v>74</v>
      </c>
      <c r="G19" s="86">
        <v>68</v>
      </c>
      <c r="H19" s="88" t="s">
        <v>58</v>
      </c>
      <c r="I19" s="69"/>
      <c r="J19" s="69"/>
      <c r="K19" s="70">
        <v>42814</v>
      </c>
      <c r="L19" s="70">
        <v>42398</v>
      </c>
      <c r="M19" s="70">
        <v>45320</v>
      </c>
      <c r="N19" s="70">
        <v>43160</v>
      </c>
      <c r="O19" s="156">
        <v>0</v>
      </c>
      <c r="P19" s="71">
        <f>+DATEDIF(P$4,M19,"m")</f>
        <v>65</v>
      </c>
      <c r="Q19" s="153" t="s">
        <v>287</v>
      </c>
      <c r="R19" s="71">
        <f>+R18</f>
        <v>85</v>
      </c>
      <c r="S19" s="72">
        <v>120</v>
      </c>
      <c r="T19" s="73">
        <v>3441077</v>
      </c>
      <c r="U19" s="73">
        <v>9</v>
      </c>
      <c r="V19" s="73">
        <v>2018</v>
      </c>
      <c r="W19" s="85">
        <v>0</v>
      </c>
      <c r="X19" s="85">
        <f>+($D$3-V19)*12+$C$3-U19+1</f>
        <v>4</v>
      </c>
      <c r="Y19" s="74">
        <f>+X19+24</f>
        <v>28</v>
      </c>
      <c r="Z19" s="74">
        <f>+Y19+Z$4</f>
        <v>33</v>
      </c>
      <c r="AA19" s="74">
        <f>+P19-Z19</f>
        <v>32</v>
      </c>
      <c r="AB19" s="74">
        <f>+T19/P19</f>
        <v>52939.646153846152</v>
      </c>
      <c r="AC19" s="75">
        <v>0</v>
      </c>
      <c r="AD19" s="75">
        <f>+(X19-W19)*AB19</f>
        <v>211758.58461538461</v>
      </c>
      <c r="AE19" s="75">
        <f>+AD19+AC19</f>
        <v>211758.58461538461</v>
      </c>
      <c r="AF19" s="75">
        <f>+T19-AE19</f>
        <v>3229318.4153846153</v>
      </c>
      <c r="AG19" s="76">
        <f>+(AF19/R19)*12</f>
        <v>455903.77628959279</v>
      </c>
      <c r="AH19" s="77">
        <f>+AE19+AG19</f>
        <v>667662.36090497742</v>
      </c>
      <c r="AI19" s="78">
        <f>+T19-AH19</f>
        <v>2773414.6390950223</v>
      </c>
      <c r="AJ19" s="79"/>
      <c r="AK19" s="79">
        <f>+(AF19/R19)*12</f>
        <v>455903.77628959279</v>
      </c>
      <c r="AL19" s="79">
        <f>+AK19</f>
        <v>455903.77628959279</v>
      </c>
      <c r="AM19" s="79">
        <f>+AL19</f>
        <v>455903.77628959279</v>
      </c>
      <c r="AN19" s="79">
        <f>+AM19</f>
        <v>455903.77628959279</v>
      </c>
      <c r="AO19" s="78">
        <f>+AN19</f>
        <v>455903.77628959279</v>
      </c>
      <c r="AP19" s="78">
        <f>+AO19</f>
        <v>455903.77628959279</v>
      </c>
      <c r="AQ19" s="78">
        <f>+(AP19/12)*1</f>
        <v>37991.981357466066</v>
      </c>
      <c r="AR19" s="80"/>
      <c r="AS19" s="78">
        <f>+AB19*12</f>
        <v>635275.75384615385</v>
      </c>
      <c r="AT19" s="81">
        <f>+AE19+AG19+AS19</f>
        <v>1302938.1147511313</v>
      </c>
      <c r="AU19" s="81">
        <f>+T19-AT19</f>
        <v>2138138.8852488687</v>
      </c>
      <c r="AV19" s="82">
        <f>(Z19-Y19)*AB19</f>
        <v>264698.23076923075</v>
      </c>
      <c r="AW19" s="83">
        <f>+AV19+AT19</f>
        <v>1567636.345520362</v>
      </c>
      <c r="AX19" s="84">
        <f>+T19-AW19</f>
        <v>1873440.654479638</v>
      </c>
    </row>
    <row r="20" spans="1:50">
      <c r="A20" s="67">
        <v>12</v>
      </c>
      <c r="B20" s="68" t="s">
        <v>54</v>
      </c>
      <c r="C20" s="69">
        <v>36</v>
      </c>
      <c r="D20" s="69" t="s">
        <v>55</v>
      </c>
      <c r="E20" s="69" t="s">
        <v>75</v>
      </c>
      <c r="F20" s="69" t="s">
        <v>76</v>
      </c>
      <c r="G20" s="69">
        <v>17</v>
      </c>
      <c r="H20" s="69" t="s">
        <v>58</v>
      </c>
      <c r="I20" s="69"/>
      <c r="J20" s="69"/>
      <c r="K20" s="70">
        <v>42822</v>
      </c>
      <c r="L20" s="70">
        <v>42398</v>
      </c>
      <c r="M20" s="70">
        <v>45320</v>
      </c>
      <c r="N20" s="70">
        <v>43160</v>
      </c>
      <c r="O20" s="156">
        <v>0</v>
      </c>
      <c r="P20" s="71">
        <f>+DATEDIF(P$4,M20,"m")</f>
        <v>65</v>
      </c>
      <c r="Q20" s="153" t="s">
        <v>287</v>
      </c>
      <c r="R20" s="71">
        <f>+R19</f>
        <v>85</v>
      </c>
      <c r="S20" s="72">
        <v>120</v>
      </c>
      <c r="T20" s="73">
        <v>400000</v>
      </c>
      <c r="U20" s="73">
        <v>9</v>
      </c>
      <c r="V20" s="73">
        <v>2018</v>
      </c>
      <c r="W20" s="85">
        <v>0</v>
      </c>
      <c r="X20" s="85">
        <f>+($D$3-V20)*12+$C$3-U20+1</f>
        <v>4</v>
      </c>
      <c r="Y20" s="74">
        <f>+X20+24</f>
        <v>28</v>
      </c>
      <c r="Z20" s="74">
        <f>+Y20+Z$4</f>
        <v>33</v>
      </c>
      <c r="AA20" s="74">
        <f>+P20-Z20</f>
        <v>32</v>
      </c>
      <c r="AB20" s="74">
        <f>+T20/P20</f>
        <v>6153.8461538461543</v>
      </c>
      <c r="AC20" s="75">
        <v>0</v>
      </c>
      <c r="AD20" s="75">
        <f>+(X20-W20)*AB20</f>
        <v>24615.384615384617</v>
      </c>
      <c r="AE20" s="75">
        <f>+AD20+AC20</f>
        <v>24615.384615384617</v>
      </c>
      <c r="AF20" s="75">
        <f>+T20-AE20</f>
        <v>375384.61538461538</v>
      </c>
      <c r="AG20" s="76">
        <f>+(AF20/R20)*12</f>
        <v>52995.475113122171</v>
      </c>
      <c r="AH20" s="77">
        <f>+AE20+AG20</f>
        <v>77610.859728506795</v>
      </c>
      <c r="AI20" s="78">
        <f>+T20-AH20</f>
        <v>322389.14027149323</v>
      </c>
      <c r="AJ20" s="79"/>
      <c r="AK20" s="79">
        <f>+(AF20/R20)*12</f>
        <v>52995.475113122171</v>
      </c>
      <c r="AL20" s="79">
        <f>+AK20</f>
        <v>52995.475113122171</v>
      </c>
      <c r="AM20" s="79">
        <f>+AL20</f>
        <v>52995.475113122171</v>
      </c>
      <c r="AN20" s="79">
        <f>+AM20</f>
        <v>52995.475113122171</v>
      </c>
      <c r="AO20" s="78">
        <f>+AN20</f>
        <v>52995.475113122171</v>
      </c>
      <c r="AP20" s="78">
        <f>+AO20</f>
        <v>52995.475113122171</v>
      </c>
      <c r="AQ20" s="78">
        <f>+(AP20/12)*1</f>
        <v>4416.2895927601812</v>
      </c>
      <c r="AR20" s="80"/>
      <c r="AS20" s="78">
        <f>+AB20*12</f>
        <v>73846.153846153844</v>
      </c>
      <c r="AT20" s="81">
        <f>+AE20+AG20+AS20</f>
        <v>151457.01357466064</v>
      </c>
      <c r="AU20" s="81">
        <f>+T20-AT20</f>
        <v>248542.98642533936</v>
      </c>
      <c r="AV20" s="82">
        <f>(Z20-Y20)*AB20</f>
        <v>30769.230769230773</v>
      </c>
      <c r="AW20" s="83">
        <f>+AV20+AT20</f>
        <v>182226.24434389142</v>
      </c>
      <c r="AX20" s="84">
        <f>+T20-AW20</f>
        <v>217773.75565610858</v>
      </c>
    </row>
    <row r="21" spans="1:50">
      <c r="A21" s="67">
        <v>12</v>
      </c>
      <c r="B21" s="91" t="s">
        <v>54</v>
      </c>
      <c r="C21" s="69">
        <v>37</v>
      </c>
      <c r="D21" s="69" t="s">
        <v>55</v>
      </c>
      <c r="E21" s="87" t="s">
        <v>77</v>
      </c>
      <c r="F21" s="87" t="s">
        <v>78</v>
      </c>
      <c r="G21" s="86">
        <v>12</v>
      </c>
      <c r="H21" s="88" t="s">
        <v>58</v>
      </c>
      <c r="I21" s="69"/>
      <c r="J21" s="69"/>
      <c r="K21" s="70">
        <v>42829</v>
      </c>
      <c r="L21" s="70">
        <v>42398</v>
      </c>
      <c r="M21" s="70">
        <v>45320</v>
      </c>
      <c r="N21" s="70">
        <v>43160</v>
      </c>
      <c r="O21" s="156">
        <v>0</v>
      </c>
      <c r="P21" s="71">
        <f>+DATEDIF(P$4,M21,"m")</f>
        <v>65</v>
      </c>
      <c r="Q21" s="153" t="s">
        <v>287</v>
      </c>
      <c r="R21" s="71">
        <f>+R20</f>
        <v>85</v>
      </c>
      <c r="S21" s="72">
        <v>120</v>
      </c>
      <c r="T21" s="73">
        <v>698865</v>
      </c>
      <c r="U21" s="73">
        <v>9</v>
      </c>
      <c r="V21" s="73">
        <v>2018</v>
      </c>
      <c r="W21" s="85">
        <v>0</v>
      </c>
      <c r="X21" s="85">
        <f>+($D$3-V21)*12+$C$3-U21+1</f>
        <v>4</v>
      </c>
      <c r="Y21" s="74">
        <f>+X21+24</f>
        <v>28</v>
      </c>
      <c r="Z21" s="74">
        <f>+Y21+Z$4</f>
        <v>33</v>
      </c>
      <c r="AA21" s="74">
        <f>+P21-Z21</f>
        <v>32</v>
      </c>
      <c r="AB21" s="74">
        <f>+T21/P21</f>
        <v>10751.76923076923</v>
      </c>
      <c r="AC21" s="75">
        <v>0</v>
      </c>
      <c r="AD21" s="75">
        <f>+(X21-W21)*AB21</f>
        <v>43007.076923076922</v>
      </c>
      <c r="AE21" s="75">
        <f>+AD21+AC21</f>
        <v>43007.076923076922</v>
      </c>
      <c r="AF21" s="75">
        <f>+T21-AE21</f>
        <v>655857.92307692312</v>
      </c>
      <c r="AG21" s="76">
        <f>+(AF21/R21)*12</f>
        <v>92591.706787330317</v>
      </c>
      <c r="AH21" s="77">
        <f>+AE21+AG21</f>
        <v>135598.78371040724</v>
      </c>
      <c r="AI21" s="78">
        <f>+T21-AH21</f>
        <v>563266.21628959279</v>
      </c>
      <c r="AJ21" s="79"/>
      <c r="AK21" s="79">
        <f>+(AF21/R21)*12</f>
        <v>92591.706787330317</v>
      </c>
      <c r="AL21" s="79">
        <f>+AK21</f>
        <v>92591.706787330317</v>
      </c>
      <c r="AM21" s="79">
        <f>+AL21</f>
        <v>92591.706787330317</v>
      </c>
      <c r="AN21" s="79">
        <f>+AM21</f>
        <v>92591.706787330317</v>
      </c>
      <c r="AO21" s="78">
        <f>+AN21</f>
        <v>92591.706787330317</v>
      </c>
      <c r="AP21" s="78">
        <f>+AO21</f>
        <v>92591.706787330317</v>
      </c>
      <c r="AQ21" s="78">
        <f>+(AP21/12)*1</f>
        <v>7715.97556561086</v>
      </c>
      <c r="AR21" s="80"/>
      <c r="AS21" s="78">
        <f>+AB21*12</f>
        <v>129021.23076923077</v>
      </c>
      <c r="AT21" s="81">
        <f>+AE21+AG21+AS21</f>
        <v>264620.01447963802</v>
      </c>
      <c r="AU21" s="81">
        <f>+T21-AT21</f>
        <v>434244.98552036198</v>
      </c>
      <c r="AV21" s="82">
        <f>(Z21-Y21)*AB21</f>
        <v>53758.846153846156</v>
      </c>
      <c r="AW21" s="83">
        <f>+AV21+AT21</f>
        <v>318378.8606334842</v>
      </c>
      <c r="AX21" s="84">
        <f>+T21-AW21</f>
        <v>380486.1393665158</v>
      </c>
    </row>
    <row r="22" spans="1:50">
      <c r="A22" s="67">
        <v>12</v>
      </c>
      <c r="B22" s="68" t="s">
        <v>54</v>
      </c>
      <c r="C22" s="69">
        <v>40</v>
      </c>
      <c r="D22" s="69" t="s">
        <v>55</v>
      </c>
      <c r="E22" s="69" t="s">
        <v>79</v>
      </c>
      <c r="F22" s="69" t="s">
        <v>80</v>
      </c>
      <c r="G22" s="69">
        <v>77</v>
      </c>
      <c r="H22" s="69" t="s">
        <v>58</v>
      </c>
      <c r="I22" s="69"/>
      <c r="J22" s="69"/>
      <c r="K22" s="70">
        <v>42842</v>
      </c>
      <c r="L22" s="70">
        <v>42398</v>
      </c>
      <c r="M22" s="70">
        <v>45320</v>
      </c>
      <c r="N22" s="70">
        <v>43160</v>
      </c>
      <c r="O22" s="156">
        <v>0</v>
      </c>
      <c r="P22" s="71">
        <f>+DATEDIF(P$4,M22,"m")</f>
        <v>65</v>
      </c>
      <c r="Q22" s="153" t="s">
        <v>287</v>
      </c>
      <c r="R22" s="71">
        <f>+R21</f>
        <v>85</v>
      </c>
      <c r="S22" s="72">
        <v>120</v>
      </c>
      <c r="T22" s="73">
        <v>1347480</v>
      </c>
      <c r="U22" s="73">
        <v>9</v>
      </c>
      <c r="V22" s="73">
        <v>2018</v>
      </c>
      <c r="W22" s="85">
        <v>0</v>
      </c>
      <c r="X22" s="85">
        <f>+($D$3-V22)*12+$C$3-U22+1</f>
        <v>4</v>
      </c>
      <c r="Y22" s="74">
        <f>+X22+24</f>
        <v>28</v>
      </c>
      <c r="Z22" s="74">
        <f>+Y22+Z$4</f>
        <v>33</v>
      </c>
      <c r="AA22" s="74">
        <f>+P22-Z22</f>
        <v>32</v>
      </c>
      <c r="AB22" s="74">
        <f>+T22/P22</f>
        <v>20730.461538461539</v>
      </c>
      <c r="AC22" s="75">
        <v>0</v>
      </c>
      <c r="AD22" s="75">
        <f>+(X22-W22)*AB22</f>
        <v>82921.846153846156</v>
      </c>
      <c r="AE22" s="75">
        <f>+AD22+AC22</f>
        <v>82921.846153846156</v>
      </c>
      <c r="AF22" s="75">
        <f>+T22-AE22</f>
        <v>1264558.1538461538</v>
      </c>
      <c r="AG22" s="76">
        <f>+(AF22/R22)*12</f>
        <v>178525.85701357463</v>
      </c>
      <c r="AH22" s="77">
        <f>+AE22+AG22</f>
        <v>261447.70316742078</v>
      </c>
      <c r="AI22" s="78">
        <f>+T22-AH22</f>
        <v>1086032.2968325792</v>
      </c>
      <c r="AJ22" s="79"/>
      <c r="AK22" s="79">
        <f>+(AF22/R22)*12</f>
        <v>178525.85701357463</v>
      </c>
      <c r="AL22" s="79">
        <f>+AK22</f>
        <v>178525.85701357463</v>
      </c>
      <c r="AM22" s="79">
        <f>+AL22</f>
        <v>178525.85701357463</v>
      </c>
      <c r="AN22" s="79">
        <f>+AM22</f>
        <v>178525.85701357463</v>
      </c>
      <c r="AO22" s="78">
        <f>+AN22</f>
        <v>178525.85701357463</v>
      </c>
      <c r="AP22" s="78">
        <f>+AO22</f>
        <v>178525.85701357463</v>
      </c>
      <c r="AQ22" s="78">
        <f>+(AP22/12)*1</f>
        <v>14877.154751131218</v>
      </c>
      <c r="AR22" s="80"/>
      <c r="AS22" s="78">
        <f>+AB22*12</f>
        <v>248765.53846153847</v>
      </c>
      <c r="AT22" s="81">
        <f>+AE22+AG22+AS22</f>
        <v>510213.24162895925</v>
      </c>
      <c r="AU22" s="81">
        <f>+T22-AT22</f>
        <v>837266.75837104069</v>
      </c>
      <c r="AV22" s="82">
        <f>(Z22-Y22)*AB22</f>
        <v>103652.30769230769</v>
      </c>
      <c r="AW22" s="83">
        <f>+AV22+AT22</f>
        <v>613865.54932126694</v>
      </c>
      <c r="AX22" s="84">
        <f>+T22-AW22</f>
        <v>733614.45067873306</v>
      </c>
    </row>
    <row r="23" spans="1:50">
      <c r="A23" s="67">
        <v>12</v>
      </c>
      <c r="B23" s="68" t="s">
        <v>54</v>
      </c>
      <c r="C23" s="69">
        <v>39</v>
      </c>
      <c r="D23" s="69" t="s">
        <v>55</v>
      </c>
      <c r="E23" s="69" t="s">
        <v>81</v>
      </c>
      <c r="F23" s="69" t="s">
        <v>82</v>
      </c>
      <c r="G23" s="69">
        <v>23</v>
      </c>
      <c r="H23" s="69" t="s">
        <v>58</v>
      </c>
      <c r="I23" s="69"/>
      <c r="J23" s="69"/>
      <c r="K23" s="70">
        <v>42846</v>
      </c>
      <c r="L23" s="70">
        <v>42398</v>
      </c>
      <c r="M23" s="70">
        <v>45320</v>
      </c>
      <c r="N23" s="70">
        <v>43160</v>
      </c>
      <c r="O23" s="156">
        <v>0</v>
      </c>
      <c r="P23" s="71">
        <f>+DATEDIF(P$4,M23,"m")</f>
        <v>65</v>
      </c>
      <c r="Q23" s="153" t="s">
        <v>287</v>
      </c>
      <c r="R23" s="71">
        <f>+R22</f>
        <v>85</v>
      </c>
      <c r="S23" s="72">
        <v>120</v>
      </c>
      <c r="T23" s="73">
        <v>722155</v>
      </c>
      <c r="U23" s="73">
        <v>9</v>
      </c>
      <c r="V23" s="73">
        <v>2018</v>
      </c>
      <c r="W23" s="85">
        <v>0</v>
      </c>
      <c r="X23" s="85">
        <f>+($D$3-V23)*12+$C$3-U23+1</f>
        <v>4</v>
      </c>
      <c r="Y23" s="74">
        <f>+X23+24</f>
        <v>28</v>
      </c>
      <c r="Z23" s="74">
        <f>+Y23+Z$4</f>
        <v>33</v>
      </c>
      <c r="AA23" s="74">
        <f>+P23-Z23</f>
        <v>32</v>
      </c>
      <c r="AB23" s="74">
        <f>+T23/P23</f>
        <v>11110.076923076924</v>
      </c>
      <c r="AC23" s="75">
        <v>0</v>
      </c>
      <c r="AD23" s="75">
        <f>+(X23-W23)*AB23</f>
        <v>44440.307692307695</v>
      </c>
      <c r="AE23" s="75">
        <f>+AD23+AC23</f>
        <v>44440.307692307695</v>
      </c>
      <c r="AF23" s="75">
        <f>+T23-AE23</f>
        <v>677714.69230769225</v>
      </c>
      <c r="AG23" s="76">
        <f>+(AF23/R23)*12</f>
        <v>95677.368325791846</v>
      </c>
      <c r="AH23" s="77">
        <f>+AE23+AG23</f>
        <v>140117.67601809953</v>
      </c>
      <c r="AI23" s="78">
        <f>+T23-AH23</f>
        <v>582037.32398190047</v>
      </c>
      <c r="AJ23" s="79"/>
      <c r="AK23" s="79">
        <f>+(AF23/R23)*12</f>
        <v>95677.368325791846</v>
      </c>
      <c r="AL23" s="79">
        <f>+AK23</f>
        <v>95677.368325791846</v>
      </c>
      <c r="AM23" s="79">
        <f>+AL23</f>
        <v>95677.368325791846</v>
      </c>
      <c r="AN23" s="79">
        <f>+AM23</f>
        <v>95677.368325791846</v>
      </c>
      <c r="AO23" s="78">
        <f>+AN23</f>
        <v>95677.368325791846</v>
      </c>
      <c r="AP23" s="78">
        <f>+AO23</f>
        <v>95677.368325791846</v>
      </c>
      <c r="AQ23" s="78">
        <f>+(AP23/12)*1</f>
        <v>7973.1140271493205</v>
      </c>
      <c r="AR23" s="80"/>
      <c r="AS23" s="78">
        <f>+AB23*12</f>
        <v>133320.92307692309</v>
      </c>
      <c r="AT23" s="81">
        <f>+AE23+AG23+AS23</f>
        <v>273438.59909502266</v>
      </c>
      <c r="AU23" s="81">
        <f>+T23-AT23</f>
        <v>448716.40090497734</v>
      </c>
      <c r="AV23" s="82">
        <f>(Z23-Y23)*AB23</f>
        <v>55550.384615384617</v>
      </c>
      <c r="AW23" s="83">
        <f>+AV23+AT23</f>
        <v>328988.98371040728</v>
      </c>
      <c r="AX23" s="84">
        <f>+T23-AW23</f>
        <v>393166.01628959272</v>
      </c>
    </row>
    <row r="24" spans="1:50">
      <c r="A24" s="67">
        <v>12</v>
      </c>
      <c r="B24" s="68" t="s">
        <v>54</v>
      </c>
      <c r="C24" s="69">
        <v>41</v>
      </c>
      <c r="D24" s="69" t="s">
        <v>55</v>
      </c>
      <c r="E24" s="69" t="s">
        <v>83</v>
      </c>
      <c r="F24" s="69" t="s">
        <v>84</v>
      </c>
      <c r="G24" s="69">
        <v>50851</v>
      </c>
      <c r="H24" s="69" t="s">
        <v>58</v>
      </c>
      <c r="I24" s="69"/>
      <c r="J24" s="69"/>
      <c r="K24" s="70">
        <v>42865</v>
      </c>
      <c r="L24" s="70">
        <v>42398</v>
      </c>
      <c r="M24" s="70">
        <v>45320</v>
      </c>
      <c r="N24" s="70">
        <v>43160</v>
      </c>
      <c r="O24" s="156">
        <v>0</v>
      </c>
      <c r="P24" s="71">
        <f>+DATEDIF(P$4,M24,"m")</f>
        <v>65</v>
      </c>
      <c r="Q24" s="153" t="s">
        <v>287</v>
      </c>
      <c r="R24" s="71">
        <f>+R23</f>
        <v>85</v>
      </c>
      <c r="S24" s="72">
        <v>120</v>
      </c>
      <c r="T24" s="73">
        <v>65000</v>
      </c>
      <c r="U24" s="73">
        <v>9</v>
      </c>
      <c r="V24" s="73">
        <v>2018</v>
      </c>
      <c r="W24" s="85">
        <v>0</v>
      </c>
      <c r="X24" s="85">
        <f>+($D$3-V24)*12+$C$3-U24+1</f>
        <v>4</v>
      </c>
      <c r="Y24" s="74">
        <f>+X24+24</f>
        <v>28</v>
      </c>
      <c r="Z24" s="74">
        <f>+Y24+Z$4</f>
        <v>33</v>
      </c>
      <c r="AA24" s="74">
        <f>+P24-Z24</f>
        <v>32</v>
      </c>
      <c r="AB24" s="74">
        <f>+T24/P24</f>
        <v>1000</v>
      </c>
      <c r="AC24" s="75">
        <v>0</v>
      </c>
      <c r="AD24" s="75">
        <f>+(X24-W24)*AB24</f>
        <v>4000</v>
      </c>
      <c r="AE24" s="75">
        <f>+AD24+AC24</f>
        <v>4000</v>
      </c>
      <c r="AF24" s="75">
        <f>+T24-AE24</f>
        <v>61000</v>
      </c>
      <c r="AG24" s="76">
        <f>+(AF24/R24)*12</f>
        <v>8611.7647058823532</v>
      </c>
      <c r="AH24" s="77">
        <f>+AE24+AG24</f>
        <v>12611.764705882353</v>
      </c>
      <c r="AI24" s="78">
        <f>+T24-AH24</f>
        <v>52388.23529411765</v>
      </c>
      <c r="AJ24" s="79"/>
      <c r="AK24" s="79">
        <f>+(AF24/R24)*12</f>
        <v>8611.7647058823532</v>
      </c>
      <c r="AL24" s="79">
        <f>+AK24</f>
        <v>8611.7647058823532</v>
      </c>
      <c r="AM24" s="79">
        <f>+AL24</f>
        <v>8611.7647058823532</v>
      </c>
      <c r="AN24" s="79">
        <f>+AM24</f>
        <v>8611.7647058823532</v>
      </c>
      <c r="AO24" s="78">
        <f>+AN24</f>
        <v>8611.7647058823532</v>
      </c>
      <c r="AP24" s="78">
        <f>+AO24</f>
        <v>8611.7647058823532</v>
      </c>
      <c r="AQ24" s="78">
        <f>+(AP24/12)*1</f>
        <v>717.64705882352939</v>
      </c>
      <c r="AR24" s="80"/>
      <c r="AS24" s="78">
        <f>+AB24*12</f>
        <v>12000</v>
      </c>
      <c r="AT24" s="81">
        <f>+AE24+AG24+AS24</f>
        <v>24611.764705882353</v>
      </c>
      <c r="AU24" s="81">
        <f>+T24-AT24</f>
        <v>40388.23529411765</v>
      </c>
      <c r="AV24" s="82">
        <f>(Z24-Y24)*AB24</f>
        <v>5000</v>
      </c>
      <c r="AW24" s="83">
        <f>+AV24+AT24</f>
        <v>29611.764705882353</v>
      </c>
      <c r="AX24" s="84">
        <f>+T24-AW24</f>
        <v>35388.23529411765</v>
      </c>
    </row>
    <row r="25" spans="1:50">
      <c r="A25" s="67">
        <v>12</v>
      </c>
      <c r="B25" s="68" t="s">
        <v>54</v>
      </c>
      <c r="C25" s="69">
        <v>43</v>
      </c>
      <c r="D25" s="69" t="s">
        <v>55</v>
      </c>
      <c r="E25" s="69" t="s">
        <v>85</v>
      </c>
      <c r="F25" s="69" t="s">
        <v>86</v>
      </c>
      <c r="G25" s="69">
        <v>3663090</v>
      </c>
      <c r="H25" s="69" t="s">
        <v>58</v>
      </c>
      <c r="I25" s="69"/>
      <c r="J25" s="69"/>
      <c r="K25" s="70">
        <v>42866</v>
      </c>
      <c r="L25" s="70">
        <v>42398</v>
      </c>
      <c r="M25" s="70">
        <v>45320</v>
      </c>
      <c r="N25" s="70">
        <v>43160</v>
      </c>
      <c r="O25" s="156">
        <v>0</v>
      </c>
      <c r="P25" s="71">
        <f>+DATEDIF(P$4,M25,"m")</f>
        <v>65</v>
      </c>
      <c r="Q25" s="153" t="s">
        <v>287</v>
      </c>
      <c r="R25" s="71">
        <f>+R24</f>
        <v>85</v>
      </c>
      <c r="S25" s="72">
        <v>120</v>
      </c>
      <c r="T25" s="73">
        <v>70331</v>
      </c>
      <c r="U25" s="73">
        <v>9</v>
      </c>
      <c r="V25" s="73">
        <v>2018</v>
      </c>
      <c r="W25" s="85">
        <v>0</v>
      </c>
      <c r="X25" s="85">
        <f>+($D$3-V25)*12+$C$3-U25+1</f>
        <v>4</v>
      </c>
      <c r="Y25" s="74">
        <f>+X25+24</f>
        <v>28</v>
      </c>
      <c r="Z25" s="74">
        <f>+Y25+Z$4</f>
        <v>33</v>
      </c>
      <c r="AA25" s="74">
        <f>+P25-Z25</f>
        <v>32</v>
      </c>
      <c r="AB25" s="74">
        <f>+T25/P25</f>
        <v>1082.0153846153846</v>
      </c>
      <c r="AC25" s="75">
        <v>0</v>
      </c>
      <c r="AD25" s="75">
        <f>+(X25-W25)*AB25</f>
        <v>4328.0615384615385</v>
      </c>
      <c r="AE25" s="75">
        <f>+AD25+AC25</f>
        <v>4328.0615384615385</v>
      </c>
      <c r="AF25" s="75">
        <f>+T25-AE25</f>
        <v>66002.938461538462</v>
      </c>
      <c r="AG25" s="76">
        <f>+(AF25/R25)*12</f>
        <v>9318.0619004524888</v>
      </c>
      <c r="AH25" s="77">
        <f>+AE25+AG25</f>
        <v>13646.123438914026</v>
      </c>
      <c r="AI25" s="78">
        <f>+T25-AH25</f>
        <v>56684.87656108597</v>
      </c>
      <c r="AJ25" s="79"/>
      <c r="AK25" s="79">
        <f>+(AF25/R25)*12</f>
        <v>9318.0619004524888</v>
      </c>
      <c r="AL25" s="79">
        <f>+AK25</f>
        <v>9318.0619004524888</v>
      </c>
      <c r="AM25" s="79">
        <f>+AL25</f>
        <v>9318.0619004524888</v>
      </c>
      <c r="AN25" s="79">
        <f>+AM25</f>
        <v>9318.0619004524888</v>
      </c>
      <c r="AO25" s="78">
        <f>+AN25</f>
        <v>9318.0619004524888</v>
      </c>
      <c r="AP25" s="78">
        <f>+AO25</f>
        <v>9318.0619004524888</v>
      </c>
      <c r="AQ25" s="78">
        <f>+(AP25/12)*1</f>
        <v>776.50515837104069</v>
      </c>
      <c r="AR25" s="80"/>
      <c r="AS25" s="78">
        <f>+AB25*12</f>
        <v>12984.184615384616</v>
      </c>
      <c r="AT25" s="81">
        <f>+AE25+AG25+AS25</f>
        <v>26630.308054298643</v>
      </c>
      <c r="AU25" s="81">
        <f>+T25-AT25</f>
        <v>43700.691945701357</v>
      </c>
      <c r="AV25" s="82">
        <f>(Z25-Y25)*AB25</f>
        <v>5410.0769230769229</v>
      </c>
      <c r="AW25" s="83">
        <f>+AV25+AT25</f>
        <v>32040.384977375565</v>
      </c>
      <c r="AX25" s="84">
        <f>+T25-AW25</f>
        <v>38290.615022624435</v>
      </c>
    </row>
    <row r="26" spans="1:50">
      <c r="A26" s="67">
        <v>12</v>
      </c>
      <c r="B26" s="68" t="s">
        <v>54</v>
      </c>
      <c r="C26" s="69">
        <v>42</v>
      </c>
      <c r="D26" s="69" t="s">
        <v>55</v>
      </c>
      <c r="E26" s="69" t="s">
        <v>87</v>
      </c>
      <c r="F26" s="69" t="s">
        <v>84</v>
      </c>
      <c r="G26" s="69">
        <v>50879</v>
      </c>
      <c r="H26" s="69" t="s">
        <v>58</v>
      </c>
      <c r="I26" s="69"/>
      <c r="J26" s="69"/>
      <c r="K26" s="70">
        <v>42866</v>
      </c>
      <c r="L26" s="70">
        <v>42398</v>
      </c>
      <c r="M26" s="70">
        <v>45320</v>
      </c>
      <c r="N26" s="70">
        <v>43160</v>
      </c>
      <c r="O26" s="156">
        <v>0</v>
      </c>
      <c r="P26" s="71">
        <f>+DATEDIF(P$4,M26,"m")</f>
        <v>65</v>
      </c>
      <c r="Q26" s="153" t="s">
        <v>287</v>
      </c>
      <c r="R26" s="71">
        <f>+R25</f>
        <v>85</v>
      </c>
      <c r="S26" s="72">
        <v>120</v>
      </c>
      <c r="T26" s="73">
        <v>57732</v>
      </c>
      <c r="U26" s="73">
        <v>9</v>
      </c>
      <c r="V26" s="73">
        <v>2018</v>
      </c>
      <c r="W26" s="85">
        <v>0</v>
      </c>
      <c r="X26" s="85">
        <f>+($D$3-V26)*12+$C$3-U26+1</f>
        <v>4</v>
      </c>
      <c r="Y26" s="74">
        <f>+X26+24</f>
        <v>28</v>
      </c>
      <c r="Z26" s="74">
        <f>+Y26+Z$4</f>
        <v>33</v>
      </c>
      <c r="AA26" s="74">
        <f>+P26-Z26</f>
        <v>32</v>
      </c>
      <c r="AB26" s="74">
        <f>+T26/P26</f>
        <v>888.18461538461543</v>
      </c>
      <c r="AC26" s="75">
        <v>0</v>
      </c>
      <c r="AD26" s="75">
        <f>+(X26-W26)*AB26</f>
        <v>3552.7384615384617</v>
      </c>
      <c r="AE26" s="75">
        <f>+AD26+AC26</f>
        <v>3552.7384615384617</v>
      </c>
      <c r="AF26" s="75">
        <f>+T26-AE26</f>
        <v>54179.261538461535</v>
      </c>
      <c r="AG26" s="76">
        <f>+(AF26/R26)*12</f>
        <v>7648.8369230769231</v>
      </c>
      <c r="AH26" s="77">
        <f>+AE26+AG26</f>
        <v>11201.575384615386</v>
      </c>
      <c r="AI26" s="78">
        <f>+T26-AH26</f>
        <v>46530.424615384618</v>
      </c>
      <c r="AJ26" s="79"/>
      <c r="AK26" s="79">
        <f>+(AF26/R26)*12</f>
        <v>7648.8369230769231</v>
      </c>
      <c r="AL26" s="79">
        <f>+AK26</f>
        <v>7648.8369230769231</v>
      </c>
      <c r="AM26" s="79">
        <f>+AL26</f>
        <v>7648.8369230769231</v>
      </c>
      <c r="AN26" s="79">
        <f>+AM26</f>
        <v>7648.8369230769231</v>
      </c>
      <c r="AO26" s="78">
        <f>+AN26</f>
        <v>7648.8369230769231</v>
      </c>
      <c r="AP26" s="78">
        <f>+AO26</f>
        <v>7648.8369230769231</v>
      </c>
      <c r="AQ26" s="78">
        <f>+(AP26/12)*1</f>
        <v>637.40307692307692</v>
      </c>
      <c r="AR26" s="80"/>
      <c r="AS26" s="78">
        <f>+AB26*12</f>
        <v>10658.215384615385</v>
      </c>
      <c r="AT26" s="81">
        <f>+AE26+AG26+AS26</f>
        <v>21859.790769230771</v>
      </c>
      <c r="AU26" s="81">
        <f>+T26-AT26</f>
        <v>35872.209230769229</v>
      </c>
      <c r="AV26" s="82">
        <f>(Z26-Y26)*AB26</f>
        <v>4440.9230769230771</v>
      </c>
      <c r="AW26" s="83">
        <f>+AV26+AT26</f>
        <v>26300.713846153849</v>
      </c>
      <c r="AX26" s="84">
        <f>+T26-AW26</f>
        <v>31431.286153846151</v>
      </c>
    </row>
    <row r="27" spans="1:50">
      <c r="A27" s="67">
        <v>12</v>
      </c>
      <c r="B27" s="68" t="s">
        <v>54</v>
      </c>
      <c r="C27" s="86">
        <v>2</v>
      </c>
      <c r="D27" s="86" t="s">
        <v>55</v>
      </c>
      <c r="E27" s="87" t="s">
        <v>65</v>
      </c>
      <c r="F27" s="87" t="s">
        <v>88</v>
      </c>
      <c r="G27" s="86">
        <v>53</v>
      </c>
      <c r="H27" s="88" t="s">
        <v>58</v>
      </c>
      <c r="I27" s="87" t="s">
        <v>65</v>
      </c>
      <c r="J27" s="87"/>
      <c r="K27" s="70">
        <v>42907</v>
      </c>
      <c r="L27" s="70">
        <v>42398</v>
      </c>
      <c r="M27" s="70">
        <v>45320</v>
      </c>
      <c r="N27" s="70">
        <v>43160</v>
      </c>
      <c r="O27" s="156">
        <v>0</v>
      </c>
      <c r="P27" s="71">
        <f>+DATEDIF(P$4,M27,"m")</f>
        <v>65</v>
      </c>
      <c r="Q27" s="153" t="s">
        <v>287</v>
      </c>
      <c r="R27" s="71">
        <f>+R26</f>
        <v>85</v>
      </c>
      <c r="S27" s="72">
        <v>120</v>
      </c>
      <c r="T27" s="73">
        <v>95372000</v>
      </c>
      <c r="U27" s="73">
        <v>9</v>
      </c>
      <c r="V27" s="73">
        <v>2018</v>
      </c>
      <c r="W27" s="85">
        <v>0</v>
      </c>
      <c r="X27" s="85">
        <f>+($D$3-V27)*12+$C$3-U27+1</f>
        <v>4</v>
      </c>
      <c r="Y27" s="74">
        <f>+X27+24</f>
        <v>28</v>
      </c>
      <c r="Z27" s="74">
        <f>+Y27+Z$4</f>
        <v>33</v>
      </c>
      <c r="AA27" s="74">
        <f>+P27-Z27</f>
        <v>32</v>
      </c>
      <c r="AB27" s="74">
        <f>+T27/P27</f>
        <v>1467261.5384615385</v>
      </c>
      <c r="AC27" s="75">
        <v>0</v>
      </c>
      <c r="AD27" s="75">
        <f>+(X27-W27)*AB27</f>
        <v>5869046.153846154</v>
      </c>
      <c r="AE27" s="75">
        <f>+AD27+AC27</f>
        <v>5869046.153846154</v>
      </c>
      <c r="AF27" s="75">
        <f>+T27-AE27</f>
        <v>89502953.84615384</v>
      </c>
      <c r="AG27" s="76">
        <f>+(AF27/R27)*12</f>
        <v>12635711.131221719</v>
      </c>
      <c r="AH27" s="77">
        <f>+AE27+AG27</f>
        <v>18504757.285067871</v>
      </c>
      <c r="AI27" s="78">
        <f>+T27-AH27</f>
        <v>76867242.714932129</v>
      </c>
      <c r="AJ27" s="79"/>
      <c r="AK27" s="79">
        <f>+(AF27/R27)*12</f>
        <v>12635711.131221719</v>
      </c>
      <c r="AL27" s="79">
        <f>+AK27</f>
        <v>12635711.131221719</v>
      </c>
      <c r="AM27" s="79">
        <f>+AL27</f>
        <v>12635711.131221719</v>
      </c>
      <c r="AN27" s="79">
        <f>+AM27</f>
        <v>12635711.131221719</v>
      </c>
      <c r="AO27" s="78">
        <f>+AN27</f>
        <v>12635711.131221719</v>
      </c>
      <c r="AP27" s="78">
        <f>+AO27</f>
        <v>12635711.131221719</v>
      </c>
      <c r="AQ27" s="78">
        <f>+(AP27/12)*1</f>
        <v>1052975.9276018098</v>
      </c>
      <c r="AR27" s="89"/>
      <c r="AS27" s="78">
        <f>+AB27*12</f>
        <v>17607138.461538464</v>
      </c>
      <c r="AT27" s="81">
        <f>+AE27+AG27+AS27</f>
        <v>36111895.746606335</v>
      </c>
      <c r="AU27" s="81">
        <f>+T27-AT27</f>
        <v>59260104.253393665</v>
      </c>
      <c r="AV27" s="82">
        <f>(Z27-Y27)*AB27</f>
        <v>7336307.692307692</v>
      </c>
      <c r="AW27" s="83">
        <f>+AV27+AT27</f>
        <v>43448203.438914031</v>
      </c>
      <c r="AX27" s="84">
        <f>+T27-AW27</f>
        <v>51923796.561085969</v>
      </c>
    </row>
    <row r="28" spans="1:50">
      <c r="A28" s="67">
        <v>12</v>
      </c>
      <c r="B28" s="68" t="s">
        <v>54</v>
      </c>
      <c r="C28" s="69">
        <v>44</v>
      </c>
      <c r="D28" s="69" t="s">
        <v>55</v>
      </c>
      <c r="E28" s="69" t="s">
        <v>89</v>
      </c>
      <c r="F28" s="69" t="s">
        <v>90</v>
      </c>
      <c r="G28" s="69">
        <v>76</v>
      </c>
      <c r="H28" s="69" t="s">
        <v>58</v>
      </c>
      <c r="I28" s="69"/>
      <c r="J28" s="69"/>
      <c r="K28" s="70">
        <v>42914</v>
      </c>
      <c r="L28" s="70">
        <v>42398</v>
      </c>
      <c r="M28" s="70">
        <v>45320</v>
      </c>
      <c r="N28" s="70">
        <v>43160</v>
      </c>
      <c r="O28" s="156">
        <v>0</v>
      </c>
      <c r="P28" s="71">
        <f>+DATEDIF(P$4,M28,"m")</f>
        <v>65</v>
      </c>
      <c r="Q28" s="153" t="s">
        <v>287</v>
      </c>
      <c r="R28" s="71">
        <f>+R27</f>
        <v>85</v>
      </c>
      <c r="S28" s="72">
        <v>120</v>
      </c>
      <c r="T28" s="73">
        <v>1950000</v>
      </c>
      <c r="U28" s="73">
        <v>9</v>
      </c>
      <c r="V28" s="73">
        <v>2018</v>
      </c>
      <c r="W28" s="92">
        <v>0</v>
      </c>
      <c r="X28" s="92">
        <f>+($D$3-V28)*12+$C$3-U28+1</f>
        <v>4</v>
      </c>
      <c r="Y28" s="74">
        <f>+X28+24</f>
        <v>28</v>
      </c>
      <c r="Z28" s="74">
        <f>+Y28+Z$4</f>
        <v>33</v>
      </c>
      <c r="AA28" s="74">
        <f>+P28-Z28</f>
        <v>32</v>
      </c>
      <c r="AB28" s="74">
        <f>+T28/P28</f>
        <v>30000</v>
      </c>
      <c r="AC28" s="80">
        <v>0</v>
      </c>
      <c r="AD28" s="75">
        <f>+(X28-W28)*AB28</f>
        <v>120000</v>
      </c>
      <c r="AE28" s="93">
        <f>+AD28+AC28</f>
        <v>120000</v>
      </c>
      <c r="AF28" s="93">
        <f>+T28-AE28</f>
        <v>1830000</v>
      </c>
      <c r="AG28" s="76">
        <f>+(AF28/R28)*12</f>
        <v>258352.94117647057</v>
      </c>
      <c r="AH28" s="77">
        <f>+AE28+AG28</f>
        <v>378352.9411764706</v>
      </c>
      <c r="AI28" s="78">
        <f>+T28-AH28</f>
        <v>1571647.0588235294</v>
      </c>
      <c r="AJ28" s="79"/>
      <c r="AK28" s="79">
        <f>+(AF28/R28)*12</f>
        <v>258352.94117647057</v>
      </c>
      <c r="AL28" s="79">
        <f>+AK28</f>
        <v>258352.94117647057</v>
      </c>
      <c r="AM28" s="79">
        <f>+AL28</f>
        <v>258352.94117647057</v>
      </c>
      <c r="AN28" s="79">
        <f>+AM28</f>
        <v>258352.94117647057</v>
      </c>
      <c r="AO28" s="78">
        <f>+AN28</f>
        <v>258352.94117647057</v>
      </c>
      <c r="AP28" s="78">
        <f>+AO28</f>
        <v>258352.94117647057</v>
      </c>
      <c r="AQ28" s="78">
        <f>+(AP28/12)*1</f>
        <v>21529.411764705881</v>
      </c>
      <c r="AR28" s="80"/>
      <c r="AS28" s="78">
        <f>+AB28*12</f>
        <v>360000</v>
      </c>
      <c r="AT28" s="81">
        <f>+AE28+AG28+AS28</f>
        <v>738352.9411764706</v>
      </c>
      <c r="AU28" s="81">
        <f>+T28-AT28</f>
        <v>1211647.0588235294</v>
      </c>
      <c r="AV28" s="82">
        <f>(Z28-Y28)*AB28</f>
        <v>150000</v>
      </c>
      <c r="AW28" s="83">
        <f>+AV28+AT28</f>
        <v>888352.9411764706</v>
      </c>
      <c r="AX28" s="84">
        <f>+T28-AW28</f>
        <v>1061647.0588235294</v>
      </c>
    </row>
    <row r="29" spans="1:50">
      <c r="A29" s="67">
        <v>12</v>
      </c>
      <c r="B29" s="68" t="s">
        <v>54</v>
      </c>
      <c r="C29" s="69">
        <v>46</v>
      </c>
      <c r="D29" s="69" t="s">
        <v>55</v>
      </c>
      <c r="E29" s="69" t="s">
        <v>79</v>
      </c>
      <c r="F29" s="69" t="s">
        <v>80</v>
      </c>
      <c r="G29" s="69">
        <v>90</v>
      </c>
      <c r="H29" s="69" t="s">
        <v>58</v>
      </c>
      <c r="I29" s="69"/>
      <c r="J29" s="69"/>
      <c r="K29" s="70">
        <v>42927</v>
      </c>
      <c r="L29" s="70">
        <v>42398</v>
      </c>
      <c r="M29" s="70">
        <v>45320</v>
      </c>
      <c r="N29" s="70">
        <v>43160</v>
      </c>
      <c r="O29" s="156">
        <v>0</v>
      </c>
      <c r="P29" s="71">
        <f>+DATEDIF(P$4,M29,"m")</f>
        <v>65</v>
      </c>
      <c r="Q29" s="153" t="s">
        <v>287</v>
      </c>
      <c r="R29" s="71">
        <f>+R28</f>
        <v>85</v>
      </c>
      <c r="S29" s="72">
        <v>120</v>
      </c>
      <c r="T29" s="73">
        <v>1347480</v>
      </c>
      <c r="U29" s="73">
        <v>9</v>
      </c>
      <c r="V29" s="73">
        <v>2018</v>
      </c>
      <c r="W29" s="92">
        <v>0</v>
      </c>
      <c r="X29" s="92">
        <f>+($D$3-V29)*12+$C$3-U29+1</f>
        <v>4</v>
      </c>
      <c r="Y29" s="74">
        <f>+X29+24</f>
        <v>28</v>
      </c>
      <c r="Z29" s="74">
        <f>+Y29+Z$4</f>
        <v>33</v>
      </c>
      <c r="AA29" s="74">
        <f>+P29-Z29</f>
        <v>32</v>
      </c>
      <c r="AB29" s="74">
        <f>+T29/P29</f>
        <v>20730.461538461539</v>
      </c>
      <c r="AC29" s="80">
        <v>0</v>
      </c>
      <c r="AD29" s="75">
        <f>+(X29-W29)*AB29</f>
        <v>82921.846153846156</v>
      </c>
      <c r="AE29" s="93">
        <f>+AD29+AC29</f>
        <v>82921.846153846156</v>
      </c>
      <c r="AF29" s="93">
        <f>+T29-AE29</f>
        <v>1264558.1538461538</v>
      </c>
      <c r="AG29" s="76">
        <f>+(AF29/R29)*12</f>
        <v>178525.85701357463</v>
      </c>
      <c r="AH29" s="77">
        <f>+AE29+AG29</f>
        <v>261447.70316742078</v>
      </c>
      <c r="AI29" s="78">
        <f>+T29-AH29</f>
        <v>1086032.2968325792</v>
      </c>
      <c r="AJ29" s="79"/>
      <c r="AK29" s="79">
        <f>+(AF29/R29)*12</f>
        <v>178525.85701357463</v>
      </c>
      <c r="AL29" s="79">
        <f>+AK29</f>
        <v>178525.85701357463</v>
      </c>
      <c r="AM29" s="79">
        <f>+AL29</f>
        <v>178525.85701357463</v>
      </c>
      <c r="AN29" s="79">
        <f>+AM29</f>
        <v>178525.85701357463</v>
      </c>
      <c r="AO29" s="78">
        <f>+AN29</f>
        <v>178525.85701357463</v>
      </c>
      <c r="AP29" s="78">
        <f>+AO29</f>
        <v>178525.85701357463</v>
      </c>
      <c r="AQ29" s="78">
        <f>+(AP29/12)*1</f>
        <v>14877.154751131218</v>
      </c>
      <c r="AR29" s="80"/>
      <c r="AS29" s="78">
        <f>+AB29*12</f>
        <v>248765.53846153847</v>
      </c>
      <c r="AT29" s="81">
        <f>+AE29+AG29+AS29</f>
        <v>510213.24162895925</v>
      </c>
      <c r="AU29" s="81">
        <f>+T29-AT29</f>
        <v>837266.75837104069</v>
      </c>
      <c r="AV29" s="82">
        <f>(Z29-Y29)*AB29</f>
        <v>103652.30769230769</v>
      </c>
      <c r="AW29" s="83">
        <f>+AV29+AT29</f>
        <v>613865.54932126694</v>
      </c>
      <c r="AX29" s="84">
        <f>+T29-AW29</f>
        <v>733614.45067873306</v>
      </c>
    </row>
    <row r="30" spans="1:50">
      <c r="A30" s="67">
        <v>12</v>
      </c>
      <c r="B30" s="68" t="s">
        <v>54</v>
      </c>
      <c r="C30" s="69">
        <v>45</v>
      </c>
      <c r="D30" s="69" t="s">
        <v>55</v>
      </c>
      <c r="E30" s="69" t="s">
        <v>91</v>
      </c>
      <c r="F30" s="69" t="s">
        <v>92</v>
      </c>
      <c r="G30" s="69">
        <v>16</v>
      </c>
      <c r="H30" s="69" t="s">
        <v>58</v>
      </c>
      <c r="I30" s="69"/>
      <c r="J30" s="69"/>
      <c r="K30" s="70">
        <v>42927</v>
      </c>
      <c r="L30" s="70">
        <v>42398</v>
      </c>
      <c r="M30" s="70">
        <v>45320</v>
      </c>
      <c r="N30" s="70">
        <v>43160</v>
      </c>
      <c r="O30" s="156">
        <v>0</v>
      </c>
      <c r="P30" s="71">
        <f>+DATEDIF(P$4,M30,"m")</f>
        <v>65</v>
      </c>
      <c r="Q30" s="153" t="s">
        <v>287</v>
      </c>
      <c r="R30" s="71">
        <f>+R29</f>
        <v>85</v>
      </c>
      <c r="S30" s="72">
        <v>120</v>
      </c>
      <c r="T30" s="73">
        <v>700000</v>
      </c>
      <c r="U30" s="73">
        <v>9</v>
      </c>
      <c r="V30" s="73">
        <v>2018</v>
      </c>
      <c r="W30" s="69">
        <v>0</v>
      </c>
      <c r="X30" s="69">
        <f>+($D$3-V30)*12+$C$3-U30+1</f>
        <v>4</v>
      </c>
      <c r="Y30" s="74">
        <f>+X30+24</f>
        <v>28</v>
      </c>
      <c r="Z30" s="74">
        <f>+Y30+Z$4</f>
        <v>33</v>
      </c>
      <c r="AA30" s="74">
        <f>+P30-Z30</f>
        <v>32</v>
      </c>
      <c r="AB30" s="74">
        <f>+T30/P30</f>
        <v>10769.23076923077</v>
      </c>
      <c r="AC30" s="80">
        <v>0</v>
      </c>
      <c r="AD30" s="75">
        <f>+(X30-W30)*AB30</f>
        <v>43076.923076923078</v>
      </c>
      <c r="AE30" s="93">
        <f>+AD30+AC30</f>
        <v>43076.923076923078</v>
      </c>
      <c r="AF30" s="93">
        <f>+T30-AE30</f>
        <v>656923.07692307688</v>
      </c>
      <c r="AG30" s="76">
        <f>+(AF30/R30)*12</f>
        <v>92742.081447963792</v>
      </c>
      <c r="AH30" s="77">
        <f>+AE30+AG30</f>
        <v>135819.00452488687</v>
      </c>
      <c r="AI30" s="78">
        <f>+T30-AH30</f>
        <v>564180.99547511316</v>
      </c>
      <c r="AJ30" s="79"/>
      <c r="AK30" s="79">
        <f>+(AF30/R30)*12</f>
        <v>92742.081447963792</v>
      </c>
      <c r="AL30" s="79">
        <f>+AK30</f>
        <v>92742.081447963792</v>
      </c>
      <c r="AM30" s="79">
        <f>+AL30</f>
        <v>92742.081447963792</v>
      </c>
      <c r="AN30" s="79">
        <f>+AM30</f>
        <v>92742.081447963792</v>
      </c>
      <c r="AO30" s="78">
        <f>+AN30</f>
        <v>92742.081447963792</v>
      </c>
      <c r="AP30" s="78">
        <f>+AO30</f>
        <v>92742.081447963792</v>
      </c>
      <c r="AQ30" s="78">
        <f>+(AP30/12)*1</f>
        <v>7728.506787330316</v>
      </c>
      <c r="AR30" s="80"/>
      <c r="AS30" s="78">
        <f>+AB30*12</f>
        <v>129230.76923076923</v>
      </c>
      <c r="AT30" s="81">
        <f>+AE30+AG30+AS30</f>
        <v>265049.77375565609</v>
      </c>
      <c r="AU30" s="81">
        <f>+T30-AT30</f>
        <v>434950.22624434391</v>
      </c>
      <c r="AV30" s="82">
        <f>(Z30-Y30)*AB30</f>
        <v>53846.153846153844</v>
      </c>
      <c r="AW30" s="83">
        <f>+AV30+AT30</f>
        <v>318895.92760180996</v>
      </c>
      <c r="AX30" s="84">
        <f>+T30-AW30</f>
        <v>381104.07239819004</v>
      </c>
    </row>
    <row r="31" spans="1:50">
      <c r="A31" s="67">
        <v>12</v>
      </c>
      <c r="B31" s="68" t="s">
        <v>54</v>
      </c>
      <c r="C31" s="69">
        <v>47</v>
      </c>
      <c r="D31" s="69" t="s">
        <v>55</v>
      </c>
      <c r="E31" s="69" t="s">
        <v>85</v>
      </c>
      <c r="F31" s="69" t="s">
        <v>93</v>
      </c>
      <c r="G31" s="69">
        <v>121708</v>
      </c>
      <c r="H31" s="69" t="s">
        <v>58</v>
      </c>
      <c r="I31" s="69"/>
      <c r="J31" s="69"/>
      <c r="K31" s="70">
        <v>42931</v>
      </c>
      <c r="L31" s="70">
        <v>42398</v>
      </c>
      <c r="M31" s="70">
        <v>45320</v>
      </c>
      <c r="N31" s="70">
        <v>43160</v>
      </c>
      <c r="O31" s="156">
        <v>0</v>
      </c>
      <c r="P31" s="71">
        <f>+DATEDIF(P$4,M31,"m")</f>
        <v>65</v>
      </c>
      <c r="Q31" s="153" t="s">
        <v>287</v>
      </c>
      <c r="R31" s="71">
        <f>+R30</f>
        <v>85</v>
      </c>
      <c r="S31" s="72">
        <v>120</v>
      </c>
      <c r="T31" s="73">
        <v>244325</v>
      </c>
      <c r="U31" s="73">
        <v>9</v>
      </c>
      <c r="V31" s="73">
        <v>2018</v>
      </c>
      <c r="W31" s="92">
        <v>0</v>
      </c>
      <c r="X31" s="92">
        <f>+($D$3-V31)*12+$C$3-U31+1</f>
        <v>4</v>
      </c>
      <c r="Y31" s="74">
        <f>+X31+24</f>
        <v>28</v>
      </c>
      <c r="Z31" s="74">
        <f>+Y31+Z$4</f>
        <v>33</v>
      </c>
      <c r="AA31" s="74">
        <f>+P31-Z31</f>
        <v>32</v>
      </c>
      <c r="AB31" s="74">
        <f>+T31/P31</f>
        <v>3758.8461538461538</v>
      </c>
      <c r="AC31" s="80">
        <v>0</v>
      </c>
      <c r="AD31" s="75">
        <f>+(X31-W31)*AB31</f>
        <v>15035.384615384615</v>
      </c>
      <c r="AE31" s="93">
        <f>+AD31+AC31</f>
        <v>15035.384615384615</v>
      </c>
      <c r="AF31" s="93">
        <f>+T31-AE31</f>
        <v>229289.61538461538</v>
      </c>
      <c r="AG31" s="76">
        <f>+(AF31/R31)*12</f>
        <v>32370.298642533937</v>
      </c>
      <c r="AH31" s="77">
        <f>+AE31+AG31</f>
        <v>47405.68325791855</v>
      </c>
      <c r="AI31" s="78">
        <f>+T31-AH31</f>
        <v>196919.31674208146</v>
      </c>
      <c r="AJ31" s="79"/>
      <c r="AK31" s="79">
        <f>+(AF31/R31)*12</f>
        <v>32370.298642533937</v>
      </c>
      <c r="AL31" s="79">
        <f>+AK31</f>
        <v>32370.298642533937</v>
      </c>
      <c r="AM31" s="79">
        <f>+AL31</f>
        <v>32370.298642533937</v>
      </c>
      <c r="AN31" s="79">
        <f>+AM31</f>
        <v>32370.298642533937</v>
      </c>
      <c r="AO31" s="78">
        <f>+AN31</f>
        <v>32370.298642533937</v>
      </c>
      <c r="AP31" s="78">
        <f>+AO31</f>
        <v>32370.298642533937</v>
      </c>
      <c r="AQ31" s="78">
        <f>+(AP31/12)*1</f>
        <v>2697.5248868778281</v>
      </c>
      <c r="AR31" s="80"/>
      <c r="AS31" s="78">
        <f>+AB31*12</f>
        <v>45106.153846153844</v>
      </c>
      <c r="AT31" s="81">
        <f>+AE31+AG31+AS31</f>
        <v>92511.837104072387</v>
      </c>
      <c r="AU31" s="81">
        <f>+T31-AT31</f>
        <v>151813.16289592761</v>
      </c>
      <c r="AV31" s="82">
        <f>(Z31-Y31)*AB31</f>
        <v>18794.23076923077</v>
      </c>
      <c r="AW31" s="83">
        <f>+AV31+AT31</f>
        <v>111306.06787330315</v>
      </c>
      <c r="AX31" s="84">
        <f>+T31-AW31</f>
        <v>133018.93212669686</v>
      </c>
    </row>
    <row r="32" spans="1:50">
      <c r="A32" s="67">
        <v>12</v>
      </c>
      <c r="B32" s="68" t="s">
        <v>54</v>
      </c>
      <c r="C32" s="86">
        <v>3</v>
      </c>
      <c r="D32" s="86" t="s">
        <v>55</v>
      </c>
      <c r="E32" s="87" t="s">
        <v>65</v>
      </c>
      <c r="F32" s="87" t="s">
        <v>88</v>
      </c>
      <c r="G32" s="86">
        <v>55</v>
      </c>
      <c r="H32" s="88" t="s">
        <v>58</v>
      </c>
      <c r="I32" s="87" t="s">
        <v>65</v>
      </c>
      <c r="J32" s="87"/>
      <c r="K32" s="70">
        <v>42935</v>
      </c>
      <c r="L32" s="70">
        <v>42398</v>
      </c>
      <c r="M32" s="70">
        <v>45320</v>
      </c>
      <c r="N32" s="70">
        <v>43160</v>
      </c>
      <c r="O32" s="156">
        <v>0</v>
      </c>
      <c r="P32" s="71">
        <f>+DATEDIF(P$4,M32,"m")</f>
        <v>65</v>
      </c>
      <c r="Q32" s="153" t="s">
        <v>287</v>
      </c>
      <c r="R32" s="71">
        <f>+R31</f>
        <v>85</v>
      </c>
      <c r="S32" s="72">
        <v>120</v>
      </c>
      <c r="T32" s="73">
        <v>73920308</v>
      </c>
      <c r="U32" s="73">
        <v>9</v>
      </c>
      <c r="V32" s="73">
        <v>2018</v>
      </c>
      <c r="W32" s="85">
        <v>0</v>
      </c>
      <c r="X32" s="85">
        <f>+($D$3-V32)*12+$C$3-U32+1</f>
        <v>4</v>
      </c>
      <c r="Y32" s="74">
        <f>+X32+24</f>
        <v>28</v>
      </c>
      <c r="Z32" s="74">
        <f>+Y32+Z$4</f>
        <v>33</v>
      </c>
      <c r="AA32" s="74">
        <f>+P32-Z32</f>
        <v>32</v>
      </c>
      <c r="AB32" s="74">
        <f>+T32/P32</f>
        <v>1137235.5076923077</v>
      </c>
      <c r="AC32" s="75">
        <v>0</v>
      </c>
      <c r="AD32" s="75">
        <f>+(X32-W32)*AB32</f>
        <v>4548942.0307692308</v>
      </c>
      <c r="AE32" s="75">
        <f>+AD32+AC32</f>
        <v>4548942.0307692308</v>
      </c>
      <c r="AF32" s="75">
        <f>+T32-AE32</f>
        <v>69371365.969230771</v>
      </c>
      <c r="AG32" s="76">
        <f>+(AF32/R32)*12</f>
        <v>9793604.6074208152</v>
      </c>
      <c r="AH32" s="77">
        <f>+AE32+AG32</f>
        <v>14342546.638190046</v>
      </c>
      <c r="AI32" s="78">
        <f>+T32-AH32</f>
        <v>59577761.361809954</v>
      </c>
      <c r="AJ32" s="79"/>
      <c r="AK32" s="79">
        <f>+(AF32/R32)*12</f>
        <v>9793604.6074208152</v>
      </c>
      <c r="AL32" s="79">
        <f>+AK32</f>
        <v>9793604.6074208152</v>
      </c>
      <c r="AM32" s="79">
        <f>+AL32</f>
        <v>9793604.6074208152</v>
      </c>
      <c r="AN32" s="79">
        <f>+AM32</f>
        <v>9793604.6074208152</v>
      </c>
      <c r="AO32" s="78">
        <f>+AN32</f>
        <v>9793604.6074208152</v>
      </c>
      <c r="AP32" s="78">
        <f>+AO32</f>
        <v>9793604.6074208152</v>
      </c>
      <c r="AQ32" s="78">
        <f>+(AP32/12)*1</f>
        <v>816133.71728506789</v>
      </c>
      <c r="AR32" s="89"/>
      <c r="AS32" s="78">
        <f>+AB32*12</f>
        <v>13646826.092307692</v>
      </c>
      <c r="AT32" s="81">
        <f>+AE32+AG32+AS32</f>
        <v>27989372.73049774</v>
      </c>
      <c r="AU32" s="81">
        <f>+T32-AT32</f>
        <v>45930935.26950226</v>
      </c>
      <c r="AV32" s="82">
        <f>(Z32-Y32)*AB32</f>
        <v>5686177.538461538</v>
      </c>
      <c r="AW32" s="83">
        <f>+AV32+AT32</f>
        <v>33675550.268959276</v>
      </c>
      <c r="AX32" s="84">
        <f>+T32-AW32</f>
        <v>40244757.731040724</v>
      </c>
    </row>
    <row r="33" spans="1:50">
      <c r="A33" s="67">
        <v>12</v>
      </c>
      <c r="B33" s="68" t="s">
        <v>54</v>
      </c>
      <c r="C33" s="69">
        <v>48</v>
      </c>
      <c r="D33" s="69" t="s">
        <v>55</v>
      </c>
      <c r="E33" s="69" t="s">
        <v>94</v>
      </c>
      <c r="F33" s="69" t="s">
        <v>95</v>
      </c>
      <c r="G33" s="69">
        <v>19103</v>
      </c>
      <c r="H33" s="69" t="s">
        <v>58</v>
      </c>
      <c r="I33" s="69"/>
      <c r="J33" s="69"/>
      <c r="K33" s="70">
        <v>42935</v>
      </c>
      <c r="L33" s="70">
        <v>42398</v>
      </c>
      <c r="M33" s="70">
        <v>45320</v>
      </c>
      <c r="N33" s="70">
        <v>43160</v>
      </c>
      <c r="O33" s="156">
        <v>0</v>
      </c>
      <c r="P33" s="71">
        <f>+DATEDIF(P$4,M33,"m")</f>
        <v>65</v>
      </c>
      <c r="Q33" s="153" t="s">
        <v>287</v>
      </c>
      <c r="R33" s="71">
        <f>+R32</f>
        <v>85</v>
      </c>
      <c r="S33" s="72">
        <v>120</v>
      </c>
      <c r="T33" s="73">
        <v>103572</v>
      </c>
      <c r="U33" s="73">
        <v>9</v>
      </c>
      <c r="V33" s="73">
        <v>2018</v>
      </c>
      <c r="W33" s="85">
        <v>0</v>
      </c>
      <c r="X33" s="85">
        <f>+($D$3-V33)*12+$C$3-U33+1</f>
        <v>4</v>
      </c>
      <c r="Y33" s="74">
        <f>+X33+24</f>
        <v>28</v>
      </c>
      <c r="Z33" s="74">
        <f>+Y33+Z$4</f>
        <v>33</v>
      </c>
      <c r="AA33" s="74">
        <f>+P33-Z33</f>
        <v>32</v>
      </c>
      <c r="AB33" s="74">
        <f>+T33/P33</f>
        <v>1593.4153846153847</v>
      </c>
      <c r="AC33" s="75">
        <v>0</v>
      </c>
      <c r="AD33" s="75">
        <f>+(X33-W33)*AB33</f>
        <v>6373.6615384615388</v>
      </c>
      <c r="AE33" s="75">
        <f>+AD33+AC33</f>
        <v>6373.6615384615388</v>
      </c>
      <c r="AF33" s="75">
        <f>+T33-AE33</f>
        <v>97198.338461538457</v>
      </c>
      <c r="AG33" s="76">
        <f>+(AF33/R33)*12</f>
        <v>13722.118371040722</v>
      </c>
      <c r="AH33" s="77">
        <f>+AE33+AG33</f>
        <v>20095.77990950226</v>
      </c>
      <c r="AI33" s="78">
        <f>+T33-AH33</f>
        <v>83476.220090497736</v>
      </c>
      <c r="AJ33" s="79"/>
      <c r="AK33" s="79">
        <f>+(AF33/R33)*12</f>
        <v>13722.118371040722</v>
      </c>
      <c r="AL33" s="79">
        <f>+AK33</f>
        <v>13722.118371040722</v>
      </c>
      <c r="AM33" s="79">
        <f>+AL33</f>
        <v>13722.118371040722</v>
      </c>
      <c r="AN33" s="79">
        <f>+AM33</f>
        <v>13722.118371040722</v>
      </c>
      <c r="AO33" s="78">
        <f>+AN33</f>
        <v>13722.118371040722</v>
      </c>
      <c r="AP33" s="78">
        <f>+AO33</f>
        <v>13722.118371040722</v>
      </c>
      <c r="AQ33" s="78">
        <f>+(AP33/12)*1</f>
        <v>1143.5098642533935</v>
      </c>
      <c r="AR33" s="80"/>
      <c r="AS33" s="78">
        <f>+AB33*12</f>
        <v>19120.984615384616</v>
      </c>
      <c r="AT33" s="81">
        <f>+AE33+AG33+AS33</f>
        <v>39216.764524886879</v>
      </c>
      <c r="AU33" s="81">
        <f>+T33-AT33</f>
        <v>64355.235475113121</v>
      </c>
      <c r="AV33" s="82">
        <f>(Z33-Y33)*AB33</f>
        <v>7967.0769230769238</v>
      </c>
      <c r="AW33" s="83">
        <f>+AV33+AT33</f>
        <v>47183.841447963801</v>
      </c>
      <c r="AX33" s="84">
        <f>+T33-AW33</f>
        <v>56388.158552036199</v>
      </c>
    </row>
    <row r="34" spans="1:50">
      <c r="A34" s="67">
        <v>12</v>
      </c>
      <c r="B34" s="68" t="s">
        <v>54</v>
      </c>
      <c r="C34" s="69">
        <v>49</v>
      </c>
      <c r="D34" s="69" t="s">
        <v>55</v>
      </c>
      <c r="E34" s="87" t="s">
        <v>96</v>
      </c>
      <c r="F34" s="87" t="s">
        <v>97</v>
      </c>
      <c r="G34" s="86">
        <v>2576871</v>
      </c>
      <c r="H34" s="88" t="s">
        <v>58</v>
      </c>
      <c r="I34" s="69"/>
      <c r="J34" s="69"/>
      <c r="K34" s="70">
        <v>42935</v>
      </c>
      <c r="L34" s="70">
        <v>42398</v>
      </c>
      <c r="M34" s="70">
        <v>45320</v>
      </c>
      <c r="N34" s="70">
        <v>43160</v>
      </c>
      <c r="O34" s="156">
        <v>0</v>
      </c>
      <c r="P34" s="71">
        <f>+DATEDIF(P$4,M34,"m")</f>
        <v>65</v>
      </c>
      <c r="Q34" s="153" t="s">
        <v>287</v>
      </c>
      <c r="R34" s="71">
        <f>+R33</f>
        <v>85</v>
      </c>
      <c r="S34" s="72">
        <v>120</v>
      </c>
      <c r="T34" s="73">
        <v>48647</v>
      </c>
      <c r="U34" s="73">
        <v>9</v>
      </c>
      <c r="V34" s="73">
        <v>2018</v>
      </c>
      <c r="W34" s="74">
        <v>0</v>
      </c>
      <c r="X34" s="74">
        <f>+($D$3-V34)*12+$C$3-U34+1</f>
        <v>4</v>
      </c>
      <c r="Y34" s="74">
        <f>+X34+24</f>
        <v>28</v>
      </c>
      <c r="Z34" s="74">
        <f>+Y34+Z$4</f>
        <v>33</v>
      </c>
      <c r="AA34" s="74">
        <f>+P34-Z34</f>
        <v>32</v>
      </c>
      <c r="AB34" s="74">
        <f>+T34/P34</f>
        <v>748.4153846153846</v>
      </c>
      <c r="AC34" s="75">
        <v>0</v>
      </c>
      <c r="AD34" s="75">
        <f>+(X34-W34)*AB34</f>
        <v>2993.6615384615384</v>
      </c>
      <c r="AE34" s="75">
        <f>+AD34+AC34</f>
        <v>2993.6615384615384</v>
      </c>
      <c r="AF34" s="75">
        <f>+T34-AE34</f>
        <v>45653.338461538464</v>
      </c>
      <c r="AG34" s="76">
        <f>+(AF34/R34)*12</f>
        <v>6445.1771945701357</v>
      </c>
      <c r="AH34" s="77">
        <f>+AE34+AG34</f>
        <v>9438.8387330316746</v>
      </c>
      <c r="AI34" s="78">
        <f>+T34-AH34</f>
        <v>39208.161266968324</v>
      </c>
      <c r="AJ34" s="79"/>
      <c r="AK34" s="79">
        <f>+(AF34/R34)*12</f>
        <v>6445.1771945701357</v>
      </c>
      <c r="AL34" s="79">
        <f>+AK34</f>
        <v>6445.1771945701357</v>
      </c>
      <c r="AM34" s="79">
        <f>+AL34</f>
        <v>6445.1771945701357</v>
      </c>
      <c r="AN34" s="79">
        <f>+AM34</f>
        <v>6445.1771945701357</v>
      </c>
      <c r="AO34" s="78">
        <f>+AN34</f>
        <v>6445.1771945701357</v>
      </c>
      <c r="AP34" s="78">
        <f>+AO34</f>
        <v>6445.1771945701357</v>
      </c>
      <c r="AQ34" s="78">
        <f>+(AP34/12)*1</f>
        <v>537.09809954751131</v>
      </c>
      <c r="AR34" s="80"/>
      <c r="AS34" s="78">
        <f>+AB34*12</f>
        <v>8980.9846153846156</v>
      </c>
      <c r="AT34" s="81">
        <f>+AE34+AG34+AS34</f>
        <v>18419.823348416292</v>
      </c>
      <c r="AU34" s="81">
        <f>+T34-AT34</f>
        <v>30227.176651583708</v>
      </c>
      <c r="AV34" s="82">
        <f>(Z34-Y34)*AB34</f>
        <v>3742.0769230769229</v>
      </c>
      <c r="AW34" s="83">
        <f>+AV34+AT34</f>
        <v>22161.900271493214</v>
      </c>
      <c r="AX34" s="84">
        <f>+T34-AW34</f>
        <v>26485.099728506786</v>
      </c>
    </row>
    <row r="35" spans="1:50">
      <c r="A35" s="67">
        <v>12</v>
      </c>
      <c r="B35" s="68" t="s">
        <v>54</v>
      </c>
      <c r="C35" s="69">
        <v>50</v>
      </c>
      <c r="D35" s="69" t="s">
        <v>55</v>
      </c>
      <c r="E35" s="69" t="s">
        <v>85</v>
      </c>
      <c r="F35" s="69" t="s">
        <v>98</v>
      </c>
      <c r="G35" s="69">
        <v>8004</v>
      </c>
      <c r="H35" s="69" t="s">
        <v>58</v>
      </c>
      <c r="I35" s="69"/>
      <c r="J35" s="69"/>
      <c r="K35" s="70">
        <v>42937</v>
      </c>
      <c r="L35" s="70">
        <v>42398</v>
      </c>
      <c r="M35" s="70">
        <v>45320</v>
      </c>
      <c r="N35" s="70">
        <v>43160</v>
      </c>
      <c r="O35" s="156">
        <v>0</v>
      </c>
      <c r="P35" s="71">
        <f>+DATEDIF(P$4,M35,"m")</f>
        <v>65</v>
      </c>
      <c r="Q35" s="153" t="s">
        <v>287</v>
      </c>
      <c r="R35" s="71">
        <f>+R34</f>
        <v>85</v>
      </c>
      <c r="S35" s="72">
        <v>120</v>
      </c>
      <c r="T35" s="73">
        <v>112605</v>
      </c>
      <c r="U35" s="73">
        <v>9</v>
      </c>
      <c r="V35" s="73">
        <v>2018</v>
      </c>
      <c r="W35" s="74">
        <v>0</v>
      </c>
      <c r="X35" s="74">
        <f>+($D$3-V35)*12+$C$3-U35+1</f>
        <v>4</v>
      </c>
      <c r="Y35" s="74">
        <f>+X35+24</f>
        <v>28</v>
      </c>
      <c r="Z35" s="74">
        <f>+Y35+Z$4</f>
        <v>33</v>
      </c>
      <c r="AA35" s="74">
        <f>+P35-Z35</f>
        <v>32</v>
      </c>
      <c r="AB35" s="74">
        <f>+T35/P35</f>
        <v>1732.3846153846155</v>
      </c>
      <c r="AC35" s="75">
        <v>0</v>
      </c>
      <c r="AD35" s="75">
        <f>+(X35-W35)*AB35</f>
        <v>6929.5384615384619</v>
      </c>
      <c r="AE35" s="75">
        <f>+AD35+AC35</f>
        <v>6929.5384615384619</v>
      </c>
      <c r="AF35" s="75">
        <f>+T35-AE35</f>
        <v>105675.46153846153</v>
      </c>
      <c r="AG35" s="76">
        <f>+(AF35/R35)*12</f>
        <v>14918.888687782804</v>
      </c>
      <c r="AH35" s="77">
        <f>+AE35+AG35</f>
        <v>21848.427149321265</v>
      </c>
      <c r="AI35" s="78">
        <f>+T35-AH35</f>
        <v>90756.572850678727</v>
      </c>
      <c r="AJ35" s="79"/>
      <c r="AK35" s="79">
        <f>+(AF35/R35)*12</f>
        <v>14918.888687782804</v>
      </c>
      <c r="AL35" s="79">
        <f>+AK35</f>
        <v>14918.888687782804</v>
      </c>
      <c r="AM35" s="79">
        <f>+AL35</f>
        <v>14918.888687782804</v>
      </c>
      <c r="AN35" s="79">
        <f>+AM35</f>
        <v>14918.888687782804</v>
      </c>
      <c r="AO35" s="78">
        <f>+AN35</f>
        <v>14918.888687782804</v>
      </c>
      <c r="AP35" s="78">
        <f>+AO35</f>
        <v>14918.888687782804</v>
      </c>
      <c r="AQ35" s="78">
        <f>+(AP35/12)*1</f>
        <v>1243.2407239819004</v>
      </c>
      <c r="AR35" s="80"/>
      <c r="AS35" s="78">
        <f>+AB35*12</f>
        <v>20788.615384615387</v>
      </c>
      <c r="AT35" s="81">
        <f>+AE35+AG35+AS35</f>
        <v>42637.042533936648</v>
      </c>
      <c r="AU35" s="81">
        <f>+T35-AT35</f>
        <v>69967.957466063352</v>
      </c>
      <c r="AV35" s="82">
        <f>(Z35-Y35)*AB35</f>
        <v>8661.923076923078</v>
      </c>
      <c r="AW35" s="83">
        <f>+AV35+AT35</f>
        <v>51298.965610859726</v>
      </c>
      <c r="AX35" s="84">
        <f>+T35-AW35</f>
        <v>61306.034389140274</v>
      </c>
    </row>
    <row r="36" spans="1:50">
      <c r="A36" s="67">
        <v>12</v>
      </c>
      <c r="B36" s="91" t="s">
        <v>54</v>
      </c>
      <c r="C36" s="69">
        <v>51</v>
      </c>
      <c r="D36" s="69" t="s">
        <v>55</v>
      </c>
      <c r="E36" s="87" t="s">
        <v>99</v>
      </c>
      <c r="F36" s="87" t="s">
        <v>100</v>
      </c>
      <c r="G36" s="86">
        <v>19276</v>
      </c>
      <c r="H36" s="88" t="s">
        <v>58</v>
      </c>
      <c r="I36" s="69"/>
      <c r="J36" s="69"/>
      <c r="K36" s="70">
        <v>42937</v>
      </c>
      <c r="L36" s="70">
        <v>42398</v>
      </c>
      <c r="M36" s="70">
        <v>45320</v>
      </c>
      <c r="N36" s="70">
        <v>43160</v>
      </c>
      <c r="O36" s="156">
        <v>0</v>
      </c>
      <c r="P36" s="71">
        <f>+DATEDIF(P$4,M36,"m")</f>
        <v>65</v>
      </c>
      <c r="Q36" s="153" t="s">
        <v>287</v>
      </c>
      <c r="R36" s="71">
        <f>+R35</f>
        <v>85</v>
      </c>
      <c r="S36" s="72">
        <v>120</v>
      </c>
      <c r="T36" s="73">
        <v>163097</v>
      </c>
      <c r="U36" s="73">
        <v>9</v>
      </c>
      <c r="V36" s="73">
        <v>2018</v>
      </c>
      <c r="W36" s="85">
        <v>0</v>
      </c>
      <c r="X36" s="85">
        <f>+($D$3-V36)*12+$C$3-U36+1</f>
        <v>4</v>
      </c>
      <c r="Y36" s="74">
        <f>+X36+24</f>
        <v>28</v>
      </c>
      <c r="Z36" s="74">
        <f>+Y36+Z$4</f>
        <v>33</v>
      </c>
      <c r="AA36" s="74">
        <f>+P36-Z36</f>
        <v>32</v>
      </c>
      <c r="AB36" s="74">
        <f>+T36/P36</f>
        <v>2509.1846153846154</v>
      </c>
      <c r="AC36" s="75">
        <v>0</v>
      </c>
      <c r="AD36" s="75">
        <f>+(X36-W36)*AB36</f>
        <v>10036.738461538462</v>
      </c>
      <c r="AE36" s="75">
        <f>+AD36+AC36</f>
        <v>10036.738461538462</v>
      </c>
      <c r="AF36" s="75">
        <f>+T36-AE36</f>
        <v>153060.26153846155</v>
      </c>
      <c r="AG36" s="76">
        <f>+(AF36/R36)*12</f>
        <v>21608.507511312218</v>
      </c>
      <c r="AH36" s="77">
        <f>+AE36+AG36</f>
        <v>31645.24597285068</v>
      </c>
      <c r="AI36" s="78">
        <f>+T36-AH36</f>
        <v>131451.75402714932</v>
      </c>
      <c r="AJ36" s="79"/>
      <c r="AK36" s="79">
        <f>+(AF36/R36)*12</f>
        <v>21608.507511312218</v>
      </c>
      <c r="AL36" s="79">
        <f>+AK36</f>
        <v>21608.507511312218</v>
      </c>
      <c r="AM36" s="79">
        <f>+AL36</f>
        <v>21608.507511312218</v>
      </c>
      <c r="AN36" s="79">
        <f>+AM36</f>
        <v>21608.507511312218</v>
      </c>
      <c r="AO36" s="78">
        <f>+AN36</f>
        <v>21608.507511312218</v>
      </c>
      <c r="AP36" s="78">
        <f>+AO36</f>
        <v>21608.507511312218</v>
      </c>
      <c r="AQ36" s="78">
        <f>+(AP36/12)*1</f>
        <v>1800.7089592760183</v>
      </c>
      <c r="AR36" s="80"/>
      <c r="AS36" s="78">
        <f>+AB36*12</f>
        <v>30110.215384615385</v>
      </c>
      <c r="AT36" s="81">
        <f>+AE36+AG36+AS36</f>
        <v>61755.461357466062</v>
      </c>
      <c r="AU36" s="81">
        <f>+T36-AT36</f>
        <v>101341.53864253394</v>
      </c>
      <c r="AV36" s="82">
        <f>(Z36-Y36)*AB36</f>
        <v>12545.923076923078</v>
      </c>
      <c r="AW36" s="83">
        <f>+AV36+AT36</f>
        <v>74301.38443438914</v>
      </c>
      <c r="AX36" s="84">
        <f>+T36-AW36</f>
        <v>88795.61556561086</v>
      </c>
    </row>
    <row r="37" spans="1:50">
      <c r="A37" s="67">
        <v>12</v>
      </c>
      <c r="B37" s="91" t="s">
        <v>54</v>
      </c>
      <c r="C37" s="69">
        <v>53</v>
      </c>
      <c r="D37" s="69" t="s">
        <v>55</v>
      </c>
      <c r="E37" s="69" t="s">
        <v>101</v>
      </c>
      <c r="F37" s="69" t="s">
        <v>102</v>
      </c>
      <c r="G37" s="69">
        <v>414898</v>
      </c>
      <c r="H37" s="69" t="s">
        <v>58</v>
      </c>
      <c r="I37" s="69"/>
      <c r="J37" s="69"/>
      <c r="K37" s="70">
        <v>42947</v>
      </c>
      <c r="L37" s="70">
        <v>42398</v>
      </c>
      <c r="M37" s="70">
        <v>45320</v>
      </c>
      <c r="N37" s="70">
        <v>43160</v>
      </c>
      <c r="O37" s="156">
        <v>0</v>
      </c>
      <c r="P37" s="71">
        <f>+DATEDIF(P$4,M37,"m")</f>
        <v>65</v>
      </c>
      <c r="Q37" s="153" t="s">
        <v>287</v>
      </c>
      <c r="R37" s="71">
        <f>+R36</f>
        <v>85</v>
      </c>
      <c r="S37" s="72">
        <v>120</v>
      </c>
      <c r="T37" s="73">
        <v>4854918</v>
      </c>
      <c r="U37" s="73">
        <v>9</v>
      </c>
      <c r="V37" s="73">
        <v>2018</v>
      </c>
      <c r="W37" s="85">
        <v>0</v>
      </c>
      <c r="X37" s="85">
        <f>+($D$3-V37)*12+$C$3-U37+1</f>
        <v>4</v>
      </c>
      <c r="Y37" s="74">
        <f>+X37+24</f>
        <v>28</v>
      </c>
      <c r="Z37" s="74">
        <f>+Y37+Z$4</f>
        <v>33</v>
      </c>
      <c r="AA37" s="74">
        <f>+P37-Z37</f>
        <v>32</v>
      </c>
      <c r="AB37" s="74">
        <f>+T37/P37</f>
        <v>74691.046153846153</v>
      </c>
      <c r="AC37" s="75">
        <v>0</v>
      </c>
      <c r="AD37" s="75">
        <f>+(X37-W37)*AB37</f>
        <v>298764.18461538461</v>
      </c>
      <c r="AE37" s="75">
        <f>+AD37+AC37</f>
        <v>298764.18461538461</v>
      </c>
      <c r="AF37" s="75">
        <f>+T37-AE37</f>
        <v>4556153.8153846152</v>
      </c>
      <c r="AG37" s="76">
        <f>+(AF37/R37)*12</f>
        <v>643221.71511312225</v>
      </c>
      <c r="AH37" s="77">
        <f>+AE37+AG37</f>
        <v>941985.8997285068</v>
      </c>
      <c r="AI37" s="78">
        <f>+T37-AH37</f>
        <v>3912932.1002714932</v>
      </c>
      <c r="AJ37" s="79"/>
      <c r="AK37" s="79">
        <f>+(AF37/R37)*12</f>
        <v>643221.71511312225</v>
      </c>
      <c r="AL37" s="79">
        <f>+AK37</f>
        <v>643221.71511312225</v>
      </c>
      <c r="AM37" s="79">
        <f>+AL37</f>
        <v>643221.71511312225</v>
      </c>
      <c r="AN37" s="79">
        <f>+AM37</f>
        <v>643221.71511312225</v>
      </c>
      <c r="AO37" s="78">
        <f>+AN37</f>
        <v>643221.71511312225</v>
      </c>
      <c r="AP37" s="78">
        <f>+AO37</f>
        <v>643221.71511312225</v>
      </c>
      <c r="AQ37" s="78">
        <f>+(AP37/12)*1</f>
        <v>53601.80959276019</v>
      </c>
      <c r="AR37" s="80"/>
      <c r="AS37" s="78">
        <f>+AB37*12</f>
        <v>896292.5538461539</v>
      </c>
      <c r="AT37" s="81">
        <f>+AE37+AG37+AS37</f>
        <v>1838278.4535746607</v>
      </c>
      <c r="AU37" s="81">
        <f>+T37-AT37</f>
        <v>3016639.5464253393</v>
      </c>
      <c r="AV37" s="82">
        <f>(Z37-Y37)*AB37</f>
        <v>373455.23076923075</v>
      </c>
      <c r="AW37" s="83">
        <f>+AV37+AT37</f>
        <v>2211733.6843438912</v>
      </c>
      <c r="AX37" s="84">
        <f>+T37-AW37</f>
        <v>2643184.3156561088</v>
      </c>
    </row>
    <row r="38" spans="1:50">
      <c r="A38" s="67">
        <v>12</v>
      </c>
      <c r="B38" s="68" t="s">
        <v>54</v>
      </c>
      <c r="C38" s="69">
        <v>52</v>
      </c>
      <c r="D38" s="69" t="s">
        <v>55</v>
      </c>
      <c r="E38" s="87" t="s">
        <v>103</v>
      </c>
      <c r="F38" s="87" t="s">
        <v>104</v>
      </c>
      <c r="G38" s="86">
        <v>25</v>
      </c>
      <c r="H38" s="88" t="s">
        <v>58</v>
      </c>
      <c r="I38" s="69"/>
      <c r="J38" s="69"/>
      <c r="K38" s="70">
        <v>42947</v>
      </c>
      <c r="L38" s="70">
        <v>42398</v>
      </c>
      <c r="M38" s="70">
        <v>45320</v>
      </c>
      <c r="N38" s="70">
        <v>43160</v>
      </c>
      <c r="O38" s="156">
        <v>0</v>
      </c>
      <c r="P38" s="71">
        <f>+DATEDIF(P$4,M38,"m")</f>
        <v>65</v>
      </c>
      <c r="Q38" s="153" t="s">
        <v>287</v>
      </c>
      <c r="R38" s="71">
        <f>+R37</f>
        <v>85</v>
      </c>
      <c r="S38" s="72">
        <v>120</v>
      </c>
      <c r="T38" s="73">
        <v>1608481</v>
      </c>
      <c r="U38" s="73">
        <v>9</v>
      </c>
      <c r="V38" s="73">
        <v>2018</v>
      </c>
      <c r="W38" s="85">
        <v>0</v>
      </c>
      <c r="X38" s="85">
        <f>+($D$3-V38)*12+$C$3-U38+1</f>
        <v>4</v>
      </c>
      <c r="Y38" s="74">
        <f>+X38+24</f>
        <v>28</v>
      </c>
      <c r="Z38" s="74">
        <f>+Y38+Z$4</f>
        <v>33</v>
      </c>
      <c r="AA38" s="74">
        <f>+P38-Z38</f>
        <v>32</v>
      </c>
      <c r="AB38" s="74">
        <f>+T38/P38</f>
        <v>24745.861538461537</v>
      </c>
      <c r="AC38" s="75">
        <v>0</v>
      </c>
      <c r="AD38" s="75">
        <f>+(X38-W38)*AB38</f>
        <v>98983.446153846147</v>
      </c>
      <c r="AE38" s="75">
        <f>+AD38+AC38</f>
        <v>98983.446153846147</v>
      </c>
      <c r="AF38" s="75">
        <f>+T38-AE38</f>
        <v>1509497.5538461539</v>
      </c>
      <c r="AG38" s="76">
        <f>+(AF38/R38)*12</f>
        <v>213105.53701357468</v>
      </c>
      <c r="AH38" s="77">
        <f>+AE38+AG38</f>
        <v>312088.98316742084</v>
      </c>
      <c r="AI38" s="78">
        <f>+T38-AH38</f>
        <v>1296392.0168325792</v>
      </c>
      <c r="AJ38" s="79"/>
      <c r="AK38" s="79">
        <f>+(AF38/R38)*12</f>
        <v>213105.53701357468</v>
      </c>
      <c r="AL38" s="79">
        <f>+AK38</f>
        <v>213105.53701357468</v>
      </c>
      <c r="AM38" s="79">
        <f>+AL38</f>
        <v>213105.53701357468</v>
      </c>
      <c r="AN38" s="79">
        <f>+AM38</f>
        <v>213105.53701357468</v>
      </c>
      <c r="AO38" s="78">
        <f>+AN38</f>
        <v>213105.53701357468</v>
      </c>
      <c r="AP38" s="78">
        <f>+AO38</f>
        <v>213105.53701357468</v>
      </c>
      <c r="AQ38" s="78">
        <f>+(AP38/12)*1</f>
        <v>17758.794751131223</v>
      </c>
      <c r="AR38" s="80"/>
      <c r="AS38" s="78">
        <f>+AB38*12</f>
        <v>296950.33846153843</v>
      </c>
      <c r="AT38" s="81">
        <f>+AE38+AG38+AS38</f>
        <v>609039.32162895927</v>
      </c>
      <c r="AU38" s="81">
        <f>+T38-AT38</f>
        <v>999441.67837104073</v>
      </c>
      <c r="AV38" s="82">
        <f>(Z38-Y38)*AB38</f>
        <v>123729.30769230769</v>
      </c>
      <c r="AW38" s="83">
        <f>+AV38+AT38</f>
        <v>732768.6293212669</v>
      </c>
      <c r="AX38" s="84">
        <f>+T38-AW38</f>
        <v>875712.3706787331</v>
      </c>
    </row>
    <row r="39" spans="1:50">
      <c r="A39" s="67">
        <v>12</v>
      </c>
      <c r="B39" s="68" t="s">
        <v>54</v>
      </c>
      <c r="C39" s="69">
        <v>54</v>
      </c>
      <c r="D39" s="69" t="s">
        <v>55</v>
      </c>
      <c r="E39" s="87" t="s">
        <v>105</v>
      </c>
      <c r="F39" s="87" t="s">
        <v>106</v>
      </c>
      <c r="G39" s="86">
        <v>99</v>
      </c>
      <c r="H39" s="88" t="s">
        <v>58</v>
      </c>
      <c r="I39" s="69"/>
      <c r="J39" s="69"/>
      <c r="K39" s="70">
        <v>42949</v>
      </c>
      <c r="L39" s="70">
        <v>42398</v>
      </c>
      <c r="M39" s="70">
        <v>45320</v>
      </c>
      <c r="N39" s="70">
        <v>43160</v>
      </c>
      <c r="O39" s="156">
        <v>0</v>
      </c>
      <c r="P39" s="71">
        <f>+DATEDIF(P$4,M39,"m")</f>
        <v>65</v>
      </c>
      <c r="Q39" s="153" t="s">
        <v>287</v>
      </c>
      <c r="R39" s="71">
        <f>+R38</f>
        <v>85</v>
      </c>
      <c r="S39" s="72">
        <v>120</v>
      </c>
      <c r="T39" s="73">
        <v>51300</v>
      </c>
      <c r="U39" s="73">
        <v>9</v>
      </c>
      <c r="V39" s="73">
        <v>2018</v>
      </c>
      <c r="W39" s="74">
        <v>0</v>
      </c>
      <c r="X39" s="74">
        <f>+($D$3-V39)*12+$C$3-U39+1</f>
        <v>4</v>
      </c>
      <c r="Y39" s="74">
        <f>+X39+24</f>
        <v>28</v>
      </c>
      <c r="Z39" s="74">
        <f>+Y39+Z$4</f>
        <v>33</v>
      </c>
      <c r="AA39" s="74">
        <f>+P39-Z39</f>
        <v>32</v>
      </c>
      <c r="AB39" s="74">
        <f>+T39/P39</f>
        <v>789.23076923076928</v>
      </c>
      <c r="AC39" s="75">
        <v>0</v>
      </c>
      <c r="AD39" s="75">
        <f>+(X39-W39)*AB39</f>
        <v>3156.9230769230771</v>
      </c>
      <c r="AE39" s="75">
        <f>+AD39+AC39</f>
        <v>3156.9230769230771</v>
      </c>
      <c r="AF39" s="75">
        <f>+T39-AE39</f>
        <v>48143.076923076922</v>
      </c>
      <c r="AG39" s="76">
        <f>+(AF39/R39)*12</f>
        <v>6796.6696832579182</v>
      </c>
      <c r="AH39" s="77">
        <f>+AE39+AG39</f>
        <v>9953.5927601809963</v>
      </c>
      <c r="AI39" s="78">
        <f>+T39-AH39</f>
        <v>41346.407239819004</v>
      </c>
      <c r="AJ39" s="79"/>
      <c r="AK39" s="79">
        <f>+(AF39/R39)*12</f>
        <v>6796.6696832579182</v>
      </c>
      <c r="AL39" s="79">
        <f>+AK39</f>
        <v>6796.6696832579182</v>
      </c>
      <c r="AM39" s="79">
        <f>+AL39</f>
        <v>6796.6696832579182</v>
      </c>
      <c r="AN39" s="79">
        <f>+AM39</f>
        <v>6796.6696832579182</v>
      </c>
      <c r="AO39" s="78">
        <f>+AN39</f>
        <v>6796.6696832579182</v>
      </c>
      <c r="AP39" s="78">
        <f>+AO39</f>
        <v>6796.6696832579182</v>
      </c>
      <c r="AQ39" s="78">
        <f>+(AP39/12)*1</f>
        <v>566.38914027149315</v>
      </c>
      <c r="AR39" s="80"/>
      <c r="AS39" s="78">
        <f>+AB39*12</f>
        <v>9470.7692307692305</v>
      </c>
      <c r="AT39" s="81">
        <f>+AE39+AG39+AS39</f>
        <v>19424.361990950227</v>
      </c>
      <c r="AU39" s="81">
        <f>+T39-AT39</f>
        <v>31875.638009049773</v>
      </c>
      <c r="AV39" s="82">
        <f>(Z39-Y39)*AB39</f>
        <v>3946.1538461538466</v>
      </c>
      <c r="AW39" s="83">
        <f>+AV39+AT39</f>
        <v>23370.515837104074</v>
      </c>
      <c r="AX39" s="84">
        <f>+T39-AW39</f>
        <v>27929.484162895926</v>
      </c>
    </row>
    <row r="40" spans="1:50">
      <c r="A40" s="67">
        <v>12</v>
      </c>
      <c r="B40" s="68" t="s">
        <v>54</v>
      </c>
      <c r="C40" s="69">
        <v>54</v>
      </c>
      <c r="D40" s="69" t="s">
        <v>55</v>
      </c>
      <c r="E40" s="87" t="s">
        <v>107</v>
      </c>
      <c r="F40" s="87" t="s">
        <v>106</v>
      </c>
      <c r="G40" s="86">
        <v>99</v>
      </c>
      <c r="H40" s="88" t="s">
        <v>58</v>
      </c>
      <c r="I40" s="69"/>
      <c r="J40" s="69"/>
      <c r="K40" s="70">
        <v>42949</v>
      </c>
      <c r="L40" s="70">
        <v>42398</v>
      </c>
      <c r="M40" s="70">
        <v>45320</v>
      </c>
      <c r="N40" s="70">
        <v>43160</v>
      </c>
      <c r="O40" s="156">
        <v>0</v>
      </c>
      <c r="P40" s="71">
        <f>+DATEDIF(P$4,M40,"m")</f>
        <v>65</v>
      </c>
      <c r="Q40" s="153" t="s">
        <v>287</v>
      </c>
      <c r="R40" s="71">
        <f>+R39</f>
        <v>85</v>
      </c>
      <c r="S40" s="72">
        <v>120</v>
      </c>
      <c r="T40" s="73">
        <v>154170</v>
      </c>
      <c r="U40" s="73">
        <v>9</v>
      </c>
      <c r="V40" s="73">
        <v>2018</v>
      </c>
      <c r="W40" s="85">
        <v>0</v>
      </c>
      <c r="X40" s="85">
        <f>+($D$3-V40)*12+$C$3-U40+1</f>
        <v>4</v>
      </c>
      <c r="Y40" s="74">
        <f>+X40+24</f>
        <v>28</v>
      </c>
      <c r="Z40" s="74">
        <f>+Y40+Z$4</f>
        <v>33</v>
      </c>
      <c r="AA40" s="74">
        <f>+P40-Z40</f>
        <v>32</v>
      </c>
      <c r="AB40" s="74">
        <f>+T40/P40</f>
        <v>2371.8461538461538</v>
      </c>
      <c r="AC40" s="75">
        <v>0</v>
      </c>
      <c r="AD40" s="75">
        <f>+(X40-W40)*AB40</f>
        <v>9487.3846153846152</v>
      </c>
      <c r="AE40" s="75">
        <f>+AD40+AC40</f>
        <v>9487.3846153846152</v>
      </c>
      <c r="AF40" s="75">
        <f>+T40-AE40</f>
        <v>144682.61538461538</v>
      </c>
      <c r="AG40" s="76">
        <f>+(AF40/R40)*12</f>
        <v>20425.780995475114</v>
      </c>
      <c r="AH40" s="77">
        <f>+AE40+AG40</f>
        <v>29913.165610859731</v>
      </c>
      <c r="AI40" s="78">
        <f>+T40-AH40</f>
        <v>124256.83438914028</v>
      </c>
      <c r="AJ40" s="79"/>
      <c r="AK40" s="79">
        <f>+(AF40/R40)*12</f>
        <v>20425.780995475114</v>
      </c>
      <c r="AL40" s="79">
        <f>+AK40</f>
        <v>20425.780995475114</v>
      </c>
      <c r="AM40" s="79">
        <f>+AL40</f>
        <v>20425.780995475114</v>
      </c>
      <c r="AN40" s="79">
        <f>+AM40</f>
        <v>20425.780995475114</v>
      </c>
      <c r="AO40" s="78">
        <f>+AN40</f>
        <v>20425.780995475114</v>
      </c>
      <c r="AP40" s="78">
        <f>+AO40</f>
        <v>20425.780995475114</v>
      </c>
      <c r="AQ40" s="78">
        <f>+(AP40/12)*1</f>
        <v>1702.1484162895929</v>
      </c>
      <c r="AR40" s="80"/>
      <c r="AS40" s="78">
        <f>+AB40*12</f>
        <v>28462.153846153844</v>
      </c>
      <c r="AT40" s="81">
        <f>+AE40+AG40+AS40</f>
        <v>58375.319457013575</v>
      </c>
      <c r="AU40" s="81">
        <f>+T40-AT40</f>
        <v>95794.680542986433</v>
      </c>
      <c r="AV40" s="82">
        <f>(Z40-Y40)*AB40</f>
        <v>11859.23076923077</v>
      </c>
      <c r="AW40" s="83">
        <f>+AV40+AT40</f>
        <v>70234.550226244348</v>
      </c>
      <c r="AX40" s="84">
        <f>+T40-AW40</f>
        <v>83935.449773755652</v>
      </c>
    </row>
    <row r="41" spans="1:50">
      <c r="A41" s="67">
        <v>12</v>
      </c>
      <c r="B41" s="68" t="s">
        <v>54</v>
      </c>
      <c r="C41" s="69">
        <v>55</v>
      </c>
      <c r="D41" s="69" t="s">
        <v>55</v>
      </c>
      <c r="E41" s="87" t="s">
        <v>99</v>
      </c>
      <c r="F41" s="87" t="s">
        <v>100</v>
      </c>
      <c r="G41" s="86">
        <v>20159</v>
      </c>
      <c r="H41" s="88" t="s">
        <v>58</v>
      </c>
      <c r="I41" s="69"/>
      <c r="J41" s="69"/>
      <c r="K41" s="70">
        <v>42951</v>
      </c>
      <c r="L41" s="70">
        <v>42398</v>
      </c>
      <c r="M41" s="70">
        <v>45320</v>
      </c>
      <c r="N41" s="70">
        <v>43160</v>
      </c>
      <c r="O41" s="156">
        <v>0</v>
      </c>
      <c r="P41" s="71">
        <f>+DATEDIF(P$4,M41,"m")</f>
        <v>65</v>
      </c>
      <c r="Q41" s="153" t="s">
        <v>287</v>
      </c>
      <c r="R41" s="71">
        <f>+R40</f>
        <v>85</v>
      </c>
      <c r="S41" s="72">
        <v>120</v>
      </c>
      <c r="T41" s="73">
        <v>122889</v>
      </c>
      <c r="U41" s="73">
        <v>9</v>
      </c>
      <c r="V41" s="73">
        <v>2018</v>
      </c>
      <c r="W41" s="85">
        <v>0</v>
      </c>
      <c r="X41" s="85">
        <f>+($D$3-V41)*12+$C$3-U41+1</f>
        <v>4</v>
      </c>
      <c r="Y41" s="74">
        <f>+X41+24</f>
        <v>28</v>
      </c>
      <c r="Z41" s="74">
        <f>+Y41+Z$4</f>
        <v>33</v>
      </c>
      <c r="AA41" s="74">
        <f>+P41-Z41</f>
        <v>32</v>
      </c>
      <c r="AB41" s="74">
        <f>+T41/P41</f>
        <v>1890.6</v>
      </c>
      <c r="AC41" s="75">
        <v>0</v>
      </c>
      <c r="AD41" s="75">
        <f>+(X41-W41)*AB41</f>
        <v>7562.4</v>
      </c>
      <c r="AE41" s="75">
        <f>+AD41+AC41</f>
        <v>7562.4</v>
      </c>
      <c r="AF41" s="75">
        <f>+T41-AE41</f>
        <v>115326.6</v>
      </c>
      <c r="AG41" s="76">
        <f>+(AF41/R41)*12</f>
        <v>16281.402352941175</v>
      </c>
      <c r="AH41" s="77">
        <f>+AE41+AG41</f>
        <v>23843.802352941173</v>
      </c>
      <c r="AI41" s="78">
        <f>+T41-AH41</f>
        <v>99045.197647058827</v>
      </c>
      <c r="AJ41" s="79"/>
      <c r="AK41" s="79">
        <f>+(AF41/R41)*12</f>
        <v>16281.402352941175</v>
      </c>
      <c r="AL41" s="79">
        <f>+AK41</f>
        <v>16281.402352941175</v>
      </c>
      <c r="AM41" s="79">
        <f>+AL41</f>
        <v>16281.402352941175</v>
      </c>
      <c r="AN41" s="79">
        <f>+AM41</f>
        <v>16281.402352941175</v>
      </c>
      <c r="AO41" s="78">
        <f>+AN41</f>
        <v>16281.402352941175</v>
      </c>
      <c r="AP41" s="78">
        <f>+AO41</f>
        <v>16281.402352941175</v>
      </c>
      <c r="AQ41" s="78">
        <f>+(AP41/12)*1</f>
        <v>1356.7835294117647</v>
      </c>
      <c r="AR41" s="80"/>
      <c r="AS41" s="78">
        <f>+AB41*12</f>
        <v>22687.199999999997</v>
      </c>
      <c r="AT41" s="81">
        <f>+AE41+AG41+AS41</f>
        <v>46531.00235294117</v>
      </c>
      <c r="AU41" s="81">
        <f>+T41-AT41</f>
        <v>76357.99764705883</v>
      </c>
      <c r="AV41" s="82">
        <f>(Z41-Y41)*AB41</f>
        <v>9453</v>
      </c>
      <c r="AW41" s="83">
        <f>+AV41+AT41</f>
        <v>55984.00235294117</v>
      </c>
      <c r="AX41" s="84">
        <f>+T41-AW41</f>
        <v>66904.99764705883</v>
      </c>
    </row>
    <row r="42" spans="1:50">
      <c r="A42" s="67">
        <v>12</v>
      </c>
      <c r="B42" s="68" t="s">
        <v>54</v>
      </c>
      <c r="C42" s="69">
        <v>99</v>
      </c>
      <c r="D42" s="69" t="s">
        <v>55</v>
      </c>
      <c r="E42" s="87" t="s">
        <v>108</v>
      </c>
      <c r="F42" s="87" t="s">
        <v>109</v>
      </c>
      <c r="G42" s="86">
        <v>63</v>
      </c>
      <c r="H42" s="87" t="s">
        <v>58</v>
      </c>
      <c r="I42" s="69"/>
      <c r="J42" s="69"/>
      <c r="K42" s="70">
        <v>42956</v>
      </c>
      <c r="L42" s="70">
        <v>42398</v>
      </c>
      <c r="M42" s="70">
        <v>45320</v>
      </c>
      <c r="N42" s="70">
        <v>43160</v>
      </c>
      <c r="O42" s="156">
        <v>0</v>
      </c>
      <c r="P42" s="71">
        <f>+DATEDIF(P$4,M42,"m")</f>
        <v>65</v>
      </c>
      <c r="Q42" s="153" t="s">
        <v>287</v>
      </c>
      <c r="R42" s="71">
        <f>+R41</f>
        <v>85</v>
      </c>
      <c r="S42" s="72">
        <v>120</v>
      </c>
      <c r="T42" s="73">
        <v>65625</v>
      </c>
      <c r="U42" s="73">
        <v>9</v>
      </c>
      <c r="V42" s="73">
        <v>2018</v>
      </c>
      <c r="W42" s="85">
        <v>0</v>
      </c>
      <c r="X42" s="85">
        <f>+($D$3-V42)*12+$C$3-U42+1</f>
        <v>4</v>
      </c>
      <c r="Y42" s="74">
        <f>+X42+24</f>
        <v>28</v>
      </c>
      <c r="Z42" s="74">
        <f>+Y42+Z$4</f>
        <v>33</v>
      </c>
      <c r="AA42" s="74">
        <f>+P42-Z42</f>
        <v>32</v>
      </c>
      <c r="AB42" s="74">
        <f>+T42/P42</f>
        <v>1009.6153846153846</v>
      </c>
      <c r="AC42" s="75">
        <v>0</v>
      </c>
      <c r="AD42" s="75">
        <f>+(X42-W42)*AB42</f>
        <v>4038.4615384615386</v>
      </c>
      <c r="AE42" s="75">
        <f>+AD42+AC42</f>
        <v>4038.4615384615386</v>
      </c>
      <c r="AF42" s="75">
        <f>+T42-AE42</f>
        <v>61586.538461538461</v>
      </c>
      <c r="AG42" s="76">
        <f>+(AF42/R42)*12</f>
        <v>8694.570135746606</v>
      </c>
      <c r="AH42" s="77">
        <f>+AE42+AG42</f>
        <v>12733.031674208145</v>
      </c>
      <c r="AI42" s="78">
        <f>+T42-AH42</f>
        <v>52891.968325791851</v>
      </c>
      <c r="AJ42" s="79"/>
      <c r="AK42" s="79">
        <f>+(AF42/R42)*12</f>
        <v>8694.570135746606</v>
      </c>
      <c r="AL42" s="79">
        <f>+AK42</f>
        <v>8694.570135746606</v>
      </c>
      <c r="AM42" s="79">
        <f>+AL42</f>
        <v>8694.570135746606</v>
      </c>
      <c r="AN42" s="79">
        <f>+AM42</f>
        <v>8694.570135746606</v>
      </c>
      <c r="AO42" s="78">
        <f>+AN42</f>
        <v>8694.570135746606</v>
      </c>
      <c r="AP42" s="78">
        <f>+AO42</f>
        <v>8694.570135746606</v>
      </c>
      <c r="AQ42" s="78">
        <f>+(AP42/12)*1</f>
        <v>724.54751131221713</v>
      </c>
      <c r="AR42" s="80"/>
      <c r="AS42" s="78">
        <f>+AB42*12</f>
        <v>12115.384615384615</v>
      </c>
      <c r="AT42" s="81">
        <f>+AE42+AG42+AS42</f>
        <v>24848.416289592758</v>
      </c>
      <c r="AU42" s="81">
        <f>+T42-AT42</f>
        <v>40776.583710407242</v>
      </c>
      <c r="AV42" s="82">
        <f>(Z42-Y42)*AB42</f>
        <v>5048.0769230769229</v>
      </c>
      <c r="AW42" s="83">
        <f>+AV42+AT42</f>
        <v>29896.49321266968</v>
      </c>
      <c r="AX42" s="84">
        <f>+T42-AW42</f>
        <v>35728.50678733032</v>
      </c>
    </row>
    <row r="43" spans="1:50">
      <c r="A43" s="67">
        <v>12</v>
      </c>
      <c r="B43" s="68" t="s">
        <v>54</v>
      </c>
      <c r="C43" s="69">
        <v>59</v>
      </c>
      <c r="D43" s="69" t="s">
        <v>55</v>
      </c>
      <c r="E43" s="87" t="s">
        <v>110</v>
      </c>
      <c r="F43" s="87" t="s">
        <v>111</v>
      </c>
      <c r="G43" s="86">
        <v>18</v>
      </c>
      <c r="H43" s="88" t="s">
        <v>58</v>
      </c>
      <c r="I43" s="69"/>
      <c r="J43" s="69"/>
      <c r="K43" s="70">
        <v>42965</v>
      </c>
      <c r="L43" s="70">
        <v>42398</v>
      </c>
      <c r="M43" s="70">
        <v>45320</v>
      </c>
      <c r="N43" s="70">
        <v>43160</v>
      </c>
      <c r="O43" s="156">
        <v>0</v>
      </c>
      <c r="P43" s="71">
        <f>+DATEDIF(P$4,M43,"m")</f>
        <v>65</v>
      </c>
      <c r="Q43" s="153" t="s">
        <v>287</v>
      </c>
      <c r="R43" s="71">
        <f>+R42</f>
        <v>85</v>
      </c>
      <c r="S43" s="72">
        <v>120</v>
      </c>
      <c r="T43" s="73">
        <v>2634484</v>
      </c>
      <c r="U43" s="73">
        <v>9</v>
      </c>
      <c r="V43" s="73">
        <v>2018</v>
      </c>
      <c r="W43" s="85">
        <v>0</v>
      </c>
      <c r="X43" s="85">
        <f>+($D$3-V43)*12+$C$3-U43+1</f>
        <v>4</v>
      </c>
      <c r="Y43" s="74">
        <f>+X43+24</f>
        <v>28</v>
      </c>
      <c r="Z43" s="74">
        <f>+Y43+Z$4</f>
        <v>33</v>
      </c>
      <c r="AA43" s="74">
        <f>+P43-Z43</f>
        <v>32</v>
      </c>
      <c r="AB43" s="74">
        <f>+T43/P43</f>
        <v>40530.523076923077</v>
      </c>
      <c r="AC43" s="75">
        <v>0</v>
      </c>
      <c r="AD43" s="75">
        <f>+(X43-W43)*AB43</f>
        <v>162122.09230769231</v>
      </c>
      <c r="AE43" s="75">
        <f>+AD43+AC43</f>
        <v>162122.09230769231</v>
      </c>
      <c r="AF43" s="75">
        <f>+T43-AE43</f>
        <v>2472361.9076923076</v>
      </c>
      <c r="AG43" s="76">
        <f>+(AF43/R43)*12</f>
        <v>349039.32814479637</v>
      </c>
      <c r="AH43" s="77">
        <f>+AE43+AG43</f>
        <v>511161.4204524887</v>
      </c>
      <c r="AI43" s="78">
        <f>+T43-AH43</f>
        <v>2123322.5795475114</v>
      </c>
      <c r="AJ43" s="79"/>
      <c r="AK43" s="79">
        <f>+(AF43/R43)*12</f>
        <v>349039.32814479637</v>
      </c>
      <c r="AL43" s="79">
        <f>+AK43</f>
        <v>349039.32814479637</v>
      </c>
      <c r="AM43" s="79">
        <f>+AL43</f>
        <v>349039.32814479637</v>
      </c>
      <c r="AN43" s="79">
        <f>+AM43</f>
        <v>349039.32814479637</v>
      </c>
      <c r="AO43" s="78">
        <f>+AN43</f>
        <v>349039.32814479637</v>
      </c>
      <c r="AP43" s="78">
        <f>+AO43</f>
        <v>349039.32814479637</v>
      </c>
      <c r="AQ43" s="78">
        <f>+(AP43/12)*1</f>
        <v>29086.610678733032</v>
      </c>
      <c r="AR43" s="80"/>
      <c r="AS43" s="78">
        <f>+AB43*12</f>
        <v>486366.27692307695</v>
      </c>
      <c r="AT43" s="81">
        <f>+AE43+AG43+AS43</f>
        <v>997527.69737556565</v>
      </c>
      <c r="AU43" s="81">
        <f>+T43-AT43</f>
        <v>1636956.3026244342</v>
      </c>
      <c r="AV43" s="82">
        <f>(Z43-Y43)*AB43</f>
        <v>202652.61538461538</v>
      </c>
      <c r="AW43" s="83">
        <f>+AV43+AT43</f>
        <v>1200180.312760181</v>
      </c>
      <c r="AX43" s="84">
        <f>+T43-AW43</f>
        <v>1434303.687239819</v>
      </c>
    </row>
    <row r="44" spans="1:50">
      <c r="A44" s="67">
        <v>12</v>
      </c>
      <c r="B44" s="68" t="s">
        <v>54</v>
      </c>
      <c r="C44" s="86">
        <v>4</v>
      </c>
      <c r="D44" s="86" t="s">
        <v>55</v>
      </c>
      <c r="E44" s="87" t="s">
        <v>65</v>
      </c>
      <c r="F44" s="87" t="s">
        <v>88</v>
      </c>
      <c r="G44" s="86">
        <v>58</v>
      </c>
      <c r="H44" s="88" t="s">
        <v>58</v>
      </c>
      <c r="I44" s="87" t="s">
        <v>65</v>
      </c>
      <c r="J44" s="87"/>
      <c r="K44" s="70">
        <v>42970</v>
      </c>
      <c r="L44" s="70">
        <v>42398</v>
      </c>
      <c r="M44" s="70">
        <v>45320</v>
      </c>
      <c r="N44" s="70">
        <v>43160</v>
      </c>
      <c r="O44" s="156">
        <v>0</v>
      </c>
      <c r="P44" s="71">
        <f>+DATEDIF(P$4,M44,"m")</f>
        <v>65</v>
      </c>
      <c r="Q44" s="153" t="s">
        <v>287</v>
      </c>
      <c r="R44" s="71">
        <f>+R43</f>
        <v>85</v>
      </c>
      <c r="S44" s="72">
        <v>120</v>
      </c>
      <c r="T44" s="73">
        <v>91784497</v>
      </c>
      <c r="U44" s="73">
        <v>9</v>
      </c>
      <c r="V44" s="73">
        <v>2018</v>
      </c>
      <c r="W44" s="85">
        <v>0</v>
      </c>
      <c r="X44" s="85">
        <f>+($D$3-V44)*12+$C$3-U44+1</f>
        <v>4</v>
      </c>
      <c r="Y44" s="74">
        <f>+X44+24</f>
        <v>28</v>
      </c>
      <c r="Z44" s="74">
        <f>+Y44+Z$4</f>
        <v>33</v>
      </c>
      <c r="AA44" s="74">
        <f>+P44-Z44</f>
        <v>32</v>
      </c>
      <c r="AB44" s="74">
        <f>+T44/P44</f>
        <v>1412069.1846153846</v>
      </c>
      <c r="AC44" s="75">
        <v>0</v>
      </c>
      <c r="AD44" s="75">
        <f>+(X44-W44)*AB44</f>
        <v>5648276.7384615382</v>
      </c>
      <c r="AE44" s="75">
        <f>+AD44+AC44</f>
        <v>5648276.7384615382</v>
      </c>
      <c r="AF44" s="75">
        <f>+T44-AE44</f>
        <v>86136220.261538461</v>
      </c>
      <c r="AG44" s="76">
        <f>+(AF44/R44)*12</f>
        <v>12160407.56633484</v>
      </c>
      <c r="AH44" s="77">
        <f>+AE44+AG44</f>
        <v>17808684.304796379</v>
      </c>
      <c r="AI44" s="78">
        <f>+T44-AH44</f>
        <v>73975812.695203617</v>
      </c>
      <c r="AJ44" s="79"/>
      <c r="AK44" s="79">
        <f>+(AF44/R44)*12</f>
        <v>12160407.56633484</v>
      </c>
      <c r="AL44" s="79">
        <f>+AK44</f>
        <v>12160407.56633484</v>
      </c>
      <c r="AM44" s="79">
        <f>+AL44</f>
        <v>12160407.56633484</v>
      </c>
      <c r="AN44" s="79">
        <f>+AM44</f>
        <v>12160407.56633484</v>
      </c>
      <c r="AO44" s="78">
        <f>+AN44</f>
        <v>12160407.56633484</v>
      </c>
      <c r="AP44" s="78">
        <f>+AO44</f>
        <v>12160407.56633484</v>
      </c>
      <c r="AQ44" s="78">
        <f>+(AP44/12)*1</f>
        <v>1013367.29719457</v>
      </c>
      <c r="AR44" s="89"/>
      <c r="AS44" s="78">
        <f>+AB44*12</f>
        <v>16944830.215384614</v>
      </c>
      <c r="AT44" s="81">
        <f>+AE44+AG44+AS44</f>
        <v>34753514.520180993</v>
      </c>
      <c r="AU44" s="81">
        <f>+T44-AT44</f>
        <v>57030982.479819007</v>
      </c>
      <c r="AV44" s="82">
        <f>(Z44-Y44)*AB44</f>
        <v>7060345.923076923</v>
      </c>
      <c r="AW44" s="83">
        <f>+AV44+AT44</f>
        <v>41813860.443257913</v>
      </c>
      <c r="AX44" s="84">
        <f>+T44-AW44</f>
        <v>49970636.556742087</v>
      </c>
    </row>
    <row r="45" spans="1:50">
      <c r="A45" s="67">
        <v>12</v>
      </c>
      <c r="B45" s="68" t="s">
        <v>54</v>
      </c>
      <c r="C45" s="69">
        <v>100</v>
      </c>
      <c r="D45" s="69" t="s">
        <v>55</v>
      </c>
      <c r="E45" s="87" t="s">
        <v>112</v>
      </c>
      <c r="F45" s="87" t="s">
        <v>113</v>
      </c>
      <c r="G45" s="86">
        <v>6</v>
      </c>
      <c r="H45" s="87" t="s">
        <v>58</v>
      </c>
      <c r="I45" s="69"/>
      <c r="J45" s="69"/>
      <c r="K45" s="70">
        <v>42976</v>
      </c>
      <c r="L45" s="70">
        <v>42398</v>
      </c>
      <c r="M45" s="70">
        <v>45320</v>
      </c>
      <c r="N45" s="70">
        <v>43160</v>
      </c>
      <c r="O45" s="156">
        <v>0</v>
      </c>
      <c r="P45" s="71">
        <f>+DATEDIF(P$4,M45,"m")</f>
        <v>65</v>
      </c>
      <c r="Q45" s="153" t="s">
        <v>287</v>
      </c>
      <c r="R45" s="71">
        <f>+R44</f>
        <v>85</v>
      </c>
      <c r="S45" s="72">
        <v>120</v>
      </c>
      <c r="T45" s="73">
        <v>398490</v>
      </c>
      <c r="U45" s="73">
        <v>9</v>
      </c>
      <c r="V45" s="73">
        <v>2018</v>
      </c>
      <c r="W45" s="85">
        <v>0</v>
      </c>
      <c r="X45" s="85">
        <f>+($D$3-V45)*12+$C$3-U45+1</f>
        <v>4</v>
      </c>
      <c r="Y45" s="74">
        <f>+X45+24</f>
        <v>28</v>
      </c>
      <c r="Z45" s="74">
        <f>+Y45+Z$4</f>
        <v>33</v>
      </c>
      <c r="AA45" s="74">
        <f>+P45-Z45</f>
        <v>32</v>
      </c>
      <c r="AB45" s="74">
        <f>+T45/P45</f>
        <v>6130.6153846153848</v>
      </c>
      <c r="AC45" s="75">
        <v>0</v>
      </c>
      <c r="AD45" s="75">
        <f>+(X45-W45)*AB45</f>
        <v>24522.461538461539</v>
      </c>
      <c r="AE45" s="75">
        <f>+AD45+AC45</f>
        <v>24522.461538461539</v>
      </c>
      <c r="AF45" s="75">
        <f>+T45-AE45</f>
        <v>373967.53846153844</v>
      </c>
      <c r="AG45" s="76">
        <f>+(AF45/R45)*12</f>
        <v>52795.417194570124</v>
      </c>
      <c r="AH45" s="77">
        <f>+AE45+AG45</f>
        <v>77317.878733031655</v>
      </c>
      <c r="AI45" s="78">
        <f>+T45-AH45</f>
        <v>321172.12126696832</v>
      </c>
      <c r="AJ45" s="79"/>
      <c r="AK45" s="79">
        <f>+(AF45/R45)*12</f>
        <v>52795.417194570124</v>
      </c>
      <c r="AL45" s="79">
        <f>+AK45</f>
        <v>52795.417194570124</v>
      </c>
      <c r="AM45" s="79">
        <f>+AL45</f>
        <v>52795.417194570124</v>
      </c>
      <c r="AN45" s="79">
        <f>+AM45</f>
        <v>52795.417194570124</v>
      </c>
      <c r="AO45" s="78">
        <f>+AN45</f>
        <v>52795.417194570124</v>
      </c>
      <c r="AP45" s="78">
        <f>+AO45</f>
        <v>52795.417194570124</v>
      </c>
      <c r="AQ45" s="78">
        <f>+(AP45/12)*1</f>
        <v>4399.6180995475106</v>
      </c>
      <c r="AR45" s="80"/>
      <c r="AS45" s="78">
        <f>+AB45*12</f>
        <v>73567.384615384624</v>
      </c>
      <c r="AT45" s="81">
        <f>+AE45+AG45+AS45</f>
        <v>150885.26334841628</v>
      </c>
      <c r="AU45" s="81">
        <f>+T45-AT45</f>
        <v>247604.73665158372</v>
      </c>
      <c r="AV45" s="82">
        <f>(Z45-Y45)*AB45</f>
        <v>30653.076923076922</v>
      </c>
      <c r="AW45" s="83">
        <f>+AV45+AT45</f>
        <v>181538.34027149319</v>
      </c>
      <c r="AX45" s="84">
        <f>+T45-AW45</f>
        <v>216951.65972850681</v>
      </c>
    </row>
    <row r="46" spans="1:50">
      <c r="A46" s="67">
        <v>12</v>
      </c>
      <c r="B46" s="68" t="s">
        <v>54</v>
      </c>
      <c r="C46" s="86">
        <v>5</v>
      </c>
      <c r="D46" s="86" t="s">
        <v>55</v>
      </c>
      <c r="E46" s="87" t="s">
        <v>65</v>
      </c>
      <c r="F46" s="87" t="s">
        <v>88</v>
      </c>
      <c r="G46" s="86">
        <v>60</v>
      </c>
      <c r="H46" s="88" t="s">
        <v>58</v>
      </c>
      <c r="I46" s="87" t="s">
        <v>65</v>
      </c>
      <c r="J46" s="87"/>
      <c r="K46" s="70">
        <v>42989</v>
      </c>
      <c r="L46" s="70">
        <v>42398</v>
      </c>
      <c r="M46" s="70">
        <v>45320</v>
      </c>
      <c r="N46" s="70">
        <v>43160</v>
      </c>
      <c r="O46" s="156">
        <v>0</v>
      </c>
      <c r="P46" s="71">
        <f>+DATEDIF(P$4,M46,"m")</f>
        <v>65</v>
      </c>
      <c r="Q46" s="153" t="s">
        <v>287</v>
      </c>
      <c r="R46" s="71">
        <f>+R45</f>
        <v>85</v>
      </c>
      <c r="S46" s="72">
        <v>120</v>
      </c>
      <c r="T46" s="73">
        <v>74807794</v>
      </c>
      <c r="U46" s="73">
        <v>9</v>
      </c>
      <c r="V46" s="73">
        <v>2018</v>
      </c>
      <c r="W46" s="85">
        <v>0</v>
      </c>
      <c r="X46" s="85">
        <f>+($D$3-V46)*12+$C$3-U46+1</f>
        <v>4</v>
      </c>
      <c r="Y46" s="74">
        <f>+X46+24</f>
        <v>28</v>
      </c>
      <c r="Z46" s="74">
        <f>+Y46+Z$4</f>
        <v>33</v>
      </c>
      <c r="AA46" s="74">
        <f>+P46-Z46</f>
        <v>32</v>
      </c>
      <c r="AB46" s="74">
        <f>+T46/P46</f>
        <v>1150889.1384615384</v>
      </c>
      <c r="AC46" s="75">
        <v>0</v>
      </c>
      <c r="AD46" s="75">
        <f>+(X46-W46)*AB46</f>
        <v>4603556.5538461534</v>
      </c>
      <c r="AE46" s="75">
        <f>+AD46+AC46</f>
        <v>4603556.5538461534</v>
      </c>
      <c r="AF46" s="75">
        <f>+T46-AE46</f>
        <v>70204237.446153849</v>
      </c>
      <c r="AG46" s="76">
        <f>+(AF46/R46)*12</f>
        <v>9911186.4629864246</v>
      </c>
      <c r="AH46" s="77">
        <f>+AE46+AG46</f>
        <v>14514743.016832579</v>
      </c>
      <c r="AI46" s="78">
        <f>+T46-AH46</f>
        <v>60293050.983167425</v>
      </c>
      <c r="AJ46" s="79"/>
      <c r="AK46" s="79">
        <f>+(AF46/R46)*12</f>
        <v>9911186.4629864246</v>
      </c>
      <c r="AL46" s="79">
        <f>+AK46</f>
        <v>9911186.4629864246</v>
      </c>
      <c r="AM46" s="79">
        <f>+AL46</f>
        <v>9911186.4629864246</v>
      </c>
      <c r="AN46" s="79">
        <f>+AM46</f>
        <v>9911186.4629864246</v>
      </c>
      <c r="AO46" s="78">
        <f>+AN46</f>
        <v>9911186.4629864246</v>
      </c>
      <c r="AP46" s="78">
        <f>+AO46</f>
        <v>9911186.4629864246</v>
      </c>
      <c r="AQ46" s="78">
        <f>+(AP46/12)*1</f>
        <v>825932.20524886867</v>
      </c>
      <c r="AR46" s="89"/>
      <c r="AS46" s="78">
        <f>+AB46*12</f>
        <v>13810669.661538459</v>
      </c>
      <c r="AT46" s="81">
        <f>+AE46+AG46+AS46</f>
        <v>28325412.678371038</v>
      </c>
      <c r="AU46" s="81">
        <v>47482381.321628958</v>
      </c>
      <c r="AV46" s="82">
        <f>(Z46-Y46)*AB46</f>
        <v>5754445.692307692</v>
      </c>
      <c r="AW46" s="83">
        <f>+AV46+AT46</f>
        <v>34079858.37067873</v>
      </c>
      <c r="AX46" s="84">
        <f>+T46-AW46</f>
        <v>40727935.62932127</v>
      </c>
    </row>
    <row r="47" spans="1:50">
      <c r="A47" s="67">
        <v>12</v>
      </c>
      <c r="B47" s="68" t="s">
        <v>54</v>
      </c>
      <c r="C47" s="69">
        <v>62</v>
      </c>
      <c r="D47" s="69" t="s">
        <v>55</v>
      </c>
      <c r="E47" s="87" t="s">
        <v>114</v>
      </c>
      <c r="F47" s="87" t="s">
        <v>106</v>
      </c>
      <c r="G47" s="86">
        <v>105</v>
      </c>
      <c r="H47" s="88" t="s">
        <v>58</v>
      </c>
      <c r="I47" s="69"/>
      <c r="J47" s="69"/>
      <c r="K47" s="70">
        <v>42989</v>
      </c>
      <c r="L47" s="70">
        <v>42398</v>
      </c>
      <c r="M47" s="70">
        <v>45320</v>
      </c>
      <c r="N47" s="70">
        <v>43160</v>
      </c>
      <c r="O47" s="156">
        <v>0</v>
      </c>
      <c r="P47" s="71">
        <f>+DATEDIF(P$4,M47,"m")</f>
        <v>65</v>
      </c>
      <c r="Q47" s="153" t="s">
        <v>287</v>
      </c>
      <c r="R47" s="71">
        <f>+R46</f>
        <v>85</v>
      </c>
      <c r="S47" s="72">
        <v>120</v>
      </c>
      <c r="T47" s="73">
        <v>38520</v>
      </c>
      <c r="U47" s="73">
        <v>9</v>
      </c>
      <c r="V47" s="73">
        <v>2018</v>
      </c>
      <c r="W47" s="85">
        <v>0</v>
      </c>
      <c r="X47" s="85">
        <f>+($D$3-V47)*12+$C$3-U47+1</f>
        <v>4</v>
      </c>
      <c r="Y47" s="74">
        <f>+X47+24</f>
        <v>28</v>
      </c>
      <c r="Z47" s="74">
        <f>+Y47+Z$4</f>
        <v>33</v>
      </c>
      <c r="AA47" s="74">
        <f>+P47-Z47</f>
        <v>32</v>
      </c>
      <c r="AB47" s="74">
        <f>+T47/P47</f>
        <v>592.61538461538464</v>
      </c>
      <c r="AC47" s="75">
        <v>0</v>
      </c>
      <c r="AD47" s="75">
        <f>+(X47-W47)*AB47</f>
        <v>2370.4615384615386</v>
      </c>
      <c r="AE47" s="75">
        <f>+AD47+AC47</f>
        <v>2370.4615384615386</v>
      </c>
      <c r="AF47" s="75">
        <f>+T47-AE47</f>
        <v>36149.538461538461</v>
      </c>
      <c r="AG47" s="76">
        <f>+(AF47/R47)*12</f>
        <v>5103.4642533936649</v>
      </c>
      <c r="AH47" s="77">
        <f>+AE47+AG47</f>
        <v>7473.925791855203</v>
      </c>
      <c r="AI47" s="78">
        <f>+T47-AH47</f>
        <v>31046.074208144797</v>
      </c>
      <c r="AJ47" s="79"/>
      <c r="AK47" s="79">
        <f>+(AF47/R47)*12</f>
        <v>5103.4642533936649</v>
      </c>
      <c r="AL47" s="79">
        <f>+AK47</f>
        <v>5103.4642533936649</v>
      </c>
      <c r="AM47" s="79">
        <f>+AL47</f>
        <v>5103.4642533936649</v>
      </c>
      <c r="AN47" s="79">
        <f>+AM47</f>
        <v>5103.4642533936649</v>
      </c>
      <c r="AO47" s="78">
        <f>+AN47</f>
        <v>5103.4642533936649</v>
      </c>
      <c r="AP47" s="78">
        <f>+AO47</f>
        <v>5103.4642533936649</v>
      </c>
      <c r="AQ47" s="78">
        <f>+(AP47/12)*1</f>
        <v>425.28868778280543</v>
      </c>
      <c r="AR47" s="80"/>
      <c r="AS47" s="78">
        <f>+AB47*12</f>
        <v>7111.3846153846152</v>
      </c>
      <c r="AT47" s="81">
        <f>+AE47+AG47+AS47</f>
        <v>14585.310407239818</v>
      </c>
      <c r="AU47" s="81">
        <f>+T47-AT47</f>
        <v>23934.68959276018</v>
      </c>
      <c r="AV47" s="82">
        <f>(Z47-Y47)*AB47</f>
        <v>2963.0769230769233</v>
      </c>
      <c r="AW47" s="83">
        <f>+AV47+AT47</f>
        <v>17548.387330316742</v>
      </c>
      <c r="AX47" s="84">
        <f>+T47-AW47</f>
        <v>20971.612669683258</v>
      </c>
    </row>
    <row r="48" spans="1:50">
      <c r="A48" s="67">
        <v>12</v>
      </c>
      <c r="B48" s="68" t="s">
        <v>54</v>
      </c>
      <c r="C48" s="69">
        <v>62</v>
      </c>
      <c r="D48" s="69" t="s">
        <v>55</v>
      </c>
      <c r="E48" s="87" t="s">
        <v>114</v>
      </c>
      <c r="F48" s="87" t="s">
        <v>106</v>
      </c>
      <c r="G48" s="86">
        <v>105</v>
      </c>
      <c r="H48" s="88" t="s">
        <v>58</v>
      </c>
      <c r="I48" s="69"/>
      <c r="J48" s="69"/>
      <c r="K48" s="70">
        <v>42989</v>
      </c>
      <c r="L48" s="70">
        <v>42398</v>
      </c>
      <c r="M48" s="70">
        <v>45320</v>
      </c>
      <c r="N48" s="70">
        <v>43160</v>
      </c>
      <c r="O48" s="156">
        <v>0</v>
      </c>
      <c r="P48" s="71">
        <f>+DATEDIF(P$4,M48,"m")</f>
        <v>65</v>
      </c>
      <c r="Q48" s="153" t="s">
        <v>287</v>
      </c>
      <c r="R48" s="71">
        <f>+R47</f>
        <v>85</v>
      </c>
      <c r="S48" s="72">
        <v>120</v>
      </c>
      <c r="T48" s="73">
        <v>38520</v>
      </c>
      <c r="U48" s="73">
        <v>9</v>
      </c>
      <c r="V48" s="73">
        <v>2018</v>
      </c>
      <c r="W48" s="85">
        <v>0</v>
      </c>
      <c r="X48" s="85">
        <f>+($D$3-V48)*12+$C$3-U48+1</f>
        <v>4</v>
      </c>
      <c r="Y48" s="74">
        <f>+X48+24</f>
        <v>28</v>
      </c>
      <c r="Z48" s="74">
        <f>+Y48+Z$4</f>
        <v>33</v>
      </c>
      <c r="AA48" s="74">
        <f>+P48-Z48</f>
        <v>32</v>
      </c>
      <c r="AB48" s="74">
        <f>+T48/P48</f>
        <v>592.61538461538464</v>
      </c>
      <c r="AC48" s="75">
        <v>0</v>
      </c>
      <c r="AD48" s="75">
        <f>+(X48-W48)*AB48</f>
        <v>2370.4615384615386</v>
      </c>
      <c r="AE48" s="75">
        <f>+AD48+AC48</f>
        <v>2370.4615384615386</v>
      </c>
      <c r="AF48" s="75">
        <f>+T48-AE48</f>
        <v>36149.538461538461</v>
      </c>
      <c r="AG48" s="76">
        <f>+(AF48/R48)*12</f>
        <v>5103.4642533936649</v>
      </c>
      <c r="AH48" s="77">
        <f>+AE48+AG48</f>
        <v>7473.925791855203</v>
      </c>
      <c r="AI48" s="78">
        <f>+T48-AH48</f>
        <v>31046.074208144797</v>
      </c>
      <c r="AJ48" s="79"/>
      <c r="AK48" s="79">
        <f>+(AF48/R48)*12</f>
        <v>5103.4642533936649</v>
      </c>
      <c r="AL48" s="79">
        <f>+AK48</f>
        <v>5103.4642533936649</v>
      </c>
      <c r="AM48" s="79">
        <f>+AL48</f>
        <v>5103.4642533936649</v>
      </c>
      <c r="AN48" s="79">
        <f>+AM48</f>
        <v>5103.4642533936649</v>
      </c>
      <c r="AO48" s="78">
        <f>+AN48</f>
        <v>5103.4642533936649</v>
      </c>
      <c r="AP48" s="78">
        <f>+AO48</f>
        <v>5103.4642533936649</v>
      </c>
      <c r="AQ48" s="78">
        <f>+(AP48/12)*1</f>
        <v>425.28868778280543</v>
      </c>
      <c r="AR48" s="80"/>
      <c r="AS48" s="78">
        <f>+AB48*12</f>
        <v>7111.3846153846152</v>
      </c>
      <c r="AT48" s="81">
        <f>+AE48+AG48+AS48</f>
        <v>14585.310407239818</v>
      </c>
      <c r="AU48" s="81">
        <f>+T48-AT48</f>
        <v>23934.68959276018</v>
      </c>
      <c r="AV48" s="82">
        <f>(Z48-Y48)*AB48</f>
        <v>2963.0769230769233</v>
      </c>
      <c r="AW48" s="83">
        <f>+AV48+AT48</f>
        <v>17548.387330316742</v>
      </c>
      <c r="AX48" s="84">
        <f>+T48-AW48</f>
        <v>20971.612669683258</v>
      </c>
    </row>
    <row r="49" spans="1:50">
      <c r="A49" s="67">
        <v>12</v>
      </c>
      <c r="B49" s="68" t="s">
        <v>54</v>
      </c>
      <c r="C49" s="69">
        <v>62</v>
      </c>
      <c r="D49" s="69" t="s">
        <v>55</v>
      </c>
      <c r="E49" s="87" t="s">
        <v>114</v>
      </c>
      <c r="F49" s="87" t="s">
        <v>106</v>
      </c>
      <c r="G49" s="86">
        <v>105</v>
      </c>
      <c r="H49" s="88" t="s">
        <v>58</v>
      </c>
      <c r="I49" s="69"/>
      <c r="J49" s="69"/>
      <c r="K49" s="70">
        <v>42989</v>
      </c>
      <c r="L49" s="70">
        <v>42398</v>
      </c>
      <c r="M49" s="70">
        <v>45320</v>
      </c>
      <c r="N49" s="70">
        <v>43160</v>
      </c>
      <c r="O49" s="156">
        <v>0</v>
      </c>
      <c r="P49" s="71">
        <f>+DATEDIF(P$4,M49,"m")</f>
        <v>65</v>
      </c>
      <c r="Q49" s="153" t="s">
        <v>287</v>
      </c>
      <c r="R49" s="71">
        <f>+R48</f>
        <v>85</v>
      </c>
      <c r="S49" s="72">
        <v>120</v>
      </c>
      <c r="T49" s="73">
        <v>38520</v>
      </c>
      <c r="U49" s="73">
        <v>9</v>
      </c>
      <c r="V49" s="73">
        <v>2018</v>
      </c>
      <c r="W49" s="85">
        <v>0</v>
      </c>
      <c r="X49" s="85">
        <f>+($D$3-V49)*12+$C$3-U49+1</f>
        <v>4</v>
      </c>
      <c r="Y49" s="74">
        <f>+X49+24</f>
        <v>28</v>
      </c>
      <c r="Z49" s="74">
        <f>+Y49+Z$4</f>
        <v>33</v>
      </c>
      <c r="AA49" s="74">
        <f>+P49-Z49</f>
        <v>32</v>
      </c>
      <c r="AB49" s="74">
        <f>+T49/P49</f>
        <v>592.61538461538464</v>
      </c>
      <c r="AC49" s="75">
        <v>0</v>
      </c>
      <c r="AD49" s="75">
        <f>+(X49-W49)*AB49</f>
        <v>2370.4615384615386</v>
      </c>
      <c r="AE49" s="75">
        <f>+AD49+AC49</f>
        <v>2370.4615384615386</v>
      </c>
      <c r="AF49" s="75">
        <f>+T49-AE49</f>
        <v>36149.538461538461</v>
      </c>
      <c r="AG49" s="76">
        <f>+(AF49/R49)*12</f>
        <v>5103.4642533936649</v>
      </c>
      <c r="AH49" s="77">
        <f>+AE49+AG49</f>
        <v>7473.925791855203</v>
      </c>
      <c r="AI49" s="78">
        <f>+T49-AH49</f>
        <v>31046.074208144797</v>
      </c>
      <c r="AJ49" s="79"/>
      <c r="AK49" s="79">
        <f>+(AF49/R49)*12</f>
        <v>5103.4642533936649</v>
      </c>
      <c r="AL49" s="79">
        <f>+AK49</f>
        <v>5103.4642533936649</v>
      </c>
      <c r="AM49" s="79">
        <f>+AL49</f>
        <v>5103.4642533936649</v>
      </c>
      <c r="AN49" s="79">
        <f>+AM49</f>
        <v>5103.4642533936649</v>
      </c>
      <c r="AO49" s="78">
        <f>+AN49</f>
        <v>5103.4642533936649</v>
      </c>
      <c r="AP49" s="78">
        <f>+AO49</f>
        <v>5103.4642533936649</v>
      </c>
      <c r="AQ49" s="78">
        <f>+(AP49/12)*1</f>
        <v>425.28868778280543</v>
      </c>
      <c r="AR49" s="80"/>
      <c r="AS49" s="78">
        <f>+AB49*12</f>
        <v>7111.3846153846152</v>
      </c>
      <c r="AT49" s="81">
        <f>+AE49+AG49+AS49</f>
        <v>14585.310407239818</v>
      </c>
      <c r="AU49" s="81">
        <f>+T49-AT49</f>
        <v>23934.68959276018</v>
      </c>
      <c r="AV49" s="82">
        <f>(Z49-Y49)*AB49</f>
        <v>2963.0769230769233</v>
      </c>
      <c r="AW49" s="83">
        <f>+AV49+AT49</f>
        <v>17548.387330316742</v>
      </c>
      <c r="AX49" s="84">
        <f>+T49-AW49</f>
        <v>20971.612669683258</v>
      </c>
    </row>
    <row r="50" spans="1:50">
      <c r="A50" s="67">
        <v>12</v>
      </c>
      <c r="B50" s="68" t="s">
        <v>54</v>
      </c>
      <c r="C50" s="69">
        <v>62</v>
      </c>
      <c r="D50" s="69" t="s">
        <v>55</v>
      </c>
      <c r="E50" s="87" t="s">
        <v>114</v>
      </c>
      <c r="F50" s="87" t="s">
        <v>106</v>
      </c>
      <c r="G50" s="86">
        <v>105</v>
      </c>
      <c r="H50" s="88" t="s">
        <v>58</v>
      </c>
      <c r="I50" s="69"/>
      <c r="J50" s="69"/>
      <c r="K50" s="70">
        <v>42989</v>
      </c>
      <c r="L50" s="70">
        <v>42398</v>
      </c>
      <c r="M50" s="70">
        <v>45320</v>
      </c>
      <c r="N50" s="70">
        <v>43160</v>
      </c>
      <c r="O50" s="156">
        <v>0</v>
      </c>
      <c r="P50" s="71">
        <f>+DATEDIF(P$4,M50,"m")</f>
        <v>65</v>
      </c>
      <c r="Q50" s="153" t="s">
        <v>287</v>
      </c>
      <c r="R50" s="71">
        <f>+R49</f>
        <v>85</v>
      </c>
      <c r="S50" s="72">
        <v>120</v>
      </c>
      <c r="T50" s="73">
        <v>50000</v>
      </c>
      <c r="U50" s="73">
        <v>9</v>
      </c>
      <c r="V50" s="73">
        <v>2018</v>
      </c>
      <c r="W50" s="85">
        <v>0</v>
      </c>
      <c r="X50" s="85">
        <f>+($D$3-V50)*12+$C$3-U50+1</f>
        <v>4</v>
      </c>
      <c r="Y50" s="74">
        <f>+X50+24</f>
        <v>28</v>
      </c>
      <c r="Z50" s="74">
        <f>+Y50+Z$4</f>
        <v>33</v>
      </c>
      <c r="AA50" s="74">
        <f>+P50-Z50</f>
        <v>32</v>
      </c>
      <c r="AB50" s="74">
        <f>+T50/P50</f>
        <v>769.23076923076928</v>
      </c>
      <c r="AC50" s="75">
        <v>0</v>
      </c>
      <c r="AD50" s="75">
        <f>+(X50-W50)*AB50</f>
        <v>3076.9230769230771</v>
      </c>
      <c r="AE50" s="75">
        <f>+AD50+AC50</f>
        <v>3076.9230769230771</v>
      </c>
      <c r="AF50" s="75">
        <f>+T50-AE50</f>
        <v>46923.076923076922</v>
      </c>
      <c r="AG50" s="76">
        <f>+(AF50/R50)*12</f>
        <v>6624.4343891402714</v>
      </c>
      <c r="AH50" s="77">
        <f>+AE50+AG50</f>
        <v>9701.3574660633494</v>
      </c>
      <c r="AI50" s="78">
        <f>+T50-AH50</f>
        <v>40298.642533936654</v>
      </c>
      <c r="AJ50" s="79"/>
      <c r="AK50" s="79">
        <f>+(AF50/R50)*12</f>
        <v>6624.4343891402714</v>
      </c>
      <c r="AL50" s="79">
        <f>+AK50</f>
        <v>6624.4343891402714</v>
      </c>
      <c r="AM50" s="79">
        <f>+AL50</f>
        <v>6624.4343891402714</v>
      </c>
      <c r="AN50" s="79">
        <f>+AM50</f>
        <v>6624.4343891402714</v>
      </c>
      <c r="AO50" s="78">
        <f>+AN50</f>
        <v>6624.4343891402714</v>
      </c>
      <c r="AP50" s="78">
        <f>+AO50</f>
        <v>6624.4343891402714</v>
      </c>
      <c r="AQ50" s="78">
        <f>+(AP50/12)*1</f>
        <v>552.03619909502265</v>
      </c>
      <c r="AR50" s="80"/>
      <c r="AS50" s="78">
        <f>+AB50*12</f>
        <v>9230.7692307692305</v>
      </c>
      <c r="AT50" s="81">
        <f>+AE50+AG50+AS50</f>
        <v>18932.12669683258</v>
      </c>
      <c r="AU50" s="81">
        <f>+T50-AT50</f>
        <v>31067.87330316742</v>
      </c>
      <c r="AV50" s="82">
        <f>(Z50-Y50)*AB50</f>
        <v>3846.1538461538466</v>
      </c>
      <c r="AW50" s="83">
        <f>+AV50+AT50</f>
        <v>22778.280542986427</v>
      </c>
      <c r="AX50" s="84">
        <f>+T50-AW50</f>
        <v>27221.719457013573</v>
      </c>
    </row>
    <row r="51" spans="1:50">
      <c r="A51" s="67">
        <v>12</v>
      </c>
      <c r="B51" s="68" t="s">
        <v>54</v>
      </c>
      <c r="C51" s="69">
        <v>62</v>
      </c>
      <c r="D51" s="69" t="s">
        <v>55</v>
      </c>
      <c r="E51" s="87" t="s">
        <v>115</v>
      </c>
      <c r="F51" s="87" t="s">
        <v>106</v>
      </c>
      <c r="G51" s="86">
        <v>105</v>
      </c>
      <c r="H51" s="88" t="s">
        <v>58</v>
      </c>
      <c r="I51" s="69"/>
      <c r="J51" s="69"/>
      <c r="K51" s="70">
        <v>42989</v>
      </c>
      <c r="L51" s="70">
        <v>42398</v>
      </c>
      <c r="M51" s="70">
        <v>45320</v>
      </c>
      <c r="N51" s="70">
        <v>43160</v>
      </c>
      <c r="O51" s="156">
        <v>0</v>
      </c>
      <c r="P51" s="71">
        <f>+DATEDIF(P$4,M51,"m")</f>
        <v>65</v>
      </c>
      <c r="Q51" s="153" t="s">
        <v>287</v>
      </c>
      <c r="R51" s="71">
        <f>+R50</f>
        <v>85</v>
      </c>
      <c r="S51" s="72">
        <v>120</v>
      </c>
      <c r="T51" s="73">
        <v>3000</v>
      </c>
      <c r="U51" s="73">
        <v>9</v>
      </c>
      <c r="V51" s="73">
        <v>2018</v>
      </c>
      <c r="W51" s="85">
        <v>0</v>
      </c>
      <c r="X51" s="85">
        <f>+($D$3-V51)*12+$C$3-U51+1</f>
        <v>4</v>
      </c>
      <c r="Y51" s="74">
        <f>+X51+24</f>
        <v>28</v>
      </c>
      <c r="Z51" s="74">
        <f>+Y51+Z$4</f>
        <v>33</v>
      </c>
      <c r="AA51" s="74">
        <f>+P51-Z51</f>
        <v>32</v>
      </c>
      <c r="AB51" s="74">
        <f>+T51/P51</f>
        <v>46.153846153846153</v>
      </c>
      <c r="AC51" s="75">
        <v>0</v>
      </c>
      <c r="AD51" s="75">
        <f>+(X51-W51)*AB51</f>
        <v>184.61538461538461</v>
      </c>
      <c r="AE51" s="75">
        <f>+AD51+AC51</f>
        <v>184.61538461538461</v>
      </c>
      <c r="AF51" s="75">
        <f>+T51-AE51</f>
        <v>2815.3846153846152</v>
      </c>
      <c r="AG51" s="76">
        <f>+(AF51/R51)*12</f>
        <v>397.46606334841624</v>
      </c>
      <c r="AH51" s="77">
        <f>+AE51+AG51</f>
        <v>582.08144796380088</v>
      </c>
      <c r="AI51" s="78">
        <f>+T51-AH51</f>
        <v>2417.9185520361989</v>
      </c>
      <c r="AJ51" s="79"/>
      <c r="AK51" s="79">
        <f>+(AF51/R51)*12</f>
        <v>397.46606334841624</v>
      </c>
      <c r="AL51" s="79">
        <f>+AK51</f>
        <v>397.46606334841624</v>
      </c>
      <c r="AM51" s="79">
        <f>+AL51</f>
        <v>397.46606334841624</v>
      </c>
      <c r="AN51" s="79">
        <f>+AM51</f>
        <v>397.46606334841624</v>
      </c>
      <c r="AO51" s="78">
        <f>+AN51</f>
        <v>397.46606334841624</v>
      </c>
      <c r="AP51" s="78">
        <f>+AO51</f>
        <v>397.46606334841624</v>
      </c>
      <c r="AQ51" s="78">
        <f>+(AP51/12)*1</f>
        <v>33.122171945701353</v>
      </c>
      <c r="AR51" s="80"/>
      <c r="AS51" s="78">
        <f>+AB51*12</f>
        <v>553.84615384615381</v>
      </c>
      <c r="AT51" s="81">
        <f>+AE51+AG51+AS51</f>
        <v>1135.9276018099547</v>
      </c>
      <c r="AU51" s="81">
        <f>+T51-AT51</f>
        <v>1864.0723981900453</v>
      </c>
      <c r="AV51" s="82">
        <f>(Z51-Y51)*AB51</f>
        <v>230.76923076923077</v>
      </c>
      <c r="AW51" s="83">
        <f>+AV51+AT51</f>
        <v>1366.6968325791854</v>
      </c>
      <c r="AX51" s="84">
        <f>+T51-AW51</f>
        <v>1633.3031674208146</v>
      </c>
    </row>
    <row r="52" spans="1:50">
      <c r="A52" s="67">
        <v>12</v>
      </c>
      <c r="B52" s="68" t="s">
        <v>54</v>
      </c>
      <c r="C52" s="69">
        <v>62</v>
      </c>
      <c r="D52" s="69" t="s">
        <v>55</v>
      </c>
      <c r="E52" s="87" t="s">
        <v>115</v>
      </c>
      <c r="F52" s="87" t="s">
        <v>106</v>
      </c>
      <c r="G52" s="86">
        <v>105</v>
      </c>
      <c r="H52" s="88" t="s">
        <v>58</v>
      </c>
      <c r="I52" s="69"/>
      <c r="J52" s="69"/>
      <c r="K52" s="70">
        <v>42989</v>
      </c>
      <c r="L52" s="70">
        <v>42398</v>
      </c>
      <c r="M52" s="70">
        <v>45320</v>
      </c>
      <c r="N52" s="70">
        <v>43160</v>
      </c>
      <c r="O52" s="156">
        <v>0</v>
      </c>
      <c r="P52" s="71">
        <f>+DATEDIF(P$4,M52,"m")</f>
        <v>65</v>
      </c>
      <c r="Q52" s="153" t="s">
        <v>287</v>
      </c>
      <c r="R52" s="71">
        <f>+R51</f>
        <v>85</v>
      </c>
      <c r="S52" s="72">
        <v>120</v>
      </c>
      <c r="T52" s="73">
        <v>3000</v>
      </c>
      <c r="U52" s="73">
        <v>9</v>
      </c>
      <c r="V52" s="73">
        <v>2018</v>
      </c>
      <c r="W52" s="74">
        <v>0</v>
      </c>
      <c r="X52" s="74">
        <f>+($D$3-V52)*12+$C$3-U52+1</f>
        <v>4</v>
      </c>
      <c r="Y52" s="74">
        <f>+X52+24</f>
        <v>28</v>
      </c>
      <c r="Z52" s="74">
        <f>+Y52+Z$4</f>
        <v>33</v>
      </c>
      <c r="AA52" s="74">
        <f>+P52-Z52</f>
        <v>32</v>
      </c>
      <c r="AB52" s="74">
        <f>+T52/P52</f>
        <v>46.153846153846153</v>
      </c>
      <c r="AC52" s="75">
        <v>0</v>
      </c>
      <c r="AD52" s="75">
        <f>+(X52-W52)*AB52</f>
        <v>184.61538461538461</v>
      </c>
      <c r="AE52" s="75">
        <f>+AD52+AC52</f>
        <v>184.61538461538461</v>
      </c>
      <c r="AF52" s="75">
        <f>+T52-AE52</f>
        <v>2815.3846153846152</v>
      </c>
      <c r="AG52" s="76">
        <f>+(AF52/R52)*12</f>
        <v>397.46606334841624</v>
      </c>
      <c r="AH52" s="77">
        <f>+AE52+AG52</f>
        <v>582.08144796380088</v>
      </c>
      <c r="AI52" s="78">
        <f>+T52-AH52</f>
        <v>2417.9185520361989</v>
      </c>
      <c r="AJ52" s="79"/>
      <c r="AK52" s="79">
        <f>+(AF52/R52)*12</f>
        <v>397.46606334841624</v>
      </c>
      <c r="AL52" s="79">
        <f>+AK52</f>
        <v>397.46606334841624</v>
      </c>
      <c r="AM52" s="79">
        <f>+AL52</f>
        <v>397.46606334841624</v>
      </c>
      <c r="AN52" s="79">
        <f>+AM52</f>
        <v>397.46606334841624</v>
      </c>
      <c r="AO52" s="78">
        <f>+AN52</f>
        <v>397.46606334841624</v>
      </c>
      <c r="AP52" s="78">
        <f>+AO52</f>
        <v>397.46606334841624</v>
      </c>
      <c r="AQ52" s="78">
        <f>+(AP52/12)*1</f>
        <v>33.122171945701353</v>
      </c>
      <c r="AR52" s="80"/>
      <c r="AS52" s="78">
        <f>+AB52*12</f>
        <v>553.84615384615381</v>
      </c>
      <c r="AT52" s="81">
        <f>+AE52+AG52+AS52</f>
        <v>1135.9276018099547</v>
      </c>
      <c r="AU52" s="81">
        <f>+T52-AT52</f>
        <v>1864.0723981900453</v>
      </c>
      <c r="AV52" s="82">
        <f>(Z52-Y52)*AB52</f>
        <v>230.76923076923077</v>
      </c>
      <c r="AW52" s="83">
        <f>+AV52+AT52</f>
        <v>1366.6968325791854</v>
      </c>
      <c r="AX52" s="84">
        <f>+T52-AW52</f>
        <v>1633.3031674208146</v>
      </c>
    </row>
    <row r="53" spans="1:50">
      <c r="A53" s="67">
        <v>12</v>
      </c>
      <c r="B53" s="68" t="s">
        <v>54</v>
      </c>
      <c r="C53" s="69">
        <v>63</v>
      </c>
      <c r="D53" s="69" t="s">
        <v>55</v>
      </c>
      <c r="E53" s="87" t="s">
        <v>116</v>
      </c>
      <c r="F53" s="87" t="s">
        <v>117</v>
      </c>
      <c r="G53" s="86">
        <v>13845</v>
      </c>
      <c r="H53" s="88" t="s">
        <v>58</v>
      </c>
      <c r="I53" s="69"/>
      <c r="J53" s="69"/>
      <c r="K53" s="70">
        <v>42993</v>
      </c>
      <c r="L53" s="70">
        <v>42398</v>
      </c>
      <c r="M53" s="70">
        <v>45320</v>
      </c>
      <c r="N53" s="70">
        <v>43160</v>
      </c>
      <c r="O53" s="156">
        <v>0</v>
      </c>
      <c r="P53" s="71">
        <f>+DATEDIF(P$4,M53,"m")</f>
        <v>65</v>
      </c>
      <c r="Q53" s="153" t="s">
        <v>287</v>
      </c>
      <c r="R53" s="71">
        <f>+R52</f>
        <v>85</v>
      </c>
      <c r="S53" s="72">
        <v>120</v>
      </c>
      <c r="T53" s="73">
        <v>186396</v>
      </c>
      <c r="U53" s="73">
        <v>9</v>
      </c>
      <c r="V53" s="73">
        <v>2018</v>
      </c>
      <c r="W53" s="74">
        <v>0</v>
      </c>
      <c r="X53" s="74">
        <f>+($D$3-V53)*12+$C$3-U53+1</f>
        <v>4</v>
      </c>
      <c r="Y53" s="74">
        <f>+X53+24</f>
        <v>28</v>
      </c>
      <c r="Z53" s="74">
        <f>+Y53+Z$4</f>
        <v>33</v>
      </c>
      <c r="AA53" s="74">
        <f>+P53-Z53</f>
        <v>32</v>
      </c>
      <c r="AB53" s="74">
        <f>+T53/P53</f>
        <v>2867.6307692307691</v>
      </c>
      <c r="AC53" s="75">
        <v>0</v>
      </c>
      <c r="AD53" s="75">
        <f>+(X53-W53)*AB53</f>
        <v>11470.523076923077</v>
      </c>
      <c r="AE53" s="75">
        <f>+AD53+AC53</f>
        <v>11470.523076923077</v>
      </c>
      <c r="AF53" s="75">
        <f>+T53-AE53</f>
        <v>174925.47692307693</v>
      </c>
      <c r="AG53" s="76">
        <f>+(AF53/R53)*12</f>
        <v>24695.361447963805</v>
      </c>
      <c r="AH53" s="77">
        <f>+AE53+AG53</f>
        <v>36165.884524886882</v>
      </c>
      <c r="AI53" s="78">
        <f>+T53-AH53</f>
        <v>150230.11547511313</v>
      </c>
      <c r="AJ53" s="79"/>
      <c r="AK53" s="79">
        <f>+(AF53/R53)*12</f>
        <v>24695.361447963805</v>
      </c>
      <c r="AL53" s="79">
        <f>+AK53</f>
        <v>24695.361447963805</v>
      </c>
      <c r="AM53" s="79">
        <f>+AL53</f>
        <v>24695.361447963805</v>
      </c>
      <c r="AN53" s="79">
        <f>+AM53</f>
        <v>24695.361447963805</v>
      </c>
      <c r="AO53" s="78">
        <f>+AN53</f>
        <v>24695.361447963805</v>
      </c>
      <c r="AP53" s="78">
        <f>+AO53</f>
        <v>24695.361447963805</v>
      </c>
      <c r="AQ53" s="78">
        <f>+(AP53/12)*1</f>
        <v>2057.946787330317</v>
      </c>
      <c r="AR53" s="80"/>
      <c r="AS53" s="78">
        <f>+AB53*12</f>
        <v>34411.56923076923</v>
      </c>
      <c r="AT53" s="81">
        <f>+AE53+AG53+AS53</f>
        <v>70577.453755656112</v>
      </c>
      <c r="AU53" s="81">
        <f>+T53-AT53</f>
        <v>115818.54624434389</v>
      </c>
      <c r="AV53" s="82">
        <f>(Z53-Y53)*AB53</f>
        <v>14338.153846153846</v>
      </c>
      <c r="AW53" s="83">
        <f>+AV53+AT53</f>
        <v>84915.607601809956</v>
      </c>
      <c r="AX53" s="84">
        <f>+T53-AW53</f>
        <v>101480.39239819004</v>
      </c>
    </row>
    <row r="54" spans="1:50">
      <c r="A54" s="67">
        <v>12</v>
      </c>
      <c r="B54" s="68" t="s">
        <v>54</v>
      </c>
      <c r="C54" s="69">
        <v>65</v>
      </c>
      <c r="D54" s="69" t="s">
        <v>55</v>
      </c>
      <c r="E54" s="87" t="s">
        <v>118</v>
      </c>
      <c r="F54" s="87" t="s">
        <v>119</v>
      </c>
      <c r="G54" s="86">
        <v>425479</v>
      </c>
      <c r="H54" s="88" t="s">
        <v>58</v>
      </c>
      <c r="I54" s="69"/>
      <c r="J54" s="69"/>
      <c r="K54" s="70">
        <v>42999</v>
      </c>
      <c r="L54" s="70">
        <v>42398</v>
      </c>
      <c r="M54" s="70">
        <v>45320</v>
      </c>
      <c r="N54" s="70">
        <v>43160</v>
      </c>
      <c r="O54" s="156">
        <v>0</v>
      </c>
      <c r="P54" s="71">
        <f>+DATEDIF(P$4,M54,"m")</f>
        <v>65</v>
      </c>
      <c r="Q54" s="153" t="s">
        <v>287</v>
      </c>
      <c r="R54" s="71">
        <f>+R53</f>
        <v>85</v>
      </c>
      <c r="S54" s="72">
        <v>120</v>
      </c>
      <c r="T54" s="73">
        <v>23490</v>
      </c>
      <c r="U54" s="73">
        <v>9</v>
      </c>
      <c r="V54" s="73">
        <v>2018</v>
      </c>
      <c r="W54" s="74">
        <v>0</v>
      </c>
      <c r="X54" s="74">
        <f>+($D$3-V54)*12+$C$3-U54+1</f>
        <v>4</v>
      </c>
      <c r="Y54" s="74">
        <f>+X54+24</f>
        <v>28</v>
      </c>
      <c r="Z54" s="74">
        <f>+Y54+Z$4</f>
        <v>33</v>
      </c>
      <c r="AA54" s="74">
        <f>+P54-Z54</f>
        <v>32</v>
      </c>
      <c r="AB54" s="74">
        <f>+T54/P54</f>
        <v>361.38461538461536</v>
      </c>
      <c r="AC54" s="75">
        <v>0</v>
      </c>
      <c r="AD54" s="75">
        <f>+(X54-W54)*AB54</f>
        <v>1445.5384615384614</v>
      </c>
      <c r="AE54" s="75">
        <f>+AD54+AC54</f>
        <v>1445.5384615384614</v>
      </c>
      <c r="AF54" s="75">
        <f>+T54-AE54</f>
        <v>22044.461538461539</v>
      </c>
      <c r="AG54" s="76">
        <f>+(AF54/R54)*12</f>
        <v>3112.1592760180993</v>
      </c>
      <c r="AH54" s="77">
        <f>+AE54+AG54</f>
        <v>4557.6977375565602</v>
      </c>
      <c r="AI54" s="78">
        <f>+T54-AH54</f>
        <v>18932.302262443438</v>
      </c>
      <c r="AJ54" s="79"/>
      <c r="AK54" s="79">
        <f>+(AF54/R54)*12</f>
        <v>3112.1592760180993</v>
      </c>
      <c r="AL54" s="79">
        <f>+AK54</f>
        <v>3112.1592760180993</v>
      </c>
      <c r="AM54" s="79">
        <f>+AL54</f>
        <v>3112.1592760180993</v>
      </c>
      <c r="AN54" s="79">
        <f>+AM54</f>
        <v>3112.1592760180993</v>
      </c>
      <c r="AO54" s="78">
        <f>+AN54</f>
        <v>3112.1592760180993</v>
      </c>
      <c r="AP54" s="78">
        <f>+AO54</f>
        <v>3112.1592760180993</v>
      </c>
      <c r="AQ54" s="78">
        <f>+(AP54/12)*1</f>
        <v>259.34660633484162</v>
      </c>
      <c r="AR54" s="80"/>
      <c r="AS54" s="78">
        <f>+AB54*12</f>
        <v>4336.6153846153848</v>
      </c>
      <c r="AT54" s="81">
        <f>+AE54+AG54+AS54</f>
        <v>8894.313122171945</v>
      </c>
      <c r="AU54" s="81">
        <f>+T54-AT54</f>
        <v>14595.686877828055</v>
      </c>
      <c r="AV54" s="82">
        <f>(Z54-Y54)*AB54</f>
        <v>1806.9230769230767</v>
      </c>
      <c r="AW54" s="83">
        <f>+AV54+AT54</f>
        <v>10701.236199095021</v>
      </c>
      <c r="AX54" s="84">
        <f>+T54-AW54</f>
        <v>12788.763800904979</v>
      </c>
    </row>
    <row r="55" spans="1:50">
      <c r="A55" s="67">
        <v>12</v>
      </c>
      <c r="B55" s="68" t="s">
        <v>54</v>
      </c>
      <c r="C55" s="69">
        <v>65</v>
      </c>
      <c r="D55" s="69" t="s">
        <v>55</v>
      </c>
      <c r="E55" s="87" t="s">
        <v>120</v>
      </c>
      <c r="F55" s="87" t="s">
        <v>119</v>
      </c>
      <c r="G55" s="86">
        <v>425479</v>
      </c>
      <c r="H55" s="88" t="s">
        <v>58</v>
      </c>
      <c r="I55" s="69"/>
      <c r="J55" s="69"/>
      <c r="K55" s="70">
        <v>42999</v>
      </c>
      <c r="L55" s="70">
        <v>42398</v>
      </c>
      <c r="M55" s="70">
        <v>45320</v>
      </c>
      <c r="N55" s="70">
        <v>43160</v>
      </c>
      <c r="O55" s="156">
        <v>0</v>
      </c>
      <c r="P55" s="71">
        <f>+DATEDIF(P$4,M55,"m")</f>
        <v>65</v>
      </c>
      <c r="Q55" s="153" t="s">
        <v>287</v>
      </c>
      <c r="R55" s="71">
        <f>+R54</f>
        <v>85</v>
      </c>
      <c r="S55" s="72">
        <v>120</v>
      </c>
      <c r="T55" s="73">
        <v>13200</v>
      </c>
      <c r="U55" s="73">
        <v>9</v>
      </c>
      <c r="V55" s="73">
        <v>2018</v>
      </c>
      <c r="W55" s="74">
        <v>0</v>
      </c>
      <c r="X55" s="74">
        <f>+($D$3-V55)*12+$C$3-U55+1</f>
        <v>4</v>
      </c>
      <c r="Y55" s="74">
        <f>+X55+24</f>
        <v>28</v>
      </c>
      <c r="Z55" s="74">
        <f>+Y55+Z$4</f>
        <v>33</v>
      </c>
      <c r="AA55" s="74">
        <f>+P55-Z55</f>
        <v>32</v>
      </c>
      <c r="AB55" s="74">
        <f>+T55/P55</f>
        <v>203.07692307692307</v>
      </c>
      <c r="AC55" s="75">
        <v>0</v>
      </c>
      <c r="AD55" s="75">
        <f>+(X55-W55)*AB55</f>
        <v>812.30769230769226</v>
      </c>
      <c r="AE55" s="75">
        <f>+AD55+AC55</f>
        <v>812.30769230769226</v>
      </c>
      <c r="AF55" s="75">
        <f>+T55-AE55</f>
        <v>12387.692307692309</v>
      </c>
      <c r="AG55" s="76">
        <f>+(AF55/R55)*12</f>
        <v>1748.8506787330321</v>
      </c>
      <c r="AH55" s="77">
        <f>+AE55+AG55</f>
        <v>2561.1583710407244</v>
      </c>
      <c r="AI55" s="78">
        <f>+T55-AH55</f>
        <v>10638.841628959275</v>
      </c>
      <c r="AJ55" s="79"/>
      <c r="AK55" s="79">
        <f>+(AF55/R55)*12</f>
        <v>1748.8506787330321</v>
      </c>
      <c r="AL55" s="79">
        <f>+AK55</f>
        <v>1748.8506787330321</v>
      </c>
      <c r="AM55" s="79">
        <f>+AL55</f>
        <v>1748.8506787330321</v>
      </c>
      <c r="AN55" s="79">
        <f>+AM55</f>
        <v>1748.8506787330321</v>
      </c>
      <c r="AO55" s="78">
        <f>+AN55</f>
        <v>1748.8506787330321</v>
      </c>
      <c r="AP55" s="78">
        <f>+AO55</f>
        <v>1748.8506787330321</v>
      </c>
      <c r="AQ55" s="78">
        <f>+(AP55/12)*1</f>
        <v>145.737556561086</v>
      </c>
      <c r="AR55" s="80"/>
      <c r="AS55" s="78">
        <f>+AB55*12</f>
        <v>2436.9230769230767</v>
      </c>
      <c r="AT55" s="81">
        <f>+AE55+AG55+AS55</f>
        <v>4998.0814479638011</v>
      </c>
      <c r="AU55" s="81">
        <f>+T55-AT55</f>
        <v>8201.9185520361989</v>
      </c>
      <c r="AV55" s="82">
        <f>(Z55-Y55)*AB55</f>
        <v>1015.3846153846154</v>
      </c>
      <c r="AW55" s="83">
        <f>+AV55+AT55</f>
        <v>6013.4660633484164</v>
      </c>
      <c r="AX55" s="84">
        <f>+T55-AW55</f>
        <v>7186.5339366515836</v>
      </c>
    </row>
    <row r="56" spans="1:50">
      <c r="A56" s="67">
        <v>12</v>
      </c>
      <c r="B56" s="91" t="s">
        <v>54</v>
      </c>
      <c r="C56" s="69">
        <v>67</v>
      </c>
      <c r="D56" s="69" t="s">
        <v>55</v>
      </c>
      <c r="E56" s="69" t="s">
        <v>121</v>
      </c>
      <c r="F56" s="69" t="s">
        <v>122</v>
      </c>
      <c r="G56" s="69">
        <v>17</v>
      </c>
      <c r="H56" s="69" t="s">
        <v>58</v>
      </c>
      <c r="I56" s="69"/>
      <c r="J56" s="69"/>
      <c r="K56" s="70">
        <v>43019</v>
      </c>
      <c r="L56" s="70">
        <v>42398</v>
      </c>
      <c r="M56" s="70">
        <v>45320</v>
      </c>
      <c r="N56" s="70">
        <v>43160</v>
      </c>
      <c r="O56" s="156">
        <v>0</v>
      </c>
      <c r="P56" s="71">
        <f>+DATEDIF(P$4,M56,"m")</f>
        <v>65</v>
      </c>
      <c r="Q56" s="153" t="s">
        <v>287</v>
      </c>
      <c r="R56" s="71">
        <f>+R55</f>
        <v>85</v>
      </c>
      <c r="S56" s="72">
        <v>120</v>
      </c>
      <c r="T56" s="73">
        <v>1063291</v>
      </c>
      <c r="U56" s="73">
        <v>9</v>
      </c>
      <c r="V56" s="73">
        <v>2018</v>
      </c>
      <c r="W56" s="74">
        <v>0</v>
      </c>
      <c r="X56" s="74">
        <f>+($D$3-V56)*12+$C$3-U56+1</f>
        <v>4</v>
      </c>
      <c r="Y56" s="74">
        <f>+X56+24</f>
        <v>28</v>
      </c>
      <c r="Z56" s="74">
        <f>+Y56+Z$4</f>
        <v>33</v>
      </c>
      <c r="AA56" s="74">
        <f>+P56-Z56</f>
        <v>32</v>
      </c>
      <c r="AB56" s="74">
        <f>+T56/P56</f>
        <v>16358.323076923078</v>
      </c>
      <c r="AC56" s="75">
        <v>0</v>
      </c>
      <c r="AD56" s="75">
        <f>+(X56-W56)*AB56</f>
        <v>65433.292307692311</v>
      </c>
      <c r="AE56" s="75">
        <f>+AD56+AC56</f>
        <v>65433.292307692311</v>
      </c>
      <c r="AF56" s="75">
        <f>+T56-AE56</f>
        <v>997857.70769230765</v>
      </c>
      <c r="AG56" s="76">
        <f>+(AF56/R56)*12</f>
        <v>140874.02932126698</v>
      </c>
      <c r="AH56" s="77">
        <f>+AE56+AG56</f>
        <v>206307.3216289593</v>
      </c>
      <c r="AI56" s="78">
        <f>+T56-AH56</f>
        <v>856983.67837104073</v>
      </c>
      <c r="AJ56" s="79"/>
      <c r="AK56" s="79">
        <f>+(AF56/R56)*12</f>
        <v>140874.02932126698</v>
      </c>
      <c r="AL56" s="79">
        <f>+AK56</f>
        <v>140874.02932126698</v>
      </c>
      <c r="AM56" s="79">
        <f>+AL56</f>
        <v>140874.02932126698</v>
      </c>
      <c r="AN56" s="79">
        <f>+AM56</f>
        <v>140874.02932126698</v>
      </c>
      <c r="AO56" s="78">
        <f>+AN56</f>
        <v>140874.02932126698</v>
      </c>
      <c r="AP56" s="78">
        <f>+AO56</f>
        <v>140874.02932126698</v>
      </c>
      <c r="AQ56" s="78">
        <f>+(AP56/12)*1</f>
        <v>11739.502443438914</v>
      </c>
      <c r="AR56" s="80"/>
      <c r="AS56" s="78">
        <f>+AB56*12</f>
        <v>196299.87692307692</v>
      </c>
      <c r="AT56" s="81">
        <f>+AE56+AG56+AS56</f>
        <v>402607.19855203619</v>
      </c>
      <c r="AU56" s="81">
        <f>+T56-AT56</f>
        <v>660683.80144796381</v>
      </c>
      <c r="AV56" s="82">
        <f>(Z56-Y56)*AB56</f>
        <v>81791.61538461539</v>
      </c>
      <c r="AW56" s="83">
        <f>+AV56+AT56</f>
        <v>484398.81393665157</v>
      </c>
      <c r="AX56" s="84">
        <f>+T56-AW56</f>
        <v>578892.18606334843</v>
      </c>
    </row>
    <row r="57" spans="1:50">
      <c r="A57" s="67">
        <v>12</v>
      </c>
      <c r="B57" s="68" t="s">
        <v>54</v>
      </c>
      <c r="C57" s="69">
        <v>68</v>
      </c>
      <c r="D57" s="69" t="s">
        <v>55</v>
      </c>
      <c r="E57" s="69" t="s">
        <v>123</v>
      </c>
      <c r="F57" s="69" t="s">
        <v>124</v>
      </c>
      <c r="G57" s="69">
        <v>29</v>
      </c>
      <c r="H57" s="69" t="s">
        <v>58</v>
      </c>
      <c r="I57" s="69"/>
      <c r="J57" s="69"/>
      <c r="K57" s="70">
        <v>43019</v>
      </c>
      <c r="L57" s="70">
        <v>42398</v>
      </c>
      <c r="M57" s="70">
        <v>45320</v>
      </c>
      <c r="N57" s="70">
        <v>43160</v>
      </c>
      <c r="O57" s="156">
        <v>0</v>
      </c>
      <c r="P57" s="71">
        <f>+DATEDIF(P$4,M57,"m")</f>
        <v>65</v>
      </c>
      <c r="Q57" s="153" t="s">
        <v>287</v>
      </c>
      <c r="R57" s="71">
        <f>+R56</f>
        <v>85</v>
      </c>
      <c r="S57" s="72">
        <v>120</v>
      </c>
      <c r="T57" s="73">
        <v>1231093</v>
      </c>
      <c r="U57" s="73">
        <v>9</v>
      </c>
      <c r="V57" s="73">
        <v>2018</v>
      </c>
      <c r="W57" s="74">
        <v>0</v>
      </c>
      <c r="X57" s="74">
        <f>+($D$3-V57)*12+$C$3-U57+1</f>
        <v>4</v>
      </c>
      <c r="Y57" s="74">
        <f>+X57+24</f>
        <v>28</v>
      </c>
      <c r="Z57" s="74">
        <f>+Y57+Z$4</f>
        <v>33</v>
      </c>
      <c r="AA57" s="74">
        <f>+P57-Z57</f>
        <v>32</v>
      </c>
      <c r="AB57" s="74">
        <f>+T57/P57</f>
        <v>18939.892307692309</v>
      </c>
      <c r="AC57" s="75">
        <v>0</v>
      </c>
      <c r="AD57" s="75">
        <f>+(X57-W57)*AB57</f>
        <v>75759.569230769237</v>
      </c>
      <c r="AE57" s="75">
        <f>+AD57+AC57</f>
        <v>75759.569230769237</v>
      </c>
      <c r="AF57" s="75">
        <f>+T57-AE57</f>
        <v>1155333.4307692307</v>
      </c>
      <c r="AG57" s="76">
        <f>+(AF57/R57)*12</f>
        <v>163105.89610859728</v>
      </c>
      <c r="AH57" s="77">
        <f>+AE57+AG57</f>
        <v>238865.46533936652</v>
      </c>
      <c r="AI57" s="78">
        <f>+T57-AH57</f>
        <v>992227.53466063342</v>
      </c>
      <c r="AJ57" s="79"/>
      <c r="AK57" s="79">
        <f>+(AF57/R57)*12</f>
        <v>163105.89610859728</v>
      </c>
      <c r="AL57" s="79">
        <f>+AK57</f>
        <v>163105.89610859728</v>
      </c>
      <c r="AM57" s="79">
        <f>+AL57</f>
        <v>163105.89610859728</v>
      </c>
      <c r="AN57" s="79">
        <f>+AM57</f>
        <v>163105.89610859728</v>
      </c>
      <c r="AO57" s="78">
        <f>+AN57</f>
        <v>163105.89610859728</v>
      </c>
      <c r="AP57" s="78">
        <f>+AO57</f>
        <v>163105.89610859728</v>
      </c>
      <c r="AQ57" s="78">
        <f>+(AP57/12)*1</f>
        <v>13592.158009049774</v>
      </c>
      <c r="AR57" s="80"/>
      <c r="AS57" s="78">
        <f>+AB57*12</f>
        <v>227278.70769230771</v>
      </c>
      <c r="AT57" s="81">
        <f>+AE57+AG57+AS57</f>
        <v>466144.17303167423</v>
      </c>
      <c r="AU57" s="81">
        <f>+T57-AT57</f>
        <v>764948.82696832577</v>
      </c>
      <c r="AV57" s="82">
        <f>(Z57-Y57)*AB57</f>
        <v>94699.461538461546</v>
      </c>
      <c r="AW57" s="83">
        <f>+AV57+AT57</f>
        <v>560843.63457013573</v>
      </c>
      <c r="AX57" s="84">
        <f>+T57-AW57</f>
        <v>670249.36542986427</v>
      </c>
    </row>
    <row r="58" spans="1:50">
      <c r="A58" s="67">
        <v>12</v>
      </c>
      <c r="B58" s="91" t="s">
        <v>54</v>
      </c>
      <c r="C58" s="69">
        <v>70</v>
      </c>
      <c r="D58" s="69" t="s">
        <v>55</v>
      </c>
      <c r="E58" s="69" t="s">
        <v>125</v>
      </c>
      <c r="F58" s="69" t="s">
        <v>126</v>
      </c>
      <c r="G58" s="69">
        <v>561</v>
      </c>
      <c r="H58" s="69" t="s">
        <v>58</v>
      </c>
      <c r="I58" s="69"/>
      <c r="J58" s="69"/>
      <c r="K58" s="70">
        <v>43020</v>
      </c>
      <c r="L58" s="70">
        <v>42398</v>
      </c>
      <c r="M58" s="70">
        <v>45320</v>
      </c>
      <c r="N58" s="70">
        <v>43160</v>
      </c>
      <c r="O58" s="156">
        <v>0</v>
      </c>
      <c r="P58" s="71">
        <f>+DATEDIF(P$4,M58,"m")</f>
        <v>65</v>
      </c>
      <c r="Q58" s="153" t="s">
        <v>287</v>
      </c>
      <c r="R58" s="71">
        <f>+R57</f>
        <v>85</v>
      </c>
      <c r="S58" s="72">
        <v>120</v>
      </c>
      <c r="T58" s="73">
        <v>39263251</v>
      </c>
      <c r="U58" s="73">
        <v>9</v>
      </c>
      <c r="V58" s="73">
        <v>2018</v>
      </c>
      <c r="W58" s="74">
        <v>0</v>
      </c>
      <c r="X58" s="74">
        <f>+($D$3-V58)*12+$C$3-U58+1</f>
        <v>4</v>
      </c>
      <c r="Y58" s="74">
        <f>+X58+24</f>
        <v>28</v>
      </c>
      <c r="Z58" s="74">
        <f>+Y58+Z$4</f>
        <v>33</v>
      </c>
      <c r="AA58" s="74">
        <f>+P58-Z58</f>
        <v>32</v>
      </c>
      <c r="AB58" s="74">
        <f>+T58/P58</f>
        <v>604050.0153846154</v>
      </c>
      <c r="AC58" s="75">
        <v>0</v>
      </c>
      <c r="AD58" s="75">
        <f>+(X58-W58)*AB58</f>
        <v>2416200.0615384616</v>
      </c>
      <c r="AE58" s="75">
        <f>+AD58+AC58</f>
        <v>2416200.0615384616</v>
      </c>
      <c r="AF58" s="75">
        <f>+T58-AE58</f>
        <v>36847050.938461542</v>
      </c>
      <c r="AG58" s="76">
        <f>+(AF58/R58)*12</f>
        <v>5201936.6030769236</v>
      </c>
      <c r="AH58" s="77">
        <f>+AE58+AG58</f>
        <v>7618136.6646153852</v>
      </c>
      <c r="AI58" s="78">
        <f>+T58-AH58</f>
        <v>31645114.335384615</v>
      </c>
      <c r="AJ58" s="79"/>
      <c r="AK58" s="79">
        <f>+(AF58/R58)*12</f>
        <v>5201936.6030769236</v>
      </c>
      <c r="AL58" s="79">
        <f>+AK58</f>
        <v>5201936.6030769236</v>
      </c>
      <c r="AM58" s="79">
        <f>+AL58</f>
        <v>5201936.6030769236</v>
      </c>
      <c r="AN58" s="79">
        <f>+AM58</f>
        <v>5201936.6030769236</v>
      </c>
      <c r="AO58" s="78">
        <f>+AN58</f>
        <v>5201936.6030769236</v>
      </c>
      <c r="AP58" s="78">
        <f>+AO58</f>
        <v>5201936.6030769236</v>
      </c>
      <c r="AQ58" s="78">
        <f>+(AP58/12)*1</f>
        <v>433494.71692307695</v>
      </c>
      <c r="AR58" s="80"/>
      <c r="AS58" s="78">
        <f>+AB58*12</f>
        <v>7248600.1846153848</v>
      </c>
      <c r="AT58" s="81">
        <f>+AE58+AG58+AS58</f>
        <v>14866736.84923077</v>
      </c>
      <c r="AU58" s="81">
        <f>+T58-AT58</f>
        <v>24396514.15076923</v>
      </c>
      <c r="AV58" s="82">
        <f>(Z58-Y58)*AB58</f>
        <v>3020250.076923077</v>
      </c>
      <c r="AW58" s="83">
        <f>+AV58+AT58</f>
        <v>17886986.926153846</v>
      </c>
      <c r="AX58" s="84">
        <f>+T58-AW58</f>
        <v>21376264.073846154</v>
      </c>
    </row>
    <row r="59" spans="1:50">
      <c r="A59" s="67">
        <v>12</v>
      </c>
      <c r="B59" s="91" t="s">
        <v>54</v>
      </c>
      <c r="C59" s="86">
        <v>6</v>
      </c>
      <c r="D59" s="86" t="s">
        <v>55</v>
      </c>
      <c r="E59" s="87" t="s">
        <v>65</v>
      </c>
      <c r="F59" s="87" t="s">
        <v>88</v>
      </c>
      <c r="G59" s="86">
        <v>61</v>
      </c>
      <c r="H59" s="88" t="s">
        <v>58</v>
      </c>
      <c r="I59" s="87" t="s">
        <v>65</v>
      </c>
      <c r="J59" s="87"/>
      <c r="K59" s="70">
        <v>43021</v>
      </c>
      <c r="L59" s="70">
        <v>42398</v>
      </c>
      <c r="M59" s="70">
        <v>45320</v>
      </c>
      <c r="N59" s="70">
        <v>43160</v>
      </c>
      <c r="O59" s="156">
        <v>0</v>
      </c>
      <c r="P59" s="71">
        <f>+DATEDIF(P$4,M59,"m")</f>
        <v>65</v>
      </c>
      <c r="Q59" s="153" t="s">
        <v>287</v>
      </c>
      <c r="R59" s="71">
        <f>+R58</f>
        <v>85</v>
      </c>
      <c r="S59" s="72">
        <v>120</v>
      </c>
      <c r="T59" s="73">
        <v>89144020</v>
      </c>
      <c r="U59" s="73">
        <v>9</v>
      </c>
      <c r="V59" s="73">
        <v>2018</v>
      </c>
      <c r="W59" s="85">
        <v>0</v>
      </c>
      <c r="X59" s="85">
        <f>+($D$3-V59)*12+$C$3-U59+1</f>
        <v>4</v>
      </c>
      <c r="Y59" s="74">
        <f>+X59+24</f>
        <v>28</v>
      </c>
      <c r="Z59" s="74">
        <f>+Y59+Z$4</f>
        <v>33</v>
      </c>
      <c r="AA59" s="74">
        <f>+P59-Z59</f>
        <v>32</v>
      </c>
      <c r="AB59" s="74">
        <f>+T59/P59</f>
        <v>1371446.4615384615</v>
      </c>
      <c r="AC59" s="75">
        <v>0</v>
      </c>
      <c r="AD59" s="75">
        <f>+(X59-W59)*AB59</f>
        <v>5485785.846153846</v>
      </c>
      <c r="AE59" s="75">
        <f>+AD59+AC59</f>
        <v>5485785.846153846</v>
      </c>
      <c r="AF59" s="75">
        <f>+T59-AE59</f>
        <v>83658234.15384616</v>
      </c>
      <c r="AG59" s="76">
        <f>+(AF59/R59)*12</f>
        <v>11810574.233484164</v>
      </c>
      <c r="AH59" s="77">
        <f>+AE59+AG59</f>
        <v>17296360.079638012</v>
      </c>
      <c r="AI59" s="78">
        <f>+T59-AH59</f>
        <v>71847659.920361996</v>
      </c>
      <c r="AJ59" s="79"/>
      <c r="AK59" s="79">
        <f>+(AF59/R59)*12</f>
        <v>11810574.233484164</v>
      </c>
      <c r="AL59" s="79">
        <f>+AK59</f>
        <v>11810574.233484164</v>
      </c>
      <c r="AM59" s="79">
        <f>+AL59</f>
        <v>11810574.233484164</v>
      </c>
      <c r="AN59" s="79">
        <f>+AM59</f>
        <v>11810574.233484164</v>
      </c>
      <c r="AO59" s="78">
        <f>+AN59</f>
        <v>11810574.233484164</v>
      </c>
      <c r="AP59" s="78">
        <f>+AO59</f>
        <v>11810574.233484164</v>
      </c>
      <c r="AQ59" s="78">
        <f>+(AP59/12)*1</f>
        <v>984214.5194570137</v>
      </c>
      <c r="AR59" s="89"/>
      <c r="AS59" s="78">
        <f>+AB59*12</f>
        <v>16457357.538461538</v>
      </c>
      <c r="AT59" s="81">
        <f>+AE59+AG59+AS59</f>
        <v>33753717.618099548</v>
      </c>
      <c r="AU59" s="81">
        <f>+T59-AT59</f>
        <v>55390302.381900452</v>
      </c>
      <c r="AV59" s="82">
        <f>(Z59-Y59)*AB59</f>
        <v>6857232.307692308</v>
      </c>
      <c r="AW59" s="83">
        <f>+AV59+AT59</f>
        <v>40610949.92579186</v>
      </c>
      <c r="AX59" s="84">
        <f>+T59-AW59</f>
        <v>48533070.07420814</v>
      </c>
    </row>
    <row r="60" spans="1:50">
      <c r="A60" s="67">
        <v>12</v>
      </c>
      <c r="B60" s="91" t="s">
        <v>54</v>
      </c>
      <c r="C60" s="69">
        <v>71</v>
      </c>
      <c r="D60" s="69" t="s">
        <v>55</v>
      </c>
      <c r="E60" s="69" t="s">
        <v>85</v>
      </c>
      <c r="F60" s="69" t="s">
        <v>127</v>
      </c>
      <c r="G60" s="69">
        <v>6610</v>
      </c>
      <c r="H60" s="69" t="s">
        <v>58</v>
      </c>
      <c r="I60" s="69"/>
      <c r="J60" s="69"/>
      <c r="K60" s="70">
        <v>43022</v>
      </c>
      <c r="L60" s="70">
        <v>42398</v>
      </c>
      <c r="M60" s="70">
        <v>45320</v>
      </c>
      <c r="N60" s="70">
        <v>43160</v>
      </c>
      <c r="O60" s="156">
        <v>0</v>
      </c>
      <c r="P60" s="71">
        <f>+DATEDIF(P$4,M60,"m")</f>
        <v>65</v>
      </c>
      <c r="Q60" s="153" t="s">
        <v>287</v>
      </c>
      <c r="R60" s="71">
        <f>+R59</f>
        <v>85</v>
      </c>
      <c r="S60" s="72">
        <v>120</v>
      </c>
      <c r="T60" s="73">
        <v>23199</v>
      </c>
      <c r="U60" s="73">
        <v>9</v>
      </c>
      <c r="V60" s="73">
        <v>2018</v>
      </c>
      <c r="W60" s="74">
        <v>0</v>
      </c>
      <c r="X60" s="74">
        <f>+($D$3-V60)*12+$C$3-U60+1</f>
        <v>4</v>
      </c>
      <c r="Y60" s="74">
        <f>+X60+24</f>
        <v>28</v>
      </c>
      <c r="Z60" s="74">
        <f>+Y60+Z$4</f>
        <v>33</v>
      </c>
      <c r="AA60" s="74">
        <f>+P60-Z60</f>
        <v>32</v>
      </c>
      <c r="AB60" s="74">
        <f>+T60/P60</f>
        <v>356.90769230769229</v>
      </c>
      <c r="AC60" s="75">
        <v>0</v>
      </c>
      <c r="AD60" s="75">
        <f>+(X60-W60)*AB60</f>
        <v>1427.6307692307691</v>
      </c>
      <c r="AE60" s="75">
        <f>+AD60+AC60</f>
        <v>1427.6307692307691</v>
      </c>
      <c r="AF60" s="75">
        <f>+T60-AE60</f>
        <v>21771.369230769233</v>
      </c>
      <c r="AG60" s="76">
        <f>+(AF60/R60)*12</f>
        <v>3073.6050678733036</v>
      </c>
      <c r="AH60" s="77">
        <f>+AE60+AG60</f>
        <v>4501.2358371040727</v>
      </c>
      <c r="AI60" s="78">
        <f>+T60-AH60</f>
        <v>18697.764162895928</v>
      </c>
      <c r="AJ60" s="79"/>
      <c r="AK60" s="79">
        <f>+(AF60/R60)*12</f>
        <v>3073.6050678733036</v>
      </c>
      <c r="AL60" s="79">
        <f>+AK60</f>
        <v>3073.6050678733036</v>
      </c>
      <c r="AM60" s="79">
        <f>+AL60</f>
        <v>3073.6050678733036</v>
      </c>
      <c r="AN60" s="79">
        <f>+AM60</f>
        <v>3073.6050678733036</v>
      </c>
      <c r="AO60" s="78">
        <f>+AN60</f>
        <v>3073.6050678733036</v>
      </c>
      <c r="AP60" s="78">
        <f>+AO60</f>
        <v>3073.6050678733036</v>
      </c>
      <c r="AQ60" s="78">
        <f>+(AP60/12)*1</f>
        <v>256.13375565610863</v>
      </c>
      <c r="AR60" s="80"/>
      <c r="AS60" s="78">
        <f>+AB60*12</f>
        <v>4282.8923076923074</v>
      </c>
      <c r="AT60" s="81">
        <f>+AE60+AG60+AS60</f>
        <v>8784.1281447963811</v>
      </c>
      <c r="AU60" s="81">
        <f>+T60-AT60</f>
        <v>14414.871855203619</v>
      </c>
      <c r="AV60" s="82">
        <f>(Z60-Y60)*AB60</f>
        <v>1784.5384615384614</v>
      </c>
      <c r="AW60" s="83">
        <f>+AV60+AT60</f>
        <v>10568.666606334842</v>
      </c>
      <c r="AX60" s="84">
        <f>+T60-AW60</f>
        <v>12630.333393665158</v>
      </c>
    </row>
    <row r="61" spans="1:50">
      <c r="A61" s="67">
        <v>12</v>
      </c>
      <c r="B61" s="68" t="s">
        <v>54</v>
      </c>
      <c r="C61" s="69">
        <v>72</v>
      </c>
      <c r="D61" s="69" t="s">
        <v>55</v>
      </c>
      <c r="E61" s="69" t="s">
        <v>128</v>
      </c>
      <c r="F61" s="69" t="s">
        <v>129</v>
      </c>
      <c r="G61" s="69">
        <v>28544</v>
      </c>
      <c r="H61" s="69" t="s">
        <v>58</v>
      </c>
      <c r="I61" s="69"/>
      <c r="J61" s="69"/>
      <c r="K61" s="70">
        <v>43024</v>
      </c>
      <c r="L61" s="70">
        <v>42398</v>
      </c>
      <c r="M61" s="70">
        <v>45320</v>
      </c>
      <c r="N61" s="70">
        <v>43160</v>
      </c>
      <c r="O61" s="156">
        <v>0</v>
      </c>
      <c r="P61" s="71">
        <f>+DATEDIF(P$4,M61,"m")</f>
        <v>65</v>
      </c>
      <c r="Q61" s="153" t="s">
        <v>287</v>
      </c>
      <c r="R61" s="71">
        <f>+R60</f>
        <v>85</v>
      </c>
      <c r="S61" s="72">
        <v>120</v>
      </c>
      <c r="T61" s="73">
        <v>109832</v>
      </c>
      <c r="U61" s="73">
        <v>9</v>
      </c>
      <c r="V61" s="73">
        <v>2018</v>
      </c>
      <c r="W61" s="74">
        <v>0</v>
      </c>
      <c r="X61" s="74">
        <f>+($D$3-V61)*12+$C$3-U61+1</f>
        <v>4</v>
      </c>
      <c r="Y61" s="74">
        <f>+X61+24</f>
        <v>28</v>
      </c>
      <c r="Z61" s="74">
        <f>+Y61+Z$4</f>
        <v>33</v>
      </c>
      <c r="AA61" s="74">
        <f>+P61-Z61</f>
        <v>32</v>
      </c>
      <c r="AB61" s="74">
        <f>+T61/P61</f>
        <v>1689.7230769230769</v>
      </c>
      <c r="AC61" s="75">
        <v>0</v>
      </c>
      <c r="AD61" s="75">
        <f>+(X61-W61)*AB61</f>
        <v>6758.8923076923074</v>
      </c>
      <c r="AE61" s="75">
        <f>+AD61+AC61</f>
        <v>6758.8923076923074</v>
      </c>
      <c r="AF61" s="75">
        <f>+T61-AE61</f>
        <v>103073.10769230769</v>
      </c>
      <c r="AG61" s="76">
        <f>+(AF61/R61)*12</f>
        <v>14551.497556561084</v>
      </c>
      <c r="AH61" s="77">
        <f>+AE61+AG61</f>
        <v>21310.38986425339</v>
      </c>
      <c r="AI61" s="78">
        <f>+T61-AH61</f>
        <v>88521.61013574661</v>
      </c>
      <c r="AJ61" s="79"/>
      <c r="AK61" s="79">
        <f>+(AF61/R61)*12</f>
        <v>14551.497556561084</v>
      </c>
      <c r="AL61" s="79">
        <f>+AK61</f>
        <v>14551.497556561084</v>
      </c>
      <c r="AM61" s="79">
        <f>+AL61</f>
        <v>14551.497556561084</v>
      </c>
      <c r="AN61" s="79">
        <f>+AM61</f>
        <v>14551.497556561084</v>
      </c>
      <c r="AO61" s="78">
        <f>+AN61</f>
        <v>14551.497556561084</v>
      </c>
      <c r="AP61" s="78">
        <f>+AO61</f>
        <v>14551.497556561084</v>
      </c>
      <c r="AQ61" s="78">
        <f>+(AP61/12)*1</f>
        <v>1212.6247963800904</v>
      </c>
      <c r="AR61" s="80"/>
      <c r="AS61" s="78">
        <f>+AB61*12</f>
        <v>20276.676923076921</v>
      </c>
      <c r="AT61" s="81">
        <f>+AE61+AG61+AS61</f>
        <v>41587.06678733031</v>
      </c>
      <c r="AU61" s="81">
        <f>+T61-AT61</f>
        <v>68244.933212669683</v>
      </c>
      <c r="AV61" s="82">
        <f>(Z61-Y61)*AB61</f>
        <v>8448.6153846153848</v>
      </c>
      <c r="AW61" s="83">
        <f>+AV61+AT61</f>
        <v>50035.682171945693</v>
      </c>
      <c r="AX61" s="84">
        <f>+T61-AW61</f>
        <v>59796.317828054307</v>
      </c>
    </row>
    <row r="62" spans="1:50">
      <c r="A62" s="67">
        <v>12</v>
      </c>
      <c r="B62" s="68" t="s">
        <v>54</v>
      </c>
      <c r="C62" s="80">
        <v>75</v>
      </c>
      <c r="D62" s="80" t="s">
        <v>55</v>
      </c>
      <c r="E62" s="80" t="s">
        <v>130</v>
      </c>
      <c r="F62" s="80" t="s">
        <v>90</v>
      </c>
      <c r="G62" s="80">
        <v>86</v>
      </c>
      <c r="H62" s="80" t="s">
        <v>58</v>
      </c>
      <c r="I62" s="80"/>
      <c r="J62" s="80"/>
      <c r="K62" s="70">
        <v>43025</v>
      </c>
      <c r="L62" s="70">
        <v>42398</v>
      </c>
      <c r="M62" s="70">
        <v>45320</v>
      </c>
      <c r="N62" s="70">
        <v>43160</v>
      </c>
      <c r="O62" s="156">
        <v>0</v>
      </c>
      <c r="P62" s="71">
        <f>+DATEDIF(P$4,M62,"m")</f>
        <v>65</v>
      </c>
      <c r="Q62" s="153" t="s">
        <v>287</v>
      </c>
      <c r="R62" s="71">
        <f>+R61</f>
        <v>85</v>
      </c>
      <c r="S62" s="72">
        <v>120</v>
      </c>
      <c r="T62" s="73">
        <v>504202</v>
      </c>
      <c r="U62" s="73">
        <v>9</v>
      </c>
      <c r="V62" s="73">
        <v>2018</v>
      </c>
      <c r="W62" s="74">
        <v>0</v>
      </c>
      <c r="X62" s="74">
        <f>+($D$3-V62)*12+$C$3-U62+1</f>
        <v>4</v>
      </c>
      <c r="Y62" s="74">
        <f>+X62+24</f>
        <v>28</v>
      </c>
      <c r="Z62" s="74">
        <f>+Y62+Z$4</f>
        <v>33</v>
      </c>
      <c r="AA62" s="74">
        <f>+P62-Z62</f>
        <v>32</v>
      </c>
      <c r="AB62" s="74">
        <f>+T62/P62</f>
        <v>7756.9538461538459</v>
      </c>
      <c r="AC62" s="75">
        <v>0</v>
      </c>
      <c r="AD62" s="75">
        <f>+(X62-W62)*AB62</f>
        <v>31027.815384615384</v>
      </c>
      <c r="AE62" s="75">
        <f>+AD62+AC62</f>
        <v>31027.815384615384</v>
      </c>
      <c r="AF62" s="75">
        <f>+T62-AE62</f>
        <v>473174.18461538461</v>
      </c>
      <c r="AG62" s="76">
        <f>+(AF62/R62)*12</f>
        <v>66801.061357466067</v>
      </c>
      <c r="AH62" s="77">
        <f>+AE62+AG62</f>
        <v>97828.876742081455</v>
      </c>
      <c r="AI62" s="78">
        <f>+T62-AH62</f>
        <v>406373.12325791852</v>
      </c>
      <c r="AJ62" s="79"/>
      <c r="AK62" s="79">
        <f>+(AF62/R62)*12</f>
        <v>66801.061357466067</v>
      </c>
      <c r="AL62" s="79">
        <f>+AK62</f>
        <v>66801.061357466067</v>
      </c>
      <c r="AM62" s="79">
        <f>+AL62</f>
        <v>66801.061357466067</v>
      </c>
      <c r="AN62" s="79">
        <f>+AM62</f>
        <v>66801.061357466067</v>
      </c>
      <c r="AO62" s="78">
        <f>+AN62</f>
        <v>66801.061357466067</v>
      </c>
      <c r="AP62" s="78">
        <f>+AO62</f>
        <v>66801.061357466067</v>
      </c>
      <c r="AQ62" s="78">
        <f>+(AP62/12)*1</f>
        <v>5566.7551131221726</v>
      </c>
      <c r="AR62" s="80"/>
      <c r="AS62" s="78">
        <f>+AB62*12</f>
        <v>93083.446153846147</v>
      </c>
      <c r="AT62" s="81">
        <f>+AE62+AG62+AS62</f>
        <v>190912.32289592759</v>
      </c>
      <c r="AU62" s="81">
        <f>+T62-AT62</f>
        <v>313289.67710407241</v>
      </c>
      <c r="AV62" s="82">
        <f>(Z62-Y62)*AB62</f>
        <v>38784.769230769227</v>
      </c>
      <c r="AW62" s="83">
        <f>+AV62+AT62</f>
        <v>229697.09212669681</v>
      </c>
      <c r="AX62" s="84">
        <f>+T62-AW62</f>
        <v>274504.90787330316</v>
      </c>
    </row>
    <row r="63" spans="1:50">
      <c r="A63" s="67">
        <v>12</v>
      </c>
      <c r="B63" s="68" t="s">
        <v>54</v>
      </c>
      <c r="C63" s="80">
        <v>76</v>
      </c>
      <c r="D63" s="80" t="s">
        <v>55</v>
      </c>
      <c r="E63" s="80" t="s">
        <v>131</v>
      </c>
      <c r="F63" s="80" t="s">
        <v>132</v>
      </c>
      <c r="G63" s="80">
        <v>86298693</v>
      </c>
      <c r="H63" s="80" t="s">
        <v>58</v>
      </c>
      <c r="I63" s="80"/>
      <c r="J63" s="80"/>
      <c r="K63" s="70">
        <v>43030</v>
      </c>
      <c r="L63" s="70">
        <v>42398</v>
      </c>
      <c r="M63" s="70">
        <v>45320</v>
      </c>
      <c r="N63" s="70">
        <v>43160</v>
      </c>
      <c r="O63" s="156">
        <v>0</v>
      </c>
      <c r="P63" s="71">
        <f>+DATEDIF(P$4,M63,"m")</f>
        <v>65</v>
      </c>
      <c r="Q63" s="153" t="s">
        <v>287</v>
      </c>
      <c r="R63" s="71">
        <f>+R62</f>
        <v>85</v>
      </c>
      <c r="S63" s="72">
        <v>120</v>
      </c>
      <c r="T63" s="73">
        <v>23521</v>
      </c>
      <c r="U63" s="73">
        <v>9</v>
      </c>
      <c r="V63" s="73">
        <v>2018</v>
      </c>
      <c r="W63" s="74">
        <v>0</v>
      </c>
      <c r="X63" s="74">
        <f>+($D$3-V63)*12+$C$3-U63+1</f>
        <v>4</v>
      </c>
      <c r="Y63" s="74">
        <f>+X63+24</f>
        <v>28</v>
      </c>
      <c r="Z63" s="74">
        <f>+Y63+Z$4</f>
        <v>33</v>
      </c>
      <c r="AA63" s="74">
        <f>+P63-Z63</f>
        <v>32</v>
      </c>
      <c r="AB63" s="74">
        <f>+T63/P63</f>
        <v>361.86153846153849</v>
      </c>
      <c r="AC63" s="75">
        <v>0</v>
      </c>
      <c r="AD63" s="75">
        <f>+(X63-W63)*AB63</f>
        <v>1447.4461538461539</v>
      </c>
      <c r="AE63" s="75">
        <f>+AD63+AC63</f>
        <v>1447.4461538461539</v>
      </c>
      <c r="AF63" s="75">
        <f>+T63-AE63</f>
        <v>22073.553846153845</v>
      </c>
      <c r="AG63" s="76">
        <f>+(AF63/R63)*12</f>
        <v>3116.2664253393668</v>
      </c>
      <c r="AH63" s="77">
        <f>+AE63+AG63</f>
        <v>4563.7125791855206</v>
      </c>
      <c r="AI63" s="78">
        <f>+T63-AH63</f>
        <v>18957.287420814479</v>
      </c>
      <c r="AJ63" s="79"/>
      <c r="AK63" s="79">
        <f>+(AF63/R63)*12</f>
        <v>3116.2664253393668</v>
      </c>
      <c r="AL63" s="79">
        <f>+AK63</f>
        <v>3116.2664253393668</v>
      </c>
      <c r="AM63" s="79">
        <f>+AL63</f>
        <v>3116.2664253393668</v>
      </c>
      <c r="AN63" s="79">
        <f>+AM63</f>
        <v>3116.2664253393668</v>
      </c>
      <c r="AO63" s="78">
        <f>+AN63</f>
        <v>3116.2664253393668</v>
      </c>
      <c r="AP63" s="78">
        <f>+AO63</f>
        <v>3116.2664253393668</v>
      </c>
      <c r="AQ63" s="78">
        <f>+(AP63/12)*1</f>
        <v>259.68886877828055</v>
      </c>
      <c r="AR63" s="80"/>
      <c r="AS63" s="78">
        <f>+AB63*12</f>
        <v>4342.3384615384621</v>
      </c>
      <c r="AT63" s="81">
        <f>+AE63+AG63+AS63</f>
        <v>8906.0510407239817</v>
      </c>
      <c r="AU63" s="81">
        <f>+T63-AT63</f>
        <v>14614.948959276018</v>
      </c>
      <c r="AV63" s="82">
        <f>(Z63-Y63)*AB63</f>
        <v>1809.3076923076924</v>
      </c>
      <c r="AW63" s="83">
        <f>+AV63+AT63</f>
        <v>10715.358733031673</v>
      </c>
      <c r="AX63" s="84">
        <f>+T63-AW63</f>
        <v>12805.641266968327</v>
      </c>
    </row>
    <row r="64" spans="1:50">
      <c r="A64" s="67">
        <v>12</v>
      </c>
      <c r="B64" s="68" t="s">
        <v>54</v>
      </c>
      <c r="C64" s="80">
        <v>76</v>
      </c>
      <c r="D64" s="80" t="s">
        <v>55</v>
      </c>
      <c r="E64" s="80" t="s">
        <v>133</v>
      </c>
      <c r="F64" s="80" t="s">
        <v>132</v>
      </c>
      <c r="G64" s="80">
        <v>86298693</v>
      </c>
      <c r="H64" s="80" t="s">
        <v>58</v>
      </c>
      <c r="I64" s="80"/>
      <c r="J64" s="80"/>
      <c r="K64" s="70">
        <v>43030</v>
      </c>
      <c r="L64" s="70">
        <v>42398</v>
      </c>
      <c r="M64" s="70">
        <v>45320</v>
      </c>
      <c r="N64" s="70">
        <v>43160</v>
      </c>
      <c r="O64" s="156">
        <v>0</v>
      </c>
      <c r="P64" s="71">
        <f>+DATEDIF(P$4,M64,"m")</f>
        <v>65</v>
      </c>
      <c r="Q64" s="153" t="s">
        <v>287</v>
      </c>
      <c r="R64" s="71">
        <f>+R63</f>
        <v>85</v>
      </c>
      <c r="S64" s="72">
        <v>120</v>
      </c>
      <c r="T64" s="73">
        <v>163857</v>
      </c>
      <c r="U64" s="73">
        <v>9</v>
      </c>
      <c r="V64" s="73">
        <v>2018</v>
      </c>
      <c r="W64" s="74">
        <v>0</v>
      </c>
      <c r="X64" s="74">
        <f>+($D$3-V64)*12+$C$3-U64+1</f>
        <v>4</v>
      </c>
      <c r="Y64" s="74">
        <f>+X64+24</f>
        <v>28</v>
      </c>
      <c r="Z64" s="74">
        <f>+Y64+Z$4</f>
        <v>33</v>
      </c>
      <c r="AA64" s="74">
        <f>+P64-Z64</f>
        <v>32</v>
      </c>
      <c r="AB64" s="74">
        <f>+T64/P64</f>
        <v>2520.876923076923</v>
      </c>
      <c r="AC64" s="75">
        <v>0</v>
      </c>
      <c r="AD64" s="75">
        <f>+(X64-W64)*AB64</f>
        <v>10083.507692307692</v>
      </c>
      <c r="AE64" s="75">
        <f>+AD64+AC64</f>
        <v>10083.507692307692</v>
      </c>
      <c r="AF64" s="75">
        <f>+T64-AE64</f>
        <v>153773.4923076923</v>
      </c>
      <c r="AG64" s="76">
        <f>+(AF64/R64)*12</f>
        <v>21709.198914027147</v>
      </c>
      <c r="AH64" s="77">
        <f>+AE64+AG64</f>
        <v>31792.706606334839</v>
      </c>
      <c r="AI64" s="78">
        <f>+T64-AH64</f>
        <v>132064.29339366517</v>
      </c>
      <c r="AJ64" s="79"/>
      <c r="AK64" s="79">
        <f>+(AF64/R64)*12</f>
        <v>21709.198914027147</v>
      </c>
      <c r="AL64" s="79">
        <f>+AK64</f>
        <v>21709.198914027147</v>
      </c>
      <c r="AM64" s="79">
        <f>+AL64</f>
        <v>21709.198914027147</v>
      </c>
      <c r="AN64" s="79">
        <f>+AM64</f>
        <v>21709.198914027147</v>
      </c>
      <c r="AO64" s="78">
        <f>+AN64</f>
        <v>21709.198914027147</v>
      </c>
      <c r="AP64" s="78">
        <f>+AO64</f>
        <v>21709.198914027147</v>
      </c>
      <c r="AQ64" s="78">
        <f>+(AP64/12)*1</f>
        <v>1809.0999095022623</v>
      </c>
      <c r="AR64" s="80"/>
      <c r="AS64" s="78">
        <f>+AB64*12</f>
        <v>30250.523076923077</v>
      </c>
      <c r="AT64" s="81">
        <f>+AE64+AG64+AS64</f>
        <v>62043.229683257916</v>
      </c>
      <c r="AU64" s="81">
        <f>+T64-AT64</f>
        <v>101813.77031674208</v>
      </c>
      <c r="AV64" s="82">
        <f>(Z64-Y64)*AB64</f>
        <v>12604.384615384615</v>
      </c>
      <c r="AW64" s="83">
        <f>+AV64+AT64</f>
        <v>74647.614298642526</v>
      </c>
      <c r="AX64" s="84">
        <f>+T64-AW64</f>
        <v>89209.385701357474</v>
      </c>
    </row>
    <row r="65" spans="1:50">
      <c r="A65" s="67">
        <v>12</v>
      </c>
      <c r="B65" s="68" t="s">
        <v>54</v>
      </c>
      <c r="C65" s="80">
        <v>80</v>
      </c>
      <c r="D65" s="80" t="s">
        <v>55</v>
      </c>
      <c r="E65" s="80" t="s">
        <v>134</v>
      </c>
      <c r="F65" s="80" t="s">
        <v>135</v>
      </c>
      <c r="G65" s="80">
        <v>4</v>
      </c>
      <c r="H65" s="80" t="s">
        <v>58</v>
      </c>
      <c r="I65" s="80"/>
      <c r="J65" s="80"/>
      <c r="K65" s="70">
        <v>43033</v>
      </c>
      <c r="L65" s="70">
        <v>42398</v>
      </c>
      <c r="M65" s="70">
        <v>45320</v>
      </c>
      <c r="N65" s="70">
        <v>43160</v>
      </c>
      <c r="O65" s="156">
        <v>0</v>
      </c>
      <c r="P65" s="71">
        <f>+DATEDIF(P$4,M65,"m")</f>
        <v>65</v>
      </c>
      <c r="Q65" s="153" t="s">
        <v>287</v>
      </c>
      <c r="R65" s="71">
        <f>+R64</f>
        <v>85</v>
      </c>
      <c r="S65" s="72">
        <v>120</v>
      </c>
      <c r="T65" s="73">
        <v>204000</v>
      </c>
      <c r="U65" s="73">
        <v>9</v>
      </c>
      <c r="V65" s="73">
        <v>2018</v>
      </c>
      <c r="W65" s="74">
        <v>0</v>
      </c>
      <c r="X65" s="74">
        <f>+($D$3-V65)*12+$C$3-U65+1</f>
        <v>4</v>
      </c>
      <c r="Y65" s="74">
        <f>+X65+24</f>
        <v>28</v>
      </c>
      <c r="Z65" s="74">
        <f>+Y65+Z$4</f>
        <v>33</v>
      </c>
      <c r="AA65" s="74">
        <f>+P65-Z65</f>
        <v>32</v>
      </c>
      <c r="AB65" s="74">
        <f>+T65/P65</f>
        <v>3138.4615384615386</v>
      </c>
      <c r="AC65" s="75">
        <v>0</v>
      </c>
      <c r="AD65" s="75">
        <f>+(X65-W65)*AB65</f>
        <v>12553.846153846154</v>
      </c>
      <c r="AE65" s="75">
        <f>+AD65+AC65</f>
        <v>12553.846153846154</v>
      </c>
      <c r="AF65" s="75">
        <f>+T65-AE65</f>
        <v>191446.15384615384</v>
      </c>
      <c r="AG65" s="76">
        <f>+(AF65/R65)*12</f>
        <v>27027.692307692309</v>
      </c>
      <c r="AH65" s="77">
        <f>+AE65+AG65</f>
        <v>39581.538461538461</v>
      </c>
      <c r="AI65" s="78">
        <f>+T65-AH65</f>
        <v>164418.46153846153</v>
      </c>
      <c r="AJ65" s="79"/>
      <c r="AK65" s="79">
        <f>+(AF65/R65)*12</f>
        <v>27027.692307692309</v>
      </c>
      <c r="AL65" s="79">
        <f>+AK65</f>
        <v>27027.692307692309</v>
      </c>
      <c r="AM65" s="79">
        <f>+AL65</f>
        <v>27027.692307692309</v>
      </c>
      <c r="AN65" s="79">
        <f>+AM65</f>
        <v>27027.692307692309</v>
      </c>
      <c r="AO65" s="78">
        <f>+AN65</f>
        <v>27027.692307692309</v>
      </c>
      <c r="AP65" s="78">
        <f>+AO65</f>
        <v>27027.692307692309</v>
      </c>
      <c r="AQ65" s="78">
        <f>+(AP65/12)*1</f>
        <v>2252.3076923076924</v>
      </c>
      <c r="AR65" s="80"/>
      <c r="AS65" s="78">
        <f>+AB65*12</f>
        <v>37661.538461538461</v>
      </c>
      <c r="AT65" s="81">
        <f>+AE65+AG65+AS65</f>
        <v>77243.076923076922</v>
      </c>
      <c r="AU65" s="81">
        <f>+T65-AT65</f>
        <v>126756.92307692308</v>
      </c>
      <c r="AV65" s="82">
        <f>(Z65-Y65)*AB65</f>
        <v>15692.307692307693</v>
      </c>
      <c r="AW65" s="83">
        <f>+AV65+AT65</f>
        <v>92935.38461538461</v>
      </c>
      <c r="AX65" s="84">
        <f>+T65-AW65</f>
        <v>111064.61538461539</v>
      </c>
    </row>
    <row r="66" spans="1:50">
      <c r="A66" s="67">
        <v>12</v>
      </c>
      <c r="B66" s="68" t="s">
        <v>54</v>
      </c>
      <c r="C66" s="80">
        <v>81</v>
      </c>
      <c r="D66" s="80" t="s">
        <v>55</v>
      </c>
      <c r="E66" s="80" t="s">
        <v>136</v>
      </c>
      <c r="F66" s="80" t="s">
        <v>124</v>
      </c>
      <c r="G66" s="80">
        <v>30</v>
      </c>
      <c r="H66" s="80" t="s">
        <v>58</v>
      </c>
      <c r="I66" s="80"/>
      <c r="J66" s="80"/>
      <c r="K66" s="70">
        <v>43033</v>
      </c>
      <c r="L66" s="70">
        <v>42398</v>
      </c>
      <c r="M66" s="70">
        <v>45320</v>
      </c>
      <c r="N66" s="70">
        <v>43160</v>
      </c>
      <c r="O66" s="156">
        <v>0</v>
      </c>
      <c r="P66" s="71">
        <f>+DATEDIF(P$4,M66,"m")</f>
        <v>65</v>
      </c>
      <c r="Q66" s="153" t="s">
        <v>287</v>
      </c>
      <c r="R66" s="71">
        <f>+R65</f>
        <v>85</v>
      </c>
      <c r="S66" s="72">
        <v>120</v>
      </c>
      <c r="T66" s="73">
        <v>638000</v>
      </c>
      <c r="U66" s="73">
        <v>9</v>
      </c>
      <c r="V66" s="73">
        <v>2018</v>
      </c>
      <c r="W66" s="74">
        <v>0</v>
      </c>
      <c r="X66" s="74">
        <f>+($D$3-V66)*12+$C$3-U66+1</f>
        <v>4</v>
      </c>
      <c r="Y66" s="74">
        <f>+X66+24</f>
        <v>28</v>
      </c>
      <c r="Z66" s="74">
        <f>+Y66+Z$4</f>
        <v>33</v>
      </c>
      <c r="AA66" s="74">
        <f>+P66-Z66</f>
        <v>32</v>
      </c>
      <c r="AB66" s="74">
        <f>+T66/P66</f>
        <v>9815.3846153846152</v>
      </c>
      <c r="AC66" s="75">
        <v>0</v>
      </c>
      <c r="AD66" s="75">
        <f>+(X66-W66)*AB66</f>
        <v>39261.538461538461</v>
      </c>
      <c r="AE66" s="75">
        <f>+AD66+AC66</f>
        <v>39261.538461538461</v>
      </c>
      <c r="AF66" s="75">
        <f>+T66-AE66</f>
        <v>598738.4615384615</v>
      </c>
      <c r="AG66" s="76">
        <f>+(AF66/R66)*12</f>
        <v>84527.782805429859</v>
      </c>
      <c r="AH66" s="77">
        <f>+AE66+AG66</f>
        <v>123789.32126696833</v>
      </c>
      <c r="AI66" s="78">
        <f>+T66-AH66</f>
        <v>514210.67873303167</v>
      </c>
      <c r="AJ66" s="79"/>
      <c r="AK66" s="79">
        <f>+(AF66/R66)*12</f>
        <v>84527.782805429859</v>
      </c>
      <c r="AL66" s="79">
        <f>+AK66</f>
        <v>84527.782805429859</v>
      </c>
      <c r="AM66" s="79">
        <f>+AL66</f>
        <v>84527.782805429859</v>
      </c>
      <c r="AN66" s="79">
        <f>+AM66</f>
        <v>84527.782805429859</v>
      </c>
      <c r="AO66" s="78">
        <f>+AN66</f>
        <v>84527.782805429859</v>
      </c>
      <c r="AP66" s="78">
        <f>+AO66</f>
        <v>84527.782805429859</v>
      </c>
      <c r="AQ66" s="78">
        <f>+(AP66/12)*1</f>
        <v>7043.9819004524879</v>
      </c>
      <c r="AR66" s="80"/>
      <c r="AS66" s="78">
        <f>+AB66*12</f>
        <v>117784.61538461538</v>
      </c>
      <c r="AT66" s="81">
        <f>+AE66+AG66+AS66</f>
        <v>241573.9366515837</v>
      </c>
      <c r="AU66" s="81">
        <f>+T66-AT66</f>
        <v>396426.0633484163</v>
      </c>
      <c r="AV66" s="82">
        <f>(Z66-Y66)*AB66</f>
        <v>49076.923076923078</v>
      </c>
      <c r="AW66" s="83">
        <f>+AV66+AT66</f>
        <v>290650.85972850677</v>
      </c>
      <c r="AX66" s="84">
        <f>+T66-AW66</f>
        <v>347349.14027149323</v>
      </c>
    </row>
    <row r="67" spans="1:50">
      <c r="A67" s="67">
        <v>12</v>
      </c>
      <c r="B67" s="68" t="s">
        <v>54</v>
      </c>
      <c r="C67" s="80">
        <v>77</v>
      </c>
      <c r="D67" s="80" t="s">
        <v>55</v>
      </c>
      <c r="E67" s="80" t="s">
        <v>137</v>
      </c>
      <c r="F67" s="80" t="s">
        <v>138</v>
      </c>
      <c r="G67" s="80">
        <v>3</v>
      </c>
      <c r="H67" s="89" t="s">
        <v>58</v>
      </c>
      <c r="I67" s="80"/>
      <c r="J67" s="80"/>
      <c r="K67" s="70">
        <v>43039</v>
      </c>
      <c r="L67" s="70">
        <v>42398</v>
      </c>
      <c r="M67" s="70">
        <v>45320</v>
      </c>
      <c r="N67" s="70">
        <v>43160</v>
      </c>
      <c r="O67" s="156">
        <v>0</v>
      </c>
      <c r="P67" s="71">
        <f>+DATEDIF(P$4,M67,"m")</f>
        <v>65</v>
      </c>
      <c r="Q67" s="153" t="s">
        <v>287</v>
      </c>
      <c r="R67" s="71">
        <f>+R66</f>
        <v>85</v>
      </c>
      <c r="S67" s="72">
        <v>120</v>
      </c>
      <c r="T67" s="73">
        <v>1127500</v>
      </c>
      <c r="U67" s="73">
        <v>9</v>
      </c>
      <c r="V67" s="73">
        <v>2018</v>
      </c>
      <c r="W67" s="74">
        <v>0</v>
      </c>
      <c r="X67" s="74">
        <f>+($D$3-V67)*12+$C$3-U67+1</f>
        <v>4</v>
      </c>
      <c r="Y67" s="74">
        <f>+X67+24</f>
        <v>28</v>
      </c>
      <c r="Z67" s="74">
        <f>+Y67+Z$4</f>
        <v>33</v>
      </c>
      <c r="AA67" s="74">
        <f>+P67-Z67</f>
        <v>32</v>
      </c>
      <c r="AB67" s="74">
        <f>+T67/P67</f>
        <v>17346.153846153848</v>
      </c>
      <c r="AC67" s="75">
        <v>0</v>
      </c>
      <c r="AD67" s="75">
        <f>+(X67-W67)*AB67</f>
        <v>69384.61538461539</v>
      </c>
      <c r="AE67" s="75">
        <f>+AD67+AC67</f>
        <v>69384.61538461539</v>
      </c>
      <c r="AF67" s="75">
        <f>+T67-AE67</f>
        <v>1058115.3846153845</v>
      </c>
      <c r="AG67" s="76">
        <f>+(AF67/R67)*12</f>
        <v>149380.9954751131</v>
      </c>
      <c r="AH67" s="77">
        <f>+AE67+AG67</f>
        <v>218765.61085972848</v>
      </c>
      <c r="AI67" s="78">
        <f>+T67-AH67</f>
        <v>908734.38914027158</v>
      </c>
      <c r="AJ67" s="79"/>
      <c r="AK67" s="79">
        <f>+(AF67/R67)*12</f>
        <v>149380.9954751131</v>
      </c>
      <c r="AL67" s="79">
        <f>+AK67</f>
        <v>149380.9954751131</v>
      </c>
      <c r="AM67" s="79">
        <f>+AL67</f>
        <v>149380.9954751131</v>
      </c>
      <c r="AN67" s="79">
        <f>+AM67</f>
        <v>149380.9954751131</v>
      </c>
      <c r="AO67" s="78">
        <f>+AN67</f>
        <v>149380.9954751131</v>
      </c>
      <c r="AP67" s="78">
        <f>+AO67</f>
        <v>149380.9954751131</v>
      </c>
      <c r="AQ67" s="78">
        <f>+(AP67/12)*1</f>
        <v>12448.416289592758</v>
      </c>
      <c r="AR67" s="80"/>
      <c r="AS67" s="78">
        <f>+AB67*12</f>
        <v>208153.84615384619</v>
      </c>
      <c r="AT67" s="81">
        <f>+AE67+AG67+AS67</f>
        <v>426919.45701357466</v>
      </c>
      <c r="AU67" s="81">
        <f>+T67-AT67</f>
        <v>700580.54298642534</v>
      </c>
      <c r="AV67" s="82">
        <f>(Z67-Y67)*AB67</f>
        <v>86730.769230769234</v>
      </c>
      <c r="AW67" s="83">
        <f>+AV67+AT67</f>
        <v>513650.22624434391</v>
      </c>
      <c r="AX67" s="84">
        <f>+T67-AW67</f>
        <v>613849.77375565609</v>
      </c>
    </row>
    <row r="68" spans="1:50">
      <c r="A68" s="67">
        <v>12</v>
      </c>
      <c r="B68" s="68" t="s">
        <v>54</v>
      </c>
      <c r="C68" s="80">
        <v>84</v>
      </c>
      <c r="D68" s="80" t="s">
        <v>55</v>
      </c>
      <c r="E68" s="80" t="s">
        <v>139</v>
      </c>
      <c r="F68" s="80" t="s">
        <v>80</v>
      </c>
      <c r="G68" s="80">
        <v>111</v>
      </c>
      <c r="H68" s="80" t="s">
        <v>58</v>
      </c>
      <c r="I68" s="80"/>
      <c r="J68" s="80"/>
      <c r="K68" s="70">
        <v>43045</v>
      </c>
      <c r="L68" s="70">
        <v>42398</v>
      </c>
      <c r="M68" s="70">
        <v>45320</v>
      </c>
      <c r="N68" s="70">
        <v>43160</v>
      </c>
      <c r="O68" s="156">
        <v>0</v>
      </c>
      <c r="P68" s="71">
        <f>+DATEDIF(P$4,M68,"m")</f>
        <v>65</v>
      </c>
      <c r="Q68" s="153" t="s">
        <v>287</v>
      </c>
      <c r="R68" s="71">
        <f>+R67</f>
        <v>85</v>
      </c>
      <c r="S68" s="72">
        <v>120</v>
      </c>
      <c r="T68" s="73">
        <v>95000</v>
      </c>
      <c r="U68" s="73">
        <v>9</v>
      </c>
      <c r="V68" s="73">
        <v>2018</v>
      </c>
      <c r="W68" s="75">
        <v>0</v>
      </c>
      <c r="X68" s="75">
        <f>+($D$3-V68)*12+$C$3-U68+1</f>
        <v>4</v>
      </c>
      <c r="Y68" s="74">
        <f>+X68+24</f>
        <v>28</v>
      </c>
      <c r="Z68" s="74">
        <f>+Y68+Z$4</f>
        <v>33</v>
      </c>
      <c r="AA68" s="74">
        <f>+P68-Z68</f>
        <v>32</v>
      </c>
      <c r="AB68" s="74">
        <f>+T68/P68</f>
        <v>1461.5384615384614</v>
      </c>
      <c r="AC68" s="75">
        <v>0</v>
      </c>
      <c r="AD68" s="75">
        <f>+(X68-W68)*AB68</f>
        <v>5846.1538461538457</v>
      </c>
      <c r="AE68" s="75">
        <f>+AD68+AC68</f>
        <v>5846.1538461538457</v>
      </c>
      <c r="AF68" s="75">
        <f>+T68-AE68</f>
        <v>89153.846153846156</v>
      </c>
      <c r="AG68" s="76">
        <f>+(AF68/R68)*12</f>
        <v>12586.425339366517</v>
      </c>
      <c r="AH68" s="77">
        <f>+AE68+AG68</f>
        <v>18432.579185520364</v>
      </c>
      <c r="AI68" s="78">
        <f>+T68-AH68</f>
        <v>76567.420814479643</v>
      </c>
      <c r="AJ68" s="79"/>
      <c r="AK68" s="79">
        <f>+(AF68/R68)*12</f>
        <v>12586.425339366517</v>
      </c>
      <c r="AL68" s="79">
        <f>+AK68</f>
        <v>12586.425339366517</v>
      </c>
      <c r="AM68" s="79">
        <f>+AL68</f>
        <v>12586.425339366517</v>
      </c>
      <c r="AN68" s="79">
        <f>+AM68</f>
        <v>12586.425339366517</v>
      </c>
      <c r="AO68" s="78">
        <f>+AN68</f>
        <v>12586.425339366517</v>
      </c>
      <c r="AP68" s="78">
        <f>+AO68</f>
        <v>12586.425339366517</v>
      </c>
      <c r="AQ68" s="78">
        <f>+(AP68/12)*1</f>
        <v>1048.868778280543</v>
      </c>
      <c r="AR68" s="80"/>
      <c r="AS68" s="78">
        <f>+AB68*12</f>
        <v>17538.461538461539</v>
      </c>
      <c r="AT68" s="81">
        <f>+AE68+AG68+AS68</f>
        <v>35971.040723981903</v>
      </c>
      <c r="AU68" s="81">
        <f>+T68-AT68</f>
        <v>59028.959276018097</v>
      </c>
      <c r="AV68" s="82">
        <f>(Z68-Y68)*AB68</f>
        <v>7307.6923076923067</v>
      </c>
      <c r="AW68" s="83">
        <f>+AV68+AT68</f>
        <v>43278.733031674208</v>
      </c>
      <c r="AX68" s="84">
        <f>+T68-AW68</f>
        <v>51721.266968325792</v>
      </c>
    </row>
    <row r="69" spans="1:50">
      <c r="A69" s="67">
        <v>12</v>
      </c>
      <c r="B69" s="68" t="s">
        <v>54</v>
      </c>
      <c r="C69" s="94">
        <v>12</v>
      </c>
      <c r="D69" s="94" t="s">
        <v>55</v>
      </c>
      <c r="E69" s="89" t="s">
        <v>65</v>
      </c>
      <c r="F69" s="89" t="s">
        <v>88</v>
      </c>
      <c r="G69" s="94">
        <v>63</v>
      </c>
      <c r="H69" s="95" t="s">
        <v>58</v>
      </c>
      <c r="I69" s="89" t="s">
        <v>65</v>
      </c>
      <c r="J69" s="89"/>
      <c r="K69" s="70">
        <v>43061</v>
      </c>
      <c r="L69" s="70">
        <v>42398</v>
      </c>
      <c r="M69" s="70">
        <v>45320</v>
      </c>
      <c r="N69" s="70">
        <v>43160</v>
      </c>
      <c r="O69" s="156">
        <v>0</v>
      </c>
      <c r="P69" s="71">
        <f>+DATEDIF(P$4,M69,"m")</f>
        <v>65</v>
      </c>
      <c r="Q69" s="153" t="s">
        <v>287</v>
      </c>
      <c r="R69" s="71">
        <f>+R68</f>
        <v>85</v>
      </c>
      <c r="S69" s="72">
        <v>120</v>
      </c>
      <c r="T69" s="73">
        <v>21900599</v>
      </c>
      <c r="U69" s="73">
        <v>9</v>
      </c>
      <c r="V69" s="73">
        <v>2018</v>
      </c>
      <c r="W69" s="75">
        <v>0</v>
      </c>
      <c r="X69" s="75">
        <f>+($D$3-V69)*12+$C$3-U69+1</f>
        <v>4</v>
      </c>
      <c r="Y69" s="74">
        <f>+X69+24</f>
        <v>28</v>
      </c>
      <c r="Z69" s="74">
        <f>+Y69+Z$4</f>
        <v>33</v>
      </c>
      <c r="AA69" s="74">
        <f>+P69-Z69</f>
        <v>32</v>
      </c>
      <c r="AB69" s="74">
        <f>+T69/P69</f>
        <v>336932.29230769229</v>
      </c>
      <c r="AC69" s="75">
        <v>0</v>
      </c>
      <c r="AD69" s="75">
        <f>+(X69-W69)*AB69</f>
        <v>1347729.1692307692</v>
      </c>
      <c r="AE69" s="75">
        <f>+AD69+AC69</f>
        <v>1347729.1692307692</v>
      </c>
      <c r="AF69" s="75">
        <f>+T69-AE69</f>
        <v>20552869.83076923</v>
      </c>
      <c r="AG69" s="76">
        <f>+(AF69/R69)*12</f>
        <v>2901581.6231674207</v>
      </c>
      <c r="AH69" s="77">
        <f>+AE69+AG69</f>
        <v>4249310.7923981901</v>
      </c>
      <c r="AI69" s="78">
        <f>+T69-AH69</f>
        <v>17651288.207601808</v>
      </c>
      <c r="AJ69" s="79"/>
      <c r="AK69" s="79">
        <f>+(AF69/R69)*12</f>
        <v>2901581.6231674207</v>
      </c>
      <c r="AL69" s="79">
        <f>+AK69</f>
        <v>2901581.6231674207</v>
      </c>
      <c r="AM69" s="79">
        <f>+AL69</f>
        <v>2901581.6231674207</v>
      </c>
      <c r="AN69" s="79">
        <f>+AM69</f>
        <v>2901581.6231674207</v>
      </c>
      <c r="AO69" s="78">
        <f>+AN69</f>
        <v>2901581.6231674207</v>
      </c>
      <c r="AP69" s="78">
        <f>+AO69</f>
        <v>2901581.6231674207</v>
      </c>
      <c r="AQ69" s="78">
        <f>+(AP69/12)*1</f>
        <v>241798.46859728507</v>
      </c>
      <c r="AR69" s="89"/>
      <c r="AS69" s="78">
        <f>+AB69*12</f>
        <v>4043187.5076923072</v>
      </c>
      <c r="AT69" s="81">
        <f>+AE69+AG69+AS69</f>
        <v>8292498.3000904974</v>
      </c>
      <c r="AU69" s="81">
        <f>+T69-AT69</f>
        <v>13608100.699909503</v>
      </c>
      <c r="AV69" s="82">
        <f>(Z69-Y69)*AB69</f>
        <v>1684661.4615384615</v>
      </c>
      <c r="AW69" s="83">
        <f>+AV69+AT69</f>
        <v>9977159.7616289593</v>
      </c>
      <c r="AX69" s="84">
        <f>+T69-AW69</f>
        <v>11923439.238371041</v>
      </c>
    </row>
    <row r="70" spans="1:50">
      <c r="A70" s="67">
        <v>12</v>
      </c>
      <c r="B70" s="68" t="s">
        <v>54</v>
      </c>
      <c r="C70" s="80">
        <v>88</v>
      </c>
      <c r="D70" s="80" t="s">
        <v>55</v>
      </c>
      <c r="E70" s="80" t="s">
        <v>140</v>
      </c>
      <c r="F70" s="80" t="s">
        <v>84</v>
      </c>
      <c r="G70" s="80">
        <v>55376</v>
      </c>
      <c r="H70" s="80" t="s">
        <v>58</v>
      </c>
      <c r="I70" s="80"/>
      <c r="J70" s="80"/>
      <c r="K70" s="70">
        <v>43061</v>
      </c>
      <c r="L70" s="70">
        <v>42398</v>
      </c>
      <c r="M70" s="70">
        <v>45320</v>
      </c>
      <c r="N70" s="70">
        <v>43160</v>
      </c>
      <c r="O70" s="156">
        <v>0</v>
      </c>
      <c r="P70" s="71">
        <f>+DATEDIF(P$4,M70,"m")</f>
        <v>65</v>
      </c>
      <c r="Q70" s="153" t="s">
        <v>287</v>
      </c>
      <c r="R70" s="71">
        <f>+R69</f>
        <v>85</v>
      </c>
      <c r="S70" s="72">
        <v>120</v>
      </c>
      <c r="T70" s="73">
        <v>252100</v>
      </c>
      <c r="U70" s="73">
        <v>9</v>
      </c>
      <c r="V70" s="73">
        <v>2018</v>
      </c>
      <c r="W70" s="74">
        <v>0</v>
      </c>
      <c r="X70" s="74">
        <f>+($D$3-V70)*12+$C$3-U70+1</f>
        <v>4</v>
      </c>
      <c r="Y70" s="74">
        <f>+X70+24</f>
        <v>28</v>
      </c>
      <c r="Z70" s="74">
        <f>+Y70+Z$4</f>
        <v>33</v>
      </c>
      <c r="AA70" s="74">
        <f>+P70-Z70</f>
        <v>32</v>
      </c>
      <c r="AB70" s="74">
        <f>+T70/P70</f>
        <v>3878.4615384615386</v>
      </c>
      <c r="AC70" s="75">
        <v>0</v>
      </c>
      <c r="AD70" s="75">
        <f>+(X70-W70)*AB70</f>
        <v>15513.846153846154</v>
      </c>
      <c r="AE70" s="75">
        <f>+AD70+AC70</f>
        <v>15513.846153846154</v>
      </c>
      <c r="AF70" s="75">
        <f>+T70-AE70</f>
        <v>236586.15384615384</v>
      </c>
      <c r="AG70" s="76">
        <f>+(AF70/R70)*12</f>
        <v>33400.398190045249</v>
      </c>
      <c r="AH70" s="77">
        <f>+AE70+AG70</f>
        <v>48914.244343891405</v>
      </c>
      <c r="AI70" s="78">
        <f>+T70-AH70</f>
        <v>203185.75565610861</v>
      </c>
      <c r="AJ70" s="79"/>
      <c r="AK70" s="79">
        <f>+(AF70/R70)*12</f>
        <v>33400.398190045249</v>
      </c>
      <c r="AL70" s="79">
        <f>+AK70</f>
        <v>33400.398190045249</v>
      </c>
      <c r="AM70" s="79">
        <f>+AL70</f>
        <v>33400.398190045249</v>
      </c>
      <c r="AN70" s="79">
        <f>+AM70</f>
        <v>33400.398190045249</v>
      </c>
      <c r="AO70" s="78">
        <f>+AN70</f>
        <v>33400.398190045249</v>
      </c>
      <c r="AP70" s="78">
        <f>+AO70</f>
        <v>33400.398190045249</v>
      </c>
      <c r="AQ70" s="78">
        <f>+(AP70/12)*1</f>
        <v>2783.3665158371041</v>
      </c>
      <c r="AR70" s="80"/>
      <c r="AS70" s="78">
        <f>+AB70*12</f>
        <v>46541.538461538461</v>
      </c>
      <c r="AT70" s="81">
        <f>+AE70+AG70+AS70</f>
        <v>95455.782805429859</v>
      </c>
      <c r="AU70" s="81">
        <f>+T70-AT70</f>
        <v>156644.21719457014</v>
      </c>
      <c r="AV70" s="82">
        <f>(Z70-Y70)*AB70</f>
        <v>19392.307692307691</v>
      </c>
      <c r="AW70" s="83">
        <f>+AV70+AT70</f>
        <v>114848.09049773755</v>
      </c>
      <c r="AX70" s="84">
        <f>+T70-AW70</f>
        <v>137251.90950226245</v>
      </c>
    </row>
    <row r="71" spans="1:50">
      <c r="A71" s="67">
        <v>12</v>
      </c>
      <c r="B71" s="68" t="s">
        <v>54</v>
      </c>
      <c r="C71" s="80">
        <v>78</v>
      </c>
      <c r="D71" s="80" t="s">
        <v>55</v>
      </c>
      <c r="E71" s="80" t="s">
        <v>137</v>
      </c>
      <c r="F71" s="80" t="s">
        <v>138</v>
      </c>
      <c r="G71" s="80">
        <v>4</v>
      </c>
      <c r="H71" s="89" t="s">
        <v>58</v>
      </c>
      <c r="I71" s="80"/>
      <c r="J71" s="80"/>
      <c r="K71" s="70">
        <v>43069</v>
      </c>
      <c r="L71" s="70">
        <v>42398</v>
      </c>
      <c r="M71" s="70">
        <v>45320</v>
      </c>
      <c r="N71" s="70">
        <v>43160</v>
      </c>
      <c r="O71" s="156">
        <v>0</v>
      </c>
      <c r="P71" s="71">
        <f>+DATEDIF(P$4,M71,"m")</f>
        <v>65</v>
      </c>
      <c r="Q71" s="153" t="s">
        <v>287</v>
      </c>
      <c r="R71" s="71">
        <f>+R70</f>
        <v>85</v>
      </c>
      <c r="S71" s="72">
        <v>120</v>
      </c>
      <c r="T71" s="73">
        <v>1500000</v>
      </c>
      <c r="U71" s="73">
        <v>9</v>
      </c>
      <c r="V71" s="73">
        <v>2018</v>
      </c>
      <c r="W71" s="74">
        <v>0</v>
      </c>
      <c r="X71" s="74">
        <f>+($D$3-V71)*12+$C$3-U71+1</f>
        <v>4</v>
      </c>
      <c r="Y71" s="74">
        <f>+X71+24</f>
        <v>28</v>
      </c>
      <c r="Z71" s="74">
        <f>+Y71+Z$4</f>
        <v>33</v>
      </c>
      <c r="AA71" s="74">
        <f>+P71-Z71</f>
        <v>32</v>
      </c>
      <c r="AB71" s="74">
        <f>+T71/P71</f>
        <v>23076.923076923078</v>
      </c>
      <c r="AC71" s="75">
        <v>0</v>
      </c>
      <c r="AD71" s="75">
        <f>+(X71-W71)*AB71</f>
        <v>92307.692307692312</v>
      </c>
      <c r="AE71" s="75">
        <f>+AD71+AC71</f>
        <v>92307.692307692312</v>
      </c>
      <c r="AF71" s="75">
        <f>+T71-AE71</f>
        <v>1407692.3076923077</v>
      </c>
      <c r="AG71" s="76">
        <f>+(AF71/R71)*12</f>
        <v>198733.03167420818</v>
      </c>
      <c r="AH71" s="77">
        <f>+AE71+AG71</f>
        <v>291040.72398190049</v>
      </c>
      <c r="AI71" s="78">
        <f>+T71-AH71</f>
        <v>1208959.2760180994</v>
      </c>
      <c r="AJ71" s="79"/>
      <c r="AK71" s="79">
        <f>+(AF71/R71)*12</f>
        <v>198733.03167420818</v>
      </c>
      <c r="AL71" s="79">
        <f>+AK71</f>
        <v>198733.03167420818</v>
      </c>
      <c r="AM71" s="79">
        <f>+AL71</f>
        <v>198733.03167420818</v>
      </c>
      <c r="AN71" s="79">
        <f>+AM71</f>
        <v>198733.03167420818</v>
      </c>
      <c r="AO71" s="78">
        <f>+AN71</f>
        <v>198733.03167420818</v>
      </c>
      <c r="AP71" s="78">
        <f>+AO71</f>
        <v>198733.03167420818</v>
      </c>
      <c r="AQ71" s="78">
        <f>+(AP71/12)*1</f>
        <v>16561.08597285068</v>
      </c>
      <c r="AR71" s="80"/>
      <c r="AS71" s="78">
        <f>+AB71*12</f>
        <v>276923.07692307694</v>
      </c>
      <c r="AT71" s="81">
        <f>+AE71+AG71+AS71</f>
        <v>567963.80090497737</v>
      </c>
      <c r="AU71" s="81">
        <f>+T71-AT71</f>
        <v>932036.19909502263</v>
      </c>
      <c r="AV71" s="82">
        <f>(Z71-Y71)*AB71</f>
        <v>115384.61538461539</v>
      </c>
      <c r="AW71" s="83">
        <f>+AV71+AT71</f>
        <v>683348.41628959274</v>
      </c>
      <c r="AX71" s="84">
        <f>+T71-AW71</f>
        <v>816651.58371040726</v>
      </c>
    </row>
    <row r="72" spans="1:50">
      <c r="A72" s="67">
        <v>12</v>
      </c>
      <c r="B72" s="68" t="s">
        <v>54</v>
      </c>
      <c r="C72" s="80">
        <v>101</v>
      </c>
      <c r="D72" s="80" t="s">
        <v>55</v>
      </c>
      <c r="E72" s="89" t="s">
        <v>141</v>
      </c>
      <c r="F72" s="89" t="s">
        <v>142</v>
      </c>
      <c r="G72" s="94">
        <v>4</v>
      </c>
      <c r="H72" s="80" t="s">
        <v>58</v>
      </c>
      <c r="I72" s="80"/>
      <c r="J72" s="80"/>
      <c r="K72" s="70">
        <v>43073</v>
      </c>
      <c r="L72" s="70">
        <v>42398</v>
      </c>
      <c r="M72" s="70">
        <v>45320</v>
      </c>
      <c r="N72" s="70">
        <v>43160</v>
      </c>
      <c r="O72" s="156">
        <v>0</v>
      </c>
      <c r="P72" s="71">
        <f>+DATEDIF(P$4,M72,"m")</f>
        <v>65</v>
      </c>
      <c r="Q72" s="153" t="s">
        <v>287</v>
      </c>
      <c r="R72" s="71">
        <f>+R71</f>
        <v>85</v>
      </c>
      <c r="S72" s="72">
        <v>120</v>
      </c>
      <c r="T72" s="73">
        <v>550000</v>
      </c>
      <c r="U72" s="73">
        <v>9</v>
      </c>
      <c r="V72" s="73">
        <v>2018</v>
      </c>
      <c r="W72" s="75">
        <v>0</v>
      </c>
      <c r="X72" s="75">
        <f>+($D$3-V72)*12+$C$3-U72+1</f>
        <v>4</v>
      </c>
      <c r="Y72" s="74">
        <f>+X72+24</f>
        <v>28</v>
      </c>
      <c r="Z72" s="74">
        <f>+Y72+Z$4</f>
        <v>33</v>
      </c>
      <c r="AA72" s="74">
        <f>+P72-Z72</f>
        <v>32</v>
      </c>
      <c r="AB72" s="74">
        <f>+T72/P72</f>
        <v>8461.538461538461</v>
      </c>
      <c r="AC72" s="75">
        <v>0</v>
      </c>
      <c r="AD72" s="75">
        <f>+(X72-W72)*AB72</f>
        <v>33846.153846153844</v>
      </c>
      <c r="AE72" s="75">
        <f>+AD72+AC72</f>
        <v>33846.153846153844</v>
      </c>
      <c r="AF72" s="75">
        <f>+T72-AE72</f>
        <v>516153.84615384613</v>
      </c>
      <c r="AG72" s="76">
        <f>+(AF72/R72)*12</f>
        <v>72868.778280542974</v>
      </c>
      <c r="AH72" s="77">
        <f>+AE72+AG72</f>
        <v>106714.93212669682</v>
      </c>
      <c r="AI72" s="78">
        <f>+T72-AH72</f>
        <v>443285.0678733032</v>
      </c>
      <c r="AJ72" s="79"/>
      <c r="AK72" s="79">
        <f>+(AF72/R72)*12</f>
        <v>72868.778280542974</v>
      </c>
      <c r="AL72" s="79">
        <f>+AK72</f>
        <v>72868.778280542974</v>
      </c>
      <c r="AM72" s="79">
        <f>+AL72</f>
        <v>72868.778280542974</v>
      </c>
      <c r="AN72" s="79">
        <f>+AM72</f>
        <v>72868.778280542974</v>
      </c>
      <c r="AO72" s="78">
        <f>+AN72</f>
        <v>72868.778280542974</v>
      </c>
      <c r="AP72" s="78">
        <f>+AO72</f>
        <v>72868.778280542974</v>
      </c>
      <c r="AQ72" s="78">
        <f>+(AP72/12)*1</f>
        <v>6072.3981900452482</v>
      </c>
      <c r="AR72" s="80"/>
      <c r="AS72" s="78">
        <f>+AB72*12</f>
        <v>101538.46153846153</v>
      </c>
      <c r="AT72" s="81">
        <f>+AE72+AG72+AS72</f>
        <v>208253.39366515836</v>
      </c>
      <c r="AU72" s="81">
        <f>+T72-AT72</f>
        <v>341746.60633484164</v>
      </c>
      <c r="AV72" s="82">
        <f>(Z72-Y72)*AB72</f>
        <v>42307.692307692305</v>
      </c>
      <c r="AW72" s="83">
        <f>+AV72+AT72</f>
        <v>250561.08597285068</v>
      </c>
      <c r="AX72" s="84">
        <f>+T72-AW72</f>
        <v>299438.91402714932</v>
      </c>
    </row>
    <row r="73" spans="1:50">
      <c r="A73" s="67">
        <v>12</v>
      </c>
      <c r="B73" s="68" t="s">
        <v>54</v>
      </c>
      <c r="C73" s="80">
        <v>101</v>
      </c>
      <c r="D73" s="80" t="s">
        <v>55</v>
      </c>
      <c r="E73" s="89" t="s">
        <v>143</v>
      </c>
      <c r="F73" s="89" t="s">
        <v>142</v>
      </c>
      <c r="G73" s="94">
        <v>4</v>
      </c>
      <c r="H73" s="89" t="s">
        <v>58</v>
      </c>
      <c r="I73" s="80"/>
      <c r="J73" s="80"/>
      <c r="K73" s="70">
        <v>43073</v>
      </c>
      <c r="L73" s="70">
        <v>42398</v>
      </c>
      <c r="M73" s="70">
        <v>45320</v>
      </c>
      <c r="N73" s="70">
        <v>43160</v>
      </c>
      <c r="O73" s="156">
        <v>0</v>
      </c>
      <c r="P73" s="71">
        <f>+DATEDIF(P$4,M73,"m")</f>
        <v>65</v>
      </c>
      <c r="Q73" s="153" t="s">
        <v>287</v>
      </c>
      <c r="R73" s="71">
        <f>+R72</f>
        <v>85</v>
      </c>
      <c r="S73" s="72">
        <v>120</v>
      </c>
      <c r="T73" s="73">
        <v>175413</v>
      </c>
      <c r="U73" s="73">
        <v>9</v>
      </c>
      <c r="V73" s="73">
        <v>2018</v>
      </c>
      <c r="W73" s="75">
        <v>0</v>
      </c>
      <c r="X73" s="75">
        <f>+($D$3-V73)*12+$C$3-U73+1</f>
        <v>4</v>
      </c>
      <c r="Y73" s="74">
        <f>+X73+24</f>
        <v>28</v>
      </c>
      <c r="Z73" s="74">
        <f>+Y73+Z$4</f>
        <v>33</v>
      </c>
      <c r="AA73" s="74">
        <f>+P73-Z73</f>
        <v>32</v>
      </c>
      <c r="AB73" s="74">
        <f>+T73/P73</f>
        <v>2698.6615384615384</v>
      </c>
      <c r="AC73" s="75">
        <v>0</v>
      </c>
      <c r="AD73" s="75">
        <f>+(X73-W73)*AB73</f>
        <v>10794.646153846154</v>
      </c>
      <c r="AE73" s="75">
        <f>+AD73+AC73</f>
        <v>10794.646153846154</v>
      </c>
      <c r="AF73" s="75">
        <f>+T73-AE73</f>
        <v>164618.35384615386</v>
      </c>
      <c r="AG73" s="76">
        <f>+(AF73/R73)*12</f>
        <v>23240.238190045253</v>
      </c>
      <c r="AH73" s="77">
        <f>+AE73+AG73</f>
        <v>34034.884343891405</v>
      </c>
      <c r="AI73" s="78">
        <f>+T73-AH73</f>
        <v>141378.1156561086</v>
      </c>
      <c r="AJ73" s="79"/>
      <c r="AK73" s="79">
        <f>+(AF73/R73)*12</f>
        <v>23240.238190045253</v>
      </c>
      <c r="AL73" s="79">
        <f>+AK73</f>
        <v>23240.238190045253</v>
      </c>
      <c r="AM73" s="79">
        <f>+AL73</f>
        <v>23240.238190045253</v>
      </c>
      <c r="AN73" s="79">
        <f>+AM73</f>
        <v>23240.238190045253</v>
      </c>
      <c r="AO73" s="78">
        <f>+AN73</f>
        <v>23240.238190045253</v>
      </c>
      <c r="AP73" s="78">
        <f>+AO73</f>
        <v>23240.238190045253</v>
      </c>
      <c r="AQ73" s="78">
        <f>+(AP73/12)*1</f>
        <v>1936.6865158371045</v>
      </c>
      <c r="AR73" s="80"/>
      <c r="AS73" s="78">
        <f>+AB73*12</f>
        <v>32383.938461538462</v>
      </c>
      <c r="AT73" s="81">
        <f>+AE73+AG73+AS73</f>
        <v>66418.822805429867</v>
      </c>
      <c r="AU73" s="81">
        <f>+T73-AT73</f>
        <v>108994.17719457013</v>
      </c>
      <c r="AV73" s="82">
        <f>(Z73-Y73)*AB73</f>
        <v>13493.307692307691</v>
      </c>
      <c r="AW73" s="83">
        <f>+AV73+AT73</f>
        <v>79912.130497737555</v>
      </c>
      <c r="AX73" s="84">
        <f>+T73-AW73</f>
        <v>95500.869502262445</v>
      </c>
    </row>
    <row r="74" spans="1:50">
      <c r="A74" s="67">
        <v>12</v>
      </c>
      <c r="B74" s="68" t="s">
        <v>54</v>
      </c>
      <c r="C74" s="80">
        <v>90</v>
      </c>
      <c r="D74" s="80" t="s">
        <v>55</v>
      </c>
      <c r="E74" s="80" t="s">
        <v>144</v>
      </c>
      <c r="F74" s="80" t="s">
        <v>145</v>
      </c>
      <c r="G74" s="80">
        <v>1103</v>
      </c>
      <c r="H74" s="80" t="s">
        <v>58</v>
      </c>
      <c r="I74" s="80"/>
      <c r="J74" s="80"/>
      <c r="K74" s="70">
        <v>43075</v>
      </c>
      <c r="L74" s="70">
        <v>42398</v>
      </c>
      <c r="M74" s="70">
        <v>45320</v>
      </c>
      <c r="N74" s="70">
        <v>43160</v>
      </c>
      <c r="O74" s="156">
        <v>0</v>
      </c>
      <c r="P74" s="71">
        <f>+DATEDIF(P$4,M74,"m")</f>
        <v>65</v>
      </c>
      <c r="Q74" s="153" t="s">
        <v>287</v>
      </c>
      <c r="R74" s="71">
        <f>+R73</f>
        <v>85</v>
      </c>
      <c r="S74" s="72">
        <v>120</v>
      </c>
      <c r="T74" s="73">
        <v>134116</v>
      </c>
      <c r="U74" s="73">
        <v>9</v>
      </c>
      <c r="V74" s="73">
        <v>2018</v>
      </c>
      <c r="W74" s="74">
        <v>0</v>
      </c>
      <c r="X74" s="74">
        <f>+($D$3-V74)*12+$C$3-U74+1</f>
        <v>4</v>
      </c>
      <c r="Y74" s="74">
        <f>+X74+24</f>
        <v>28</v>
      </c>
      <c r="Z74" s="74">
        <f>+Y74+Z$4</f>
        <v>33</v>
      </c>
      <c r="AA74" s="74">
        <f>+P74-Z74</f>
        <v>32</v>
      </c>
      <c r="AB74" s="74">
        <f>+T74/P74</f>
        <v>2063.3230769230768</v>
      </c>
      <c r="AC74" s="75">
        <v>0</v>
      </c>
      <c r="AD74" s="75">
        <f>+(X74-W74)*AB74</f>
        <v>8253.2923076923071</v>
      </c>
      <c r="AE74" s="75">
        <f>+AD74+AC74</f>
        <v>8253.2923076923071</v>
      </c>
      <c r="AF74" s="75">
        <f>+T74-AE74</f>
        <v>125862.7076923077</v>
      </c>
      <c r="AG74" s="76">
        <f>+(AF74/R74)*12</f>
        <v>17768.852850678733</v>
      </c>
      <c r="AH74" s="77">
        <f>+AE74+AG74</f>
        <v>26022.14515837104</v>
      </c>
      <c r="AI74" s="78">
        <f>+T74-AH74</f>
        <v>108093.85484162896</v>
      </c>
      <c r="AJ74" s="79"/>
      <c r="AK74" s="79">
        <f>+(AF74/R74)*12</f>
        <v>17768.852850678733</v>
      </c>
      <c r="AL74" s="79">
        <f>+AK74</f>
        <v>17768.852850678733</v>
      </c>
      <c r="AM74" s="79">
        <f>+AL74</f>
        <v>17768.852850678733</v>
      </c>
      <c r="AN74" s="79">
        <f>+AM74</f>
        <v>17768.852850678733</v>
      </c>
      <c r="AO74" s="78">
        <f>+AN74</f>
        <v>17768.852850678733</v>
      </c>
      <c r="AP74" s="78">
        <f>+AO74</f>
        <v>17768.852850678733</v>
      </c>
      <c r="AQ74" s="78">
        <f>+(AP74/12)*1</f>
        <v>1480.7377375565611</v>
      </c>
      <c r="AR74" s="80"/>
      <c r="AS74" s="78">
        <f>+AB74*12</f>
        <v>24759.876923076921</v>
      </c>
      <c r="AT74" s="81">
        <f>+AE74+AG74+AS74</f>
        <v>50782.022081447962</v>
      </c>
      <c r="AU74" s="81">
        <f>+T74-AT74</f>
        <v>83333.977918552031</v>
      </c>
      <c r="AV74" s="82">
        <f>(Z74-Y74)*AB74</f>
        <v>10316.615384615383</v>
      </c>
      <c r="AW74" s="83">
        <f>+AV74+AT74</f>
        <v>61098.637466063345</v>
      </c>
      <c r="AX74" s="84">
        <f>+T74-AW74</f>
        <v>73017.362533936655</v>
      </c>
    </row>
    <row r="75" spans="1:50">
      <c r="A75" s="67">
        <v>12</v>
      </c>
      <c r="B75" s="68" t="s">
        <v>54</v>
      </c>
      <c r="C75" s="94">
        <v>10</v>
      </c>
      <c r="D75" s="94" t="s">
        <v>55</v>
      </c>
      <c r="E75" s="89" t="s">
        <v>65</v>
      </c>
      <c r="F75" s="89" t="s">
        <v>146</v>
      </c>
      <c r="G75" s="94">
        <v>80</v>
      </c>
      <c r="H75" s="95" t="s">
        <v>58</v>
      </c>
      <c r="I75" s="89" t="s">
        <v>65</v>
      </c>
      <c r="J75" s="89"/>
      <c r="K75" s="70">
        <v>43076</v>
      </c>
      <c r="L75" s="70">
        <v>42398</v>
      </c>
      <c r="M75" s="70">
        <v>45320</v>
      </c>
      <c r="N75" s="70">
        <v>43160</v>
      </c>
      <c r="O75" s="156">
        <v>0</v>
      </c>
      <c r="P75" s="71">
        <f>+DATEDIF(P$4,M75,"m")</f>
        <v>65</v>
      </c>
      <c r="Q75" s="153" t="s">
        <v>287</v>
      </c>
      <c r="R75" s="71">
        <f>+R74</f>
        <v>85</v>
      </c>
      <c r="S75" s="72">
        <v>120</v>
      </c>
      <c r="T75" s="73">
        <v>9243698</v>
      </c>
      <c r="U75" s="73">
        <v>9</v>
      </c>
      <c r="V75" s="73">
        <v>2018</v>
      </c>
      <c r="W75" s="75">
        <v>0</v>
      </c>
      <c r="X75" s="75">
        <f>+($D$3-V75)*12+$C$3-U75+1</f>
        <v>4</v>
      </c>
      <c r="Y75" s="74">
        <f>+X75+24</f>
        <v>28</v>
      </c>
      <c r="Z75" s="74">
        <f>+Y75+Z$4</f>
        <v>33</v>
      </c>
      <c r="AA75" s="74">
        <f>+P75-Z75</f>
        <v>32</v>
      </c>
      <c r="AB75" s="74">
        <f>+T75/P75</f>
        <v>142210.73846153845</v>
      </c>
      <c r="AC75" s="75">
        <v>0</v>
      </c>
      <c r="AD75" s="75">
        <f>+(X75-W75)*AB75</f>
        <v>568842.9538461538</v>
      </c>
      <c r="AE75" s="75">
        <f>+AD75+AC75</f>
        <v>568842.9538461538</v>
      </c>
      <c r="AF75" s="75">
        <f>+T75-AE75</f>
        <v>8674855.0461538471</v>
      </c>
      <c r="AG75" s="76">
        <f>+(AF75/R75)*12</f>
        <v>1224685.4182805433</v>
      </c>
      <c r="AH75" s="77">
        <f>+AE75+AG75</f>
        <v>1793528.3721266971</v>
      </c>
      <c r="AI75" s="78">
        <f>+T75-AH75</f>
        <v>7450169.6278733034</v>
      </c>
      <c r="AJ75" s="79"/>
      <c r="AK75" s="79">
        <f>+(AF75/R75)*12</f>
        <v>1224685.4182805433</v>
      </c>
      <c r="AL75" s="79">
        <f>+AK75</f>
        <v>1224685.4182805433</v>
      </c>
      <c r="AM75" s="79">
        <f>+AL75</f>
        <v>1224685.4182805433</v>
      </c>
      <c r="AN75" s="79">
        <f>+AM75</f>
        <v>1224685.4182805433</v>
      </c>
      <c r="AO75" s="78">
        <f>+AN75</f>
        <v>1224685.4182805433</v>
      </c>
      <c r="AP75" s="78">
        <f>+AO75</f>
        <v>1224685.4182805433</v>
      </c>
      <c r="AQ75" s="78">
        <f>+(AP75/12)*1</f>
        <v>102057.11819004528</v>
      </c>
      <c r="AR75" s="89"/>
      <c r="AS75" s="78">
        <f>+AB75*12</f>
        <v>1706528.8615384614</v>
      </c>
      <c r="AT75" s="81">
        <f>+AE75+AG75+AS75</f>
        <v>3500057.2336651585</v>
      </c>
      <c r="AU75" s="81">
        <f>+T75-AT75</f>
        <v>5743640.766334841</v>
      </c>
      <c r="AV75" s="82">
        <f>(Z75-Y75)*AB75</f>
        <v>711053.69230769225</v>
      </c>
      <c r="AW75" s="83">
        <f>+AV75+AT75</f>
        <v>4211110.925972851</v>
      </c>
      <c r="AX75" s="84">
        <f>+T75-AW75</f>
        <v>5032587.074027149</v>
      </c>
    </row>
    <row r="76" spans="1:50">
      <c r="A76" s="67">
        <v>12</v>
      </c>
      <c r="B76" s="68" t="s">
        <v>54</v>
      </c>
      <c r="C76" s="80">
        <v>92</v>
      </c>
      <c r="D76" s="80" t="s">
        <v>55</v>
      </c>
      <c r="E76" s="80" t="s">
        <v>147</v>
      </c>
      <c r="F76" s="80" t="s">
        <v>148</v>
      </c>
      <c r="G76" s="80">
        <v>3448</v>
      </c>
      <c r="H76" s="80" t="s">
        <v>58</v>
      </c>
      <c r="I76" s="80"/>
      <c r="J76" s="80"/>
      <c r="K76" s="70">
        <v>43082</v>
      </c>
      <c r="L76" s="70">
        <v>42398</v>
      </c>
      <c r="M76" s="70">
        <v>45320</v>
      </c>
      <c r="N76" s="70">
        <v>43160</v>
      </c>
      <c r="O76" s="156">
        <v>0</v>
      </c>
      <c r="P76" s="71">
        <f>+DATEDIF(P$4,M76,"m")</f>
        <v>65</v>
      </c>
      <c r="Q76" s="153" t="s">
        <v>287</v>
      </c>
      <c r="R76" s="71">
        <f>+R75</f>
        <v>85</v>
      </c>
      <c r="S76" s="72">
        <v>120</v>
      </c>
      <c r="T76" s="73">
        <v>16807</v>
      </c>
      <c r="U76" s="73">
        <v>9</v>
      </c>
      <c r="V76" s="73">
        <v>2018</v>
      </c>
      <c r="W76" s="74">
        <v>0</v>
      </c>
      <c r="X76" s="74">
        <f>+($D$3-V76)*12+$C$3-U76+1</f>
        <v>4</v>
      </c>
      <c r="Y76" s="74">
        <f>+X76+24</f>
        <v>28</v>
      </c>
      <c r="Z76" s="74">
        <f>+Y76+Z$4</f>
        <v>33</v>
      </c>
      <c r="AA76" s="74">
        <f>+P76-Z76</f>
        <v>32</v>
      </c>
      <c r="AB76" s="74">
        <f>+T76/P76</f>
        <v>258.56923076923078</v>
      </c>
      <c r="AC76" s="75">
        <v>0</v>
      </c>
      <c r="AD76" s="75">
        <f>+(X76-W76)*AB76</f>
        <v>1034.2769230769231</v>
      </c>
      <c r="AE76" s="75">
        <f>+AD76+AC76</f>
        <v>1034.2769230769231</v>
      </c>
      <c r="AF76" s="75">
        <f>+T76-AE76</f>
        <v>15772.723076923077</v>
      </c>
      <c r="AG76" s="76">
        <f>+(AF76/R76)*12</f>
        <v>2226.7373755656108</v>
      </c>
      <c r="AH76" s="77">
        <f>+AE76+AG76</f>
        <v>3261.014298642534</v>
      </c>
      <c r="AI76" s="78">
        <f>+T76-AH76</f>
        <v>13545.985701357466</v>
      </c>
      <c r="AJ76" s="79"/>
      <c r="AK76" s="79">
        <f>+(AF76/R76)*12</f>
        <v>2226.7373755656108</v>
      </c>
      <c r="AL76" s="79">
        <f>+AK76</f>
        <v>2226.7373755656108</v>
      </c>
      <c r="AM76" s="79">
        <f>+AL76</f>
        <v>2226.7373755656108</v>
      </c>
      <c r="AN76" s="79">
        <f>+AM76</f>
        <v>2226.7373755656108</v>
      </c>
      <c r="AO76" s="78">
        <f>+AN76</f>
        <v>2226.7373755656108</v>
      </c>
      <c r="AP76" s="78">
        <f>+AO76</f>
        <v>2226.7373755656108</v>
      </c>
      <c r="AQ76" s="78">
        <f>+(AP76/12)*1</f>
        <v>185.5614479638009</v>
      </c>
      <c r="AR76" s="80"/>
      <c r="AS76" s="78">
        <f>+AB76*12</f>
        <v>3102.8307692307694</v>
      </c>
      <c r="AT76" s="81">
        <f>+AE76+AG76+AS76</f>
        <v>6363.8450678733034</v>
      </c>
      <c r="AU76" s="81">
        <f>+T76-AT76</f>
        <v>10443.154932126698</v>
      </c>
      <c r="AV76" s="82">
        <f>(Z76-Y76)*AB76</f>
        <v>1292.8461538461538</v>
      </c>
      <c r="AW76" s="83">
        <f>+AV76+AT76</f>
        <v>7656.6912217194567</v>
      </c>
      <c r="AX76" s="84">
        <f>+T76-AW76</f>
        <v>9150.3087782805433</v>
      </c>
    </row>
    <row r="77" spans="1:50">
      <c r="A77" s="67">
        <v>12</v>
      </c>
      <c r="B77" s="68" t="s">
        <v>54</v>
      </c>
      <c r="C77" s="80">
        <v>92</v>
      </c>
      <c r="D77" s="80" t="s">
        <v>55</v>
      </c>
      <c r="E77" s="80" t="s">
        <v>147</v>
      </c>
      <c r="F77" s="80" t="s">
        <v>148</v>
      </c>
      <c r="G77" s="80">
        <v>3448</v>
      </c>
      <c r="H77" s="80" t="s">
        <v>58</v>
      </c>
      <c r="I77" s="80"/>
      <c r="J77" s="80"/>
      <c r="K77" s="70">
        <v>43082</v>
      </c>
      <c r="L77" s="70">
        <v>42398</v>
      </c>
      <c r="M77" s="70">
        <v>45320</v>
      </c>
      <c r="N77" s="70">
        <v>43160</v>
      </c>
      <c r="O77" s="156">
        <v>0</v>
      </c>
      <c r="P77" s="71">
        <f>+DATEDIF(P$4,M77,"m")</f>
        <v>65</v>
      </c>
      <c r="Q77" s="153" t="s">
        <v>287</v>
      </c>
      <c r="R77" s="71">
        <f>+R76</f>
        <v>85</v>
      </c>
      <c r="S77" s="72">
        <v>120</v>
      </c>
      <c r="T77" s="73">
        <v>16807</v>
      </c>
      <c r="U77" s="73">
        <v>9</v>
      </c>
      <c r="V77" s="73">
        <v>2018</v>
      </c>
      <c r="W77" s="74">
        <v>0</v>
      </c>
      <c r="X77" s="74">
        <f>+($D$3-V77)*12+$C$3-U77+1</f>
        <v>4</v>
      </c>
      <c r="Y77" s="74">
        <f>+X77+24</f>
        <v>28</v>
      </c>
      <c r="Z77" s="74">
        <f>+Y77+Z$4</f>
        <v>33</v>
      </c>
      <c r="AA77" s="74">
        <f>+P77-Z77</f>
        <v>32</v>
      </c>
      <c r="AB77" s="74">
        <f>+T77/P77</f>
        <v>258.56923076923078</v>
      </c>
      <c r="AC77" s="75">
        <v>0</v>
      </c>
      <c r="AD77" s="75">
        <f>+(X77-W77)*AB77</f>
        <v>1034.2769230769231</v>
      </c>
      <c r="AE77" s="75">
        <f>+AD77+AC77</f>
        <v>1034.2769230769231</v>
      </c>
      <c r="AF77" s="75">
        <f>+T77-AE77</f>
        <v>15772.723076923077</v>
      </c>
      <c r="AG77" s="76">
        <f>+(AF77/R77)*12</f>
        <v>2226.7373755656108</v>
      </c>
      <c r="AH77" s="77">
        <f>+AE77+AG77</f>
        <v>3261.014298642534</v>
      </c>
      <c r="AI77" s="78">
        <f>+T77-AH77</f>
        <v>13545.985701357466</v>
      </c>
      <c r="AJ77" s="79"/>
      <c r="AK77" s="79">
        <f>+(AF77/R77)*12</f>
        <v>2226.7373755656108</v>
      </c>
      <c r="AL77" s="79">
        <f>+AK77</f>
        <v>2226.7373755656108</v>
      </c>
      <c r="AM77" s="79">
        <f>+AL77</f>
        <v>2226.7373755656108</v>
      </c>
      <c r="AN77" s="79">
        <f>+AM77</f>
        <v>2226.7373755656108</v>
      </c>
      <c r="AO77" s="78">
        <f>+AN77</f>
        <v>2226.7373755656108</v>
      </c>
      <c r="AP77" s="78">
        <f>+AO77</f>
        <v>2226.7373755656108</v>
      </c>
      <c r="AQ77" s="78">
        <f>+(AP77/12)*1</f>
        <v>185.5614479638009</v>
      </c>
      <c r="AR77" s="80"/>
      <c r="AS77" s="78">
        <f>+AB77*12</f>
        <v>3102.8307692307694</v>
      </c>
      <c r="AT77" s="81">
        <f>+AE77+AG77+AS77</f>
        <v>6363.8450678733034</v>
      </c>
      <c r="AU77" s="81">
        <f>+T77-AT77</f>
        <v>10443.154932126698</v>
      </c>
      <c r="AV77" s="82">
        <f>(Z77-Y77)*AB77</f>
        <v>1292.8461538461538</v>
      </c>
      <c r="AW77" s="83">
        <f>+AV77+AT77</f>
        <v>7656.6912217194567</v>
      </c>
      <c r="AX77" s="84">
        <f>+T77-AW77</f>
        <v>9150.3087782805433</v>
      </c>
    </row>
    <row r="78" spans="1:50">
      <c r="A78" s="67">
        <v>12</v>
      </c>
      <c r="B78" s="68" t="s">
        <v>54</v>
      </c>
      <c r="C78" s="80">
        <v>92</v>
      </c>
      <c r="D78" s="80" t="s">
        <v>55</v>
      </c>
      <c r="E78" s="80" t="s">
        <v>147</v>
      </c>
      <c r="F78" s="80" t="s">
        <v>148</v>
      </c>
      <c r="G78" s="80">
        <v>3448</v>
      </c>
      <c r="H78" s="80" t="s">
        <v>58</v>
      </c>
      <c r="I78" s="80"/>
      <c r="J78" s="80"/>
      <c r="K78" s="70">
        <v>43082</v>
      </c>
      <c r="L78" s="70">
        <v>42398</v>
      </c>
      <c r="M78" s="70">
        <v>45320</v>
      </c>
      <c r="N78" s="70">
        <v>43160</v>
      </c>
      <c r="O78" s="156">
        <v>0</v>
      </c>
      <c r="P78" s="71">
        <f>+DATEDIF(P$4,M78,"m")</f>
        <v>65</v>
      </c>
      <c r="Q78" s="153" t="s">
        <v>287</v>
      </c>
      <c r="R78" s="71">
        <f>+R77</f>
        <v>85</v>
      </c>
      <c r="S78" s="72">
        <v>120</v>
      </c>
      <c r="T78" s="73">
        <v>16807</v>
      </c>
      <c r="U78" s="73">
        <v>9</v>
      </c>
      <c r="V78" s="73">
        <v>2018</v>
      </c>
      <c r="W78" s="74">
        <v>0</v>
      </c>
      <c r="X78" s="74">
        <f>+($D$3-V78)*12+$C$3-U78+1</f>
        <v>4</v>
      </c>
      <c r="Y78" s="74">
        <f>+X78+24</f>
        <v>28</v>
      </c>
      <c r="Z78" s="74">
        <f>+Y78+Z$4</f>
        <v>33</v>
      </c>
      <c r="AA78" s="74">
        <f>+P78-Z78</f>
        <v>32</v>
      </c>
      <c r="AB78" s="74">
        <f>+T78/P78</f>
        <v>258.56923076923078</v>
      </c>
      <c r="AC78" s="75">
        <v>0</v>
      </c>
      <c r="AD78" s="75">
        <f>+(X78-W78)*AB78</f>
        <v>1034.2769230769231</v>
      </c>
      <c r="AE78" s="75">
        <f>+AD78+AC78</f>
        <v>1034.2769230769231</v>
      </c>
      <c r="AF78" s="75">
        <f>+T78-AE78</f>
        <v>15772.723076923077</v>
      </c>
      <c r="AG78" s="76">
        <f>+(AF78/R78)*12</f>
        <v>2226.7373755656108</v>
      </c>
      <c r="AH78" s="77">
        <f>+AE78+AG78</f>
        <v>3261.014298642534</v>
      </c>
      <c r="AI78" s="78">
        <f>+T78-AH78</f>
        <v>13545.985701357466</v>
      </c>
      <c r="AJ78" s="79"/>
      <c r="AK78" s="79">
        <f>+(AF78/R78)*12</f>
        <v>2226.7373755656108</v>
      </c>
      <c r="AL78" s="79">
        <f>+AK78</f>
        <v>2226.7373755656108</v>
      </c>
      <c r="AM78" s="79">
        <f>+AL78</f>
        <v>2226.7373755656108</v>
      </c>
      <c r="AN78" s="79">
        <f>+AM78</f>
        <v>2226.7373755656108</v>
      </c>
      <c r="AO78" s="78">
        <f>+AN78</f>
        <v>2226.7373755656108</v>
      </c>
      <c r="AP78" s="78">
        <f>+AO78</f>
        <v>2226.7373755656108</v>
      </c>
      <c r="AQ78" s="78">
        <f>+(AP78/12)*1</f>
        <v>185.5614479638009</v>
      </c>
      <c r="AR78" s="80"/>
      <c r="AS78" s="78">
        <f>+AB78*12</f>
        <v>3102.8307692307694</v>
      </c>
      <c r="AT78" s="81">
        <f>+AE78+AG78+AS78</f>
        <v>6363.8450678733034</v>
      </c>
      <c r="AU78" s="81">
        <f>+T78-AT78</f>
        <v>10443.154932126698</v>
      </c>
      <c r="AV78" s="82">
        <f>(Z78-Y78)*AB78</f>
        <v>1292.8461538461538</v>
      </c>
      <c r="AW78" s="83">
        <f>+AV78+AT78</f>
        <v>7656.6912217194567</v>
      </c>
      <c r="AX78" s="84">
        <f>+T78-AW78</f>
        <v>9150.3087782805433</v>
      </c>
    </row>
    <row r="79" spans="1:50">
      <c r="A79" s="67">
        <v>12</v>
      </c>
      <c r="B79" s="68" t="s">
        <v>54</v>
      </c>
      <c r="C79" s="80">
        <v>92</v>
      </c>
      <c r="D79" s="80" t="s">
        <v>55</v>
      </c>
      <c r="E79" s="80" t="s">
        <v>147</v>
      </c>
      <c r="F79" s="80" t="s">
        <v>148</v>
      </c>
      <c r="G79" s="80">
        <v>3448</v>
      </c>
      <c r="H79" s="80" t="s">
        <v>58</v>
      </c>
      <c r="I79" s="80"/>
      <c r="J79" s="80"/>
      <c r="K79" s="70">
        <v>43082</v>
      </c>
      <c r="L79" s="70">
        <v>42398</v>
      </c>
      <c r="M79" s="70">
        <v>45320</v>
      </c>
      <c r="N79" s="70">
        <v>43160</v>
      </c>
      <c r="O79" s="156">
        <v>0</v>
      </c>
      <c r="P79" s="71">
        <f>+DATEDIF(P$4,M79,"m")</f>
        <v>65</v>
      </c>
      <c r="Q79" s="153" t="s">
        <v>287</v>
      </c>
      <c r="R79" s="71">
        <f>+R78</f>
        <v>85</v>
      </c>
      <c r="S79" s="72">
        <v>120</v>
      </c>
      <c r="T79" s="73">
        <v>16807</v>
      </c>
      <c r="U79" s="73">
        <v>9</v>
      </c>
      <c r="V79" s="73">
        <v>2018</v>
      </c>
      <c r="W79" s="74">
        <v>0</v>
      </c>
      <c r="X79" s="74">
        <f>+($D$3-V79)*12+$C$3-U79+1</f>
        <v>4</v>
      </c>
      <c r="Y79" s="74">
        <f>+X79+24</f>
        <v>28</v>
      </c>
      <c r="Z79" s="74">
        <f>+Y79+Z$4</f>
        <v>33</v>
      </c>
      <c r="AA79" s="74">
        <f>+P79-Z79</f>
        <v>32</v>
      </c>
      <c r="AB79" s="74">
        <f>+T79/P79</f>
        <v>258.56923076923078</v>
      </c>
      <c r="AC79" s="75">
        <v>0</v>
      </c>
      <c r="AD79" s="75">
        <f>+(X79-W79)*AB79</f>
        <v>1034.2769230769231</v>
      </c>
      <c r="AE79" s="75">
        <f>+AD79+AC79</f>
        <v>1034.2769230769231</v>
      </c>
      <c r="AF79" s="75">
        <f>+T79-AE79</f>
        <v>15772.723076923077</v>
      </c>
      <c r="AG79" s="76">
        <f>+(AF79/R79)*12</f>
        <v>2226.7373755656108</v>
      </c>
      <c r="AH79" s="77">
        <f>+AE79+AG79</f>
        <v>3261.014298642534</v>
      </c>
      <c r="AI79" s="78">
        <f>+T79-AH79</f>
        <v>13545.985701357466</v>
      </c>
      <c r="AJ79" s="79"/>
      <c r="AK79" s="79">
        <f>+(AF79/R79)*12</f>
        <v>2226.7373755656108</v>
      </c>
      <c r="AL79" s="79">
        <f>+AK79</f>
        <v>2226.7373755656108</v>
      </c>
      <c r="AM79" s="79">
        <f>+AL79</f>
        <v>2226.7373755656108</v>
      </c>
      <c r="AN79" s="79">
        <f>+AM79</f>
        <v>2226.7373755656108</v>
      </c>
      <c r="AO79" s="78">
        <f>+AN79</f>
        <v>2226.7373755656108</v>
      </c>
      <c r="AP79" s="78">
        <f>+AO79</f>
        <v>2226.7373755656108</v>
      </c>
      <c r="AQ79" s="78">
        <f>+(AP79/12)*1</f>
        <v>185.5614479638009</v>
      </c>
      <c r="AR79" s="80"/>
      <c r="AS79" s="78">
        <f>+AB79*12</f>
        <v>3102.8307692307694</v>
      </c>
      <c r="AT79" s="81">
        <f>+AE79+AG79+AS79</f>
        <v>6363.8450678733034</v>
      </c>
      <c r="AU79" s="81">
        <f>+T79-AT79</f>
        <v>10443.154932126698</v>
      </c>
      <c r="AV79" s="82">
        <f>(Z79-Y79)*AB79</f>
        <v>1292.8461538461538</v>
      </c>
      <c r="AW79" s="83">
        <f>+AV79+AT79</f>
        <v>7656.6912217194567</v>
      </c>
      <c r="AX79" s="84">
        <f>+T79-AW79</f>
        <v>9150.3087782805433</v>
      </c>
    </row>
    <row r="80" spans="1:50">
      <c r="A80" s="67">
        <v>12</v>
      </c>
      <c r="B80" s="68" t="s">
        <v>54</v>
      </c>
      <c r="C80" s="80">
        <v>95</v>
      </c>
      <c r="D80" s="80" t="s">
        <v>55</v>
      </c>
      <c r="E80" s="80" t="s">
        <v>149</v>
      </c>
      <c r="F80" s="80" t="s">
        <v>80</v>
      </c>
      <c r="G80" s="80">
        <v>122</v>
      </c>
      <c r="H80" s="80" t="s">
        <v>58</v>
      </c>
      <c r="I80" s="80"/>
      <c r="J80" s="80"/>
      <c r="K80" s="70">
        <v>43084</v>
      </c>
      <c r="L80" s="70">
        <v>42398</v>
      </c>
      <c r="M80" s="70">
        <v>45320</v>
      </c>
      <c r="N80" s="70">
        <v>43160</v>
      </c>
      <c r="O80" s="156">
        <v>0</v>
      </c>
      <c r="P80" s="71">
        <f>+DATEDIF(P$4,M80,"m")</f>
        <v>65</v>
      </c>
      <c r="Q80" s="153" t="s">
        <v>287</v>
      </c>
      <c r="R80" s="71">
        <f>+R79</f>
        <v>85</v>
      </c>
      <c r="S80" s="72">
        <v>120</v>
      </c>
      <c r="T80" s="73">
        <v>1260504</v>
      </c>
      <c r="U80" s="73">
        <v>9</v>
      </c>
      <c r="V80" s="73">
        <v>2018</v>
      </c>
      <c r="W80" s="85">
        <v>0</v>
      </c>
      <c r="X80" s="85">
        <f>+($D$3-V80)*12+$C$3-U80+1</f>
        <v>4</v>
      </c>
      <c r="Y80" s="74">
        <f>+X80+24</f>
        <v>28</v>
      </c>
      <c r="Z80" s="74">
        <f>+Y80+Z$4</f>
        <v>33</v>
      </c>
      <c r="AA80" s="74">
        <f>+P80-Z80</f>
        <v>32</v>
      </c>
      <c r="AB80" s="74">
        <f>+T80/P80</f>
        <v>19392.369230769229</v>
      </c>
      <c r="AC80" s="75">
        <v>0</v>
      </c>
      <c r="AD80" s="75">
        <f>+(X80-W80)*AB80</f>
        <v>77569.476923076916</v>
      </c>
      <c r="AE80" s="75">
        <f>+AD80+AC80</f>
        <v>77569.476923076916</v>
      </c>
      <c r="AF80" s="75">
        <f>+T80-AE80</f>
        <v>1182934.5230769231</v>
      </c>
      <c r="AG80" s="76">
        <f>+(AF80/R80)*12</f>
        <v>167002.52090497737</v>
      </c>
      <c r="AH80" s="77">
        <f>+AE80+AG80</f>
        <v>244571.9978280543</v>
      </c>
      <c r="AI80" s="78">
        <f>+T80-AH80</f>
        <v>1015932.0021719458</v>
      </c>
      <c r="AJ80" s="79"/>
      <c r="AK80" s="79">
        <f>+(AF80/R80)*12</f>
        <v>167002.52090497737</v>
      </c>
      <c r="AL80" s="79">
        <f>+AK80</f>
        <v>167002.52090497737</v>
      </c>
      <c r="AM80" s="79">
        <f>+AL80</f>
        <v>167002.52090497737</v>
      </c>
      <c r="AN80" s="79">
        <f>+AM80</f>
        <v>167002.52090497737</v>
      </c>
      <c r="AO80" s="78">
        <f>+AN80</f>
        <v>167002.52090497737</v>
      </c>
      <c r="AP80" s="78">
        <f>+AO80</f>
        <v>167002.52090497737</v>
      </c>
      <c r="AQ80" s="78">
        <f>+(AP80/12)*1</f>
        <v>13916.876742081447</v>
      </c>
      <c r="AR80" s="80"/>
      <c r="AS80" s="78">
        <f>+AB80*12</f>
        <v>232708.43076923076</v>
      </c>
      <c r="AT80" s="81">
        <f>+AE80+AG80+AS80</f>
        <v>477280.42859728506</v>
      </c>
      <c r="AU80" s="81">
        <f>+T80-AT80</f>
        <v>783223.57140271494</v>
      </c>
      <c r="AV80" s="82">
        <f>(Z80-Y80)*AB80</f>
        <v>96961.846153846142</v>
      </c>
      <c r="AW80" s="83">
        <f>+AV80+AT80</f>
        <v>574242.27475113119</v>
      </c>
      <c r="AX80" s="84">
        <f>+T80-AW80</f>
        <v>686261.72524886881</v>
      </c>
    </row>
    <row r="81" spans="1:50">
      <c r="A81" s="67">
        <v>12</v>
      </c>
      <c r="B81" s="68" t="s">
        <v>54</v>
      </c>
      <c r="C81" s="80">
        <v>79</v>
      </c>
      <c r="D81" s="80" t="s">
        <v>55</v>
      </c>
      <c r="E81" s="80" t="s">
        <v>137</v>
      </c>
      <c r="F81" s="80" t="s">
        <v>138</v>
      </c>
      <c r="G81" s="80">
        <v>7</v>
      </c>
      <c r="H81" s="89" t="s">
        <v>58</v>
      </c>
      <c r="I81" s="80"/>
      <c r="J81" s="80"/>
      <c r="K81" s="70">
        <v>43129</v>
      </c>
      <c r="L81" s="70">
        <v>42398</v>
      </c>
      <c r="M81" s="70">
        <v>45320</v>
      </c>
      <c r="N81" s="70">
        <v>43160</v>
      </c>
      <c r="O81" s="156">
        <v>0</v>
      </c>
      <c r="P81" s="71">
        <f>+DATEDIF(P$4,M81,"m")</f>
        <v>65</v>
      </c>
      <c r="Q81" s="153" t="s">
        <v>287</v>
      </c>
      <c r="R81" s="71">
        <f>+R80</f>
        <v>85</v>
      </c>
      <c r="S81" s="72">
        <v>120</v>
      </c>
      <c r="T81" s="73">
        <v>1500000</v>
      </c>
      <c r="U81" s="73">
        <v>9</v>
      </c>
      <c r="V81" s="73">
        <v>2018</v>
      </c>
      <c r="W81" s="74">
        <v>0</v>
      </c>
      <c r="X81" s="74">
        <f>+($D$3-V81)*12+$C$3-U81+1</f>
        <v>4</v>
      </c>
      <c r="Y81" s="74">
        <f>+X81+24</f>
        <v>28</v>
      </c>
      <c r="Z81" s="74">
        <f>+Y81+Z$4</f>
        <v>33</v>
      </c>
      <c r="AA81" s="74">
        <f>+P81-Z81</f>
        <v>32</v>
      </c>
      <c r="AB81" s="74">
        <f>+T81/P81</f>
        <v>23076.923076923078</v>
      </c>
      <c r="AC81" s="75">
        <v>0</v>
      </c>
      <c r="AD81" s="75">
        <f>+(X81-W81)*AB81</f>
        <v>92307.692307692312</v>
      </c>
      <c r="AE81" s="75">
        <f>+AD81+AC81</f>
        <v>92307.692307692312</v>
      </c>
      <c r="AF81" s="75">
        <f>+T81-AE81</f>
        <v>1407692.3076923077</v>
      </c>
      <c r="AG81" s="76">
        <f>+(AF81/R81)*12</f>
        <v>198733.03167420818</v>
      </c>
      <c r="AH81" s="77">
        <f>+AE81+AG81</f>
        <v>291040.72398190049</v>
      </c>
      <c r="AI81" s="78">
        <f>+T81-AH81</f>
        <v>1208959.2760180994</v>
      </c>
      <c r="AJ81" s="79"/>
      <c r="AK81" s="79">
        <f>+(AF81/R81)*12</f>
        <v>198733.03167420818</v>
      </c>
      <c r="AL81" s="79">
        <f>+AK81</f>
        <v>198733.03167420818</v>
      </c>
      <c r="AM81" s="79">
        <f>+AL81</f>
        <v>198733.03167420818</v>
      </c>
      <c r="AN81" s="79">
        <f>+AM81</f>
        <v>198733.03167420818</v>
      </c>
      <c r="AO81" s="78">
        <f>+AN81</f>
        <v>198733.03167420818</v>
      </c>
      <c r="AP81" s="78">
        <f>+AO81</f>
        <v>198733.03167420818</v>
      </c>
      <c r="AQ81" s="78">
        <f>+(AP81/12)*1</f>
        <v>16561.08597285068</v>
      </c>
      <c r="AR81" s="80"/>
      <c r="AS81" s="78">
        <f>+AB81*12</f>
        <v>276923.07692307694</v>
      </c>
      <c r="AT81" s="81">
        <f>+AE81+AG81+AS81</f>
        <v>567963.80090497737</v>
      </c>
      <c r="AU81" s="81">
        <f>+T81-AT81</f>
        <v>932036.19909502263</v>
      </c>
      <c r="AV81" s="82">
        <f>(Z81-Y81)*AB81</f>
        <v>115384.61538461539</v>
      </c>
      <c r="AW81" s="83">
        <f>+AV81+AT81</f>
        <v>683348.41628959274</v>
      </c>
      <c r="AX81" s="84">
        <f>+T81-AW81</f>
        <v>816651.58371040726</v>
      </c>
    </row>
    <row r="82" spans="1:50">
      <c r="A82" s="67">
        <v>12</v>
      </c>
      <c r="B82" s="68" t="s">
        <v>54</v>
      </c>
      <c r="C82" s="94">
        <v>9</v>
      </c>
      <c r="D82" s="94" t="s">
        <v>55</v>
      </c>
      <c r="E82" s="89" t="s">
        <v>65</v>
      </c>
      <c r="F82" s="89" t="s">
        <v>146</v>
      </c>
      <c r="G82" s="94">
        <v>104</v>
      </c>
      <c r="H82" s="95" t="s">
        <v>58</v>
      </c>
      <c r="I82" s="89" t="s">
        <v>65</v>
      </c>
      <c r="J82" s="89"/>
      <c r="K82" s="70">
        <v>43182</v>
      </c>
      <c r="L82" s="70">
        <v>42398</v>
      </c>
      <c r="M82" s="70">
        <v>45320</v>
      </c>
      <c r="N82" s="70">
        <v>43160</v>
      </c>
      <c r="O82" s="156">
        <v>0</v>
      </c>
      <c r="P82" s="71">
        <f>+DATEDIF(P$4,M82,"m")</f>
        <v>65</v>
      </c>
      <c r="Q82" s="153" t="s">
        <v>287</v>
      </c>
      <c r="R82" s="71">
        <f>+R81</f>
        <v>85</v>
      </c>
      <c r="S82" s="72">
        <v>120</v>
      </c>
      <c r="T82" s="73">
        <v>9243698</v>
      </c>
      <c r="U82" s="73">
        <v>9</v>
      </c>
      <c r="V82" s="73">
        <v>2018</v>
      </c>
      <c r="W82" s="75">
        <v>0</v>
      </c>
      <c r="X82" s="75">
        <f>+($D$3-V82)*12+$C$3-U82+1</f>
        <v>4</v>
      </c>
      <c r="Y82" s="74">
        <f>+X82+24</f>
        <v>28</v>
      </c>
      <c r="Z82" s="74">
        <f>+Y82+Z$4</f>
        <v>33</v>
      </c>
      <c r="AA82" s="74">
        <f>+P82-Z82</f>
        <v>32</v>
      </c>
      <c r="AB82" s="74">
        <f>+T82/P82</f>
        <v>142210.73846153845</v>
      </c>
      <c r="AC82" s="75">
        <v>0</v>
      </c>
      <c r="AD82" s="75">
        <f>+(X82-W82)*AB82</f>
        <v>568842.9538461538</v>
      </c>
      <c r="AE82" s="75">
        <f>+AD82+AC82</f>
        <v>568842.9538461538</v>
      </c>
      <c r="AF82" s="75">
        <f>+T82-AE82</f>
        <v>8674855.0461538471</v>
      </c>
      <c r="AG82" s="76">
        <f>+(AF82/R82)*12</f>
        <v>1224685.4182805433</v>
      </c>
      <c r="AH82" s="77">
        <f>+AE82+AG82</f>
        <v>1793528.3721266971</v>
      </c>
      <c r="AI82" s="78">
        <f>+T82-AH82</f>
        <v>7450169.6278733034</v>
      </c>
      <c r="AJ82" s="79"/>
      <c r="AK82" s="79">
        <f>+(AF82/R82)*12</f>
        <v>1224685.4182805433</v>
      </c>
      <c r="AL82" s="79">
        <f>+AK82</f>
        <v>1224685.4182805433</v>
      </c>
      <c r="AM82" s="79">
        <f>+AL82</f>
        <v>1224685.4182805433</v>
      </c>
      <c r="AN82" s="79">
        <f>+AM82</f>
        <v>1224685.4182805433</v>
      </c>
      <c r="AO82" s="78">
        <f>+AN82</f>
        <v>1224685.4182805433</v>
      </c>
      <c r="AP82" s="78">
        <f>+AO82</f>
        <v>1224685.4182805433</v>
      </c>
      <c r="AQ82" s="78">
        <f>+(AP82/12)*1</f>
        <v>102057.11819004528</v>
      </c>
      <c r="AR82" s="89"/>
      <c r="AS82" s="78">
        <f>+AB82*12</f>
        <v>1706528.8615384614</v>
      </c>
      <c r="AT82" s="81">
        <f>+AE82+AG82+AS82</f>
        <v>3500057.2336651585</v>
      </c>
      <c r="AU82" s="81">
        <f>+T82-AT82</f>
        <v>5743640.766334841</v>
      </c>
      <c r="AV82" s="82">
        <f>(Z82-Y82)*AB82</f>
        <v>711053.69230769225</v>
      </c>
      <c r="AW82" s="83">
        <f>+AV82+AT82</f>
        <v>4211110.925972851</v>
      </c>
      <c r="AX82" s="84">
        <f>+T82-AW82</f>
        <v>5032587.074027149</v>
      </c>
    </row>
    <row r="83" spans="1:50">
      <c r="A83" s="67">
        <v>12</v>
      </c>
      <c r="B83" s="68" t="s">
        <v>54</v>
      </c>
      <c r="C83" s="94">
        <v>13</v>
      </c>
      <c r="D83" s="94" t="s">
        <v>55</v>
      </c>
      <c r="E83" s="89" t="s">
        <v>65</v>
      </c>
      <c r="F83" s="89" t="s">
        <v>88</v>
      </c>
      <c r="G83" s="94">
        <v>77</v>
      </c>
      <c r="H83" s="95" t="s">
        <v>58</v>
      </c>
      <c r="I83" s="89" t="s">
        <v>65</v>
      </c>
      <c r="J83" s="89"/>
      <c r="K83" s="70">
        <v>43185</v>
      </c>
      <c r="L83" s="70">
        <v>42398</v>
      </c>
      <c r="M83" s="70">
        <v>45320</v>
      </c>
      <c r="N83" s="70">
        <v>43160</v>
      </c>
      <c r="O83" s="156">
        <v>0</v>
      </c>
      <c r="P83" s="71">
        <f>+DATEDIF(P$4,M83,"m")</f>
        <v>65</v>
      </c>
      <c r="Q83" s="153" t="s">
        <v>287</v>
      </c>
      <c r="R83" s="71">
        <f>+R82</f>
        <v>85</v>
      </c>
      <c r="S83" s="72">
        <v>120</v>
      </c>
      <c r="T83" s="73">
        <v>30439838</v>
      </c>
      <c r="U83" s="73">
        <v>9</v>
      </c>
      <c r="V83" s="73">
        <v>2018</v>
      </c>
      <c r="W83" s="75">
        <v>0</v>
      </c>
      <c r="X83" s="75">
        <f>+($D$3-V83)*12+$C$3-U83+1</f>
        <v>4</v>
      </c>
      <c r="Y83" s="74">
        <f>+X83+24</f>
        <v>28</v>
      </c>
      <c r="Z83" s="74">
        <f>+Y83+Z$4</f>
        <v>33</v>
      </c>
      <c r="AA83" s="74">
        <f>+P83-Z83</f>
        <v>32</v>
      </c>
      <c r="AB83" s="74">
        <f>+T83/P83</f>
        <v>468305.2</v>
      </c>
      <c r="AC83" s="75">
        <v>0</v>
      </c>
      <c r="AD83" s="75">
        <f>+(X83-W83)*AB83</f>
        <v>1873220.8</v>
      </c>
      <c r="AE83" s="75">
        <f>+AD83+AC83</f>
        <v>1873220.8</v>
      </c>
      <c r="AF83" s="75">
        <f>+T83-AE83</f>
        <v>28566617.199999999</v>
      </c>
      <c r="AG83" s="76">
        <f>+(AF83/R83)*12</f>
        <v>4032934.1929411767</v>
      </c>
      <c r="AH83" s="77">
        <f>+AE83+AG83</f>
        <v>5906154.9929411765</v>
      </c>
      <c r="AI83" s="78">
        <f>+T83-AH83</f>
        <v>24533683.007058822</v>
      </c>
      <c r="AJ83" s="79"/>
      <c r="AK83" s="79">
        <f>+(AF83/R83)*12</f>
        <v>4032934.1929411767</v>
      </c>
      <c r="AL83" s="79">
        <f>+AK83</f>
        <v>4032934.1929411767</v>
      </c>
      <c r="AM83" s="79">
        <f>+AL83</f>
        <v>4032934.1929411767</v>
      </c>
      <c r="AN83" s="79">
        <f>+AM83</f>
        <v>4032934.1929411767</v>
      </c>
      <c r="AO83" s="78">
        <f>+AN83</f>
        <v>4032934.1929411767</v>
      </c>
      <c r="AP83" s="78">
        <f>+AO83</f>
        <v>4032934.1929411767</v>
      </c>
      <c r="AQ83" s="78">
        <f>+(AP83/12)*1</f>
        <v>336077.84941176471</v>
      </c>
      <c r="AR83" s="89"/>
      <c r="AS83" s="78">
        <f>+AB83*12</f>
        <v>5619662.4000000004</v>
      </c>
      <c r="AT83" s="81">
        <f>+AE83+AG83+AS83</f>
        <v>11525817.392941177</v>
      </c>
      <c r="AU83" s="81">
        <f>+T83-AT83</f>
        <v>18914020.607058823</v>
      </c>
      <c r="AV83" s="82">
        <f>(Z83-Y83)*AB83</f>
        <v>2341526</v>
      </c>
      <c r="AW83" s="83">
        <f>+AV83+AT83</f>
        <v>13867343.392941177</v>
      </c>
      <c r="AX83" s="84">
        <f>+T83-AW83</f>
        <v>16572494.607058823</v>
      </c>
    </row>
    <row r="84" spans="1:50">
      <c r="A84" s="67">
        <v>12</v>
      </c>
      <c r="B84" s="68" t="s">
        <v>54</v>
      </c>
      <c r="C84" s="94">
        <v>11</v>
      </c>
      <c r="D84" s="94" t="s">
        <v>55</v>
      </c>
      <c r="E84" s="89" t="s">
        <v>65</v>
      </c>
      <c r="F84" s="89" t="s">
        <v>88</v>
      </c>
      <c r="G84" s="94">
        <v>79</v>
      </c>
      <c r="H84" s="95" t="s">
        <v>58</v>
      </c>
      <c r="I84" s="89" t="s">
        <v>65</v>
      </c>
      <c r="J84" s="89"/>
      <c r="K84" s="70">
        <v>43209</v>
      </c>
      <c r="L84" s="70">
        <v>42398</v>
      </c>
      <c r="M84" s="70">
        <v>45320</v>
      </c>
      <c r="N84" s="70">
        <v>43160</v>
      </c>
      <c r="O84" s="156">
        <v>0</v>
      </c>
      <c r="P84" s="71">
        <f>+DATEDIF(P$4,M84,"m")</f>
        <v>65</v>
      </c>
      <c r="Q84" s="153" t="s">
        <v>287</v>
      </c>
      <c r="R84" s="71">
        <f>+R83</f>
        <v>85</v>
      </c>
      <c r="S84" s="72">
        <v>120</v>
      </c>
      <c r="T84" s="73">
        <v>13431800</v>
      </c>
      <c r="U84" s="73">
        <v>9</v>
      </c>
      <c r="V84" s="73">
        <v>2018</v>
      </c>
      <c r="W84" s="75">
        <v>0</v>
      </c>
      <c r="X84" s="75">
        <f>+($D$3-V84)*12+$C$3-U84+1</f>
        <v>4</v>
      </c>
      <c r="Y84" s="74">
        <f>+X84+24</f>
        <v>28</v>
      </c>
      <c r="Z84" s="74">
        <f>+Y84+Z$4</f>
        <v>33</v>
      </c>
      <c r="AA84" s="74">
        <f>+P84-Z84</f>
        <v>32</v>
      </c>
      <c r="AB84" s="74">
        <f>+T84/P84</f>
        <v>206643.07692307694</v>
      </c>
      <c r="AC84" s="75">
        <v>0</v>
      </c>
      <c r="AD84" s="75">
        <f>+(X84-W84)*AB84</f>
        <v>826572.30769230775</v>
      </c>
      <c r="AE84" s="75">
        <f>+AD84+AC84</f>
        <v>826572.30769230775</v>
      </c>
      <c r="AF84" s="75">
        <f>+T84-AE84</f>
        <v>12605227.692307692</v>
      </c>
      <c r="AG84" s="76">
        <f>+(AF84/R84)*12</f>
        <v>1779561.5565610859</v>
      </c>
      <c r="AH84" s="77">
        <f>+AE84+AG84</f>
        <v>2606133.8642533934</v>
      </c>
      <c r="AI84" s="78">
        <f>+T84-AH84</f>
        <v>10825666.135746606</v>
      </c>
      <c r="AJ84" s="79"/>
      <c r="AK84" s="79">
        <f>+(AF84/R84)*12</f>
        <v>1779561.5565610859</v>
      </c>
      <c r="AL84" s="79">
        <f>+AK84</f>
        <v>1779561.5565610859</v>
      </c>
      <c r="AM84" s="79">
        <f>+AL84</f>
        <v>1779561.5565610859</v>
      </c>
      <c r="AN84" s="79">
        <f>+AM84</f>
        <v>1779561.5565610859</v>
      </c>
      <c r="AO84" s="78">
        <f>+AN84</f>
        <v>1779561.5565610859</v>
      </c>
      <c r="AP84" s="78">
        <f>+AO84</f>
        <v>1779561.5565610859</v>
      </c>
      <c r="AQ84" s="78">
        <f>+(AP84/12)*1</f>
        <v>148296.7963800905</v>
      </c>
      <c r="AR84" s="89"/>
      <c r="AS84" s="78">
        <f>+AB84*12</f>
        <v>2479716.923076923</v>
      </c>
      <c r="AT84" s="81">
        <f>+AE84+AG84+AS84</f>
        <v>5085850.7873303164</v>
      </c>
      <c r="AU84" s="81">
        <f>+T84-AT84</f>
        <v>8345949.2126696836</v>
      </c>
      <c r="AV84" s="82">
        <f>(Z84-Y84)*AB84</f>
        <v>1033215.3846153847</v>
      </c>
      <c r="AW84" s="83">
        <f>+AV84+AT84</f>
        <v>6119066.1719457014</v>
      </c>
      <c r="AX84" s="84">
        <f>+T84-AW84</f>
        <v>7312733.8280542986</v>
      </c>
    </row>
    <row r="85" spans="1:50">
      <c r="A85" s="67">
        <v>12</v>
      </c>
      <c r="B85" s="68" t="s">
        <v>54</v>
      </c>
      <c r="C85" s="80">
        <v>82</v>
      </c>
      <c r="D85" s="80" t="s">
        <v>55</v>
      </c>
      <c r="E85" s="80" t="s">
        <v>137</v>
      </c>
      <c r="F85" s="80" t="s">
        <v>138</v>
      </c>
      <c r="G85" s="80">
        <v>11</v>
      </c>
      <c r="H85" s="89" t="s">
        <v>58</v>
      </c>
      <c r="I85" s="80"/>
      <c r="J85" s="80"/>
      <c r="K85" s="70">
        <v>43216</v>
      </c>
      <c r="L85" s="70">
        <v>42398</v>
      </c>
      <c r="M85" s="70">
        <v>45320</v>
      </c>
      <c r="N85" s="70">
        <v>43160</v>
      </c>
      <c r="O85" s="156">
        <v>0</v>
      </c>
      <c r="P85" s="71">
        <f>+DATEDIF(P$4,M85,"m")</f>
        <v>65</v>
      </c>
      <c r="Q85" s="153" t="s">
        <v>287</v>
      </c>
      <c r="R85" s="71">
        <f>+R84</f>
        <v>85</v>
      </c>
      <c r="S85" s="72">
        <v>120</v>
      </c>
      <c r="T85" s="73">
        <v>1500000</v>
      </c>
      <c r="U85" s="73">
        <v>9</v>
      </c>
      <c r="V85" s="73">
        <v>2018</v>
      </c>
      <c r="W85" s="74">
        <v>0</v>
      </c>
      <c r="X85" s="74">
        <f>+($D$3-V85)*12+$C$3-U85+1</f>
        <v>4</v>
      </c>
      <c r="Y85" s="74">
        <f>+X85+24</f>
        <v>28</v>
      </c>
      <c r="Z85" s="74">
        <f>+Y85+Z$4</f>
        <v>33</v>
      </c>
      <c r="AA85" s="74">
        <f>+P85-Z85</f>
        <v>32</v>
      </c>
      <c r="AB85" s="74">
        <f>+T85/P85</f>
        <v>23076.923076923078</v>
      </c>
      <c r="AC85" s="75">
        <v>0</v>
      </c>
      <c r="AD85" s="75">
        <f>+(X85-W85)*AB85</f>
        <v>92307.692307692312</v>
      </c>
      <c r="AE85" s="75">
        <f>+AD85+AC85</f>
        <v>92307.692307692312</v>
      </c>
      <c r="AF85" s="75">
        <f>+T85-AE85</f>
        <v>1407692.3076923077</v>
      </c>
      <c r="AG85" s="76">
        <f>+(AF85/R85)*12</f>
        <v>198733.03167420818</v>
      </c>
      <c r="AH85" s="77">
        <f>+AE85+AG85</f>
        <v>291040.72398190049</v>
      </c>
      <c r="AI85" s="78">
        <f>+T85-AH85</f>
        <v>1208959.2760180994</v>
      </c>
      <c r="AJ85" s="79"/>
      <c r="AK85" s="79">
        <f>+(AF85/R85)*12</f>
        <v>198733.03167420818</v>
      </c>
      <c r="AL85" s="79">
        <f>+AK85</f>
        <v>198733.03167420818</v>
      </c>
      <c r="AM85" s="79">
        <f>+AL85</f>
        <v>198733.03167420818</v>
      </c>
      <c r="AN85" s="79">
        <f>+AM85</f>
        <v>198733.03167420818</v>
      </c>
      <c r="AO85" s="78">
        <f>+AN85</f>
        <v>198733.03167420818</v>
      </c>
      <c r="AP85" s="78">
        <f>+AO85</f>
        <v>198733.03167420818</v>
      </c>
      <c r="AQ85" s="78">
        <f>+(AP85/12)*1</f>
        <v>16561.08597285068</v>
      </c>
      <c r="AR85" s="80"/>
      <c r="AS85" s="78">
        <f>+AB85*12</f>
        <v>276923.07692307694</v>
      </c>
      <c r="AT85" s="81">
        <f>+AE85+AG85+AS85</f>
        <v>567963.80090497737</v>
      </c>
      <c r="AU85" s="81">
        <f>+T85-AT85</f>
        <v>932036.19909502263</v>
      </c>
      <c r="AV85" s="82">
        <f>(Z85-Y85)*AB85</f>
        <v>115384.61538461539</v>
      </c>
      <c r="AW85" s="83">
        <f>+AV85+AT85</f>
        <v>683348.41628959274</v>
      </c>
      <c r="AX85" s="84">
        <f>+T85-AW85</f>
        <v>816651.58371040726</v>
      </c>
    </row>
    <row r="86" spans="1:50">
      <c r="A86" s="67">
        <v>12</v>
      </c>
      <c r="B86" s="68" t="s">
        <v>54</v>
      </c>
      <c r="C86" s="94">
        <v>8</v>
      </c>
      <c r="D86" s="94" t="s">
        <v>55</v>
      </c>
      <c r="E86" s="89" t="s">
        <v>65</v>
      </c>
      <c r="F86" s="89" t="s">
        <v>146</v>
      </c>
      <c r="G86" s="94">
        <v>109</v>
      </c>
      <c r="H86" s="95" t="s">
        <v>58</v>
      </c>
      <c r="I86" s="89" t="s">
        <v>65</v>
      </c>
      <c r="J86" s="89"/>
      <c r="K86" s="70">
        <v>43257</v>
      </c>
      <c r="L86" s="70">
        <v>42398</v>
      </c>
      <c r="M86" s="70">
        <v>45320</v>
      </c>
      <c r="N86" s="70">
        <v>43160</v>
      </c>
      <c r="O86" s="156">
        <v>0</v>
      </c>
      <c r="P86" s="71">
        <f>+DATEDIF(P$4,M86,"m")</f>
        <v>65</v>
      </c>
      <c r="Q86" s="153" t="s">
        <v>287</v>
      </c>
      <c r="R86" s="71">
        <f>+R85</f>
        <v>85</v>
      </c>
      <c r="S86" s="72">
        <v>120</v>
      </c>
      <c r="T86" s="73">
        <v>9243698</v>
      </c>
      <c r="U86" s="73">
        <v>9</v>
      </c>
      <c r="V86" s="73">
        <v>2018</v>
      </c>
      <c r="W86" s="75">
        <v>0</v>
      </c>
      <c r="X86" s="75">
        <f>+($D$3-V86)*12+$C$3-U86+1</f>
        <v>4</v>
      </c>
      <c r="Y86" s="74">
        <f>+X86+24</f>
        <v>28</v>
      </c>
      <c r="Z86" s="74">
        <f>+Y86+Z$4</f>
        <v>33</v>
      </c>
      <c r="AA86" s="74">
        <f>+P86-Z86</f>
        <v>32</v>
      </c>
      <c r="AB86" s="74">
        <f>+T86/P86</f>
        <v>142210.73846153845</v>
      </c>
      <c r="AC86" s="75">
        <v>0</v>
      </c>
      <c r="AD86" s="75">
        <f>+(X86-W86)*AB86</f>
        <v>568842.9538461538</v>
      </c>
      <c r="AE86" s="75">
        <f>+AD86+AC86</f>
        <v>568842.9538461538</v>
      </c>
      <c r="AF86" s="75">
        <f>+T86-AE86</f>
        <v>8674855.0461538471</v>
      </c>
      <c r="AG86" s="76">
        <f>+(AF86/R86)*12</f>
        <v>1224685.4182805433</v>
      </c>
      <c r="AH86" s="77">
        <f>+AE86+AG86</f>
        <v>1793528.3721266971</v>
      </c>
      <c r="AI86" s="78">
        <f>+T86-AH86</f>
        <v>7450169.6278733034</v>
      </c>
      <c r="AJ86" s="79"/>
      <c r="AK86" s="79">
        <f>+(AF86/R86)*12</f>
        <v>1224685.4182805433</v>
      </c>
      <c r="AL86" s="79">
        <f>+AK86</f>
        <v>1224685.4182805433</v>
      </c>
      <c r="AM86" s="79">
        <f>+AL86</f>
        <v>1224685.4182805433</v>
      </c>
      <c r="AN86" s="79">
        <f>+AM86</f>
        <v>1224685.4182805433</v>
      </c>
      <c r="AO86" s="78">
        <f>+AN86</f>
        <v>1224685.4182805433</v>
      </c>
      <c r="AP86" s="78">
        <f>+AO86</f>
        <v>1224685.4182805433</v>
      </c>
      <c r="AQ86" s="78">
        <f>+(AP86/12)*1</f>
        <v>102057.11819004528</v>
      </c>
      <c r="AR86" s="89"/>
      <c r="AS86" s="78">
        <f>+AB86*12</f>
        <v>1706528.8615384614</v>
      </c>
      <c r="AT86" s="81">
        <f>+AE86+AG86+AS86</f>
        <v>3500057.2336651585</v>
      </c>
      <c r="AU86" s="81">
        <f>+T86-AT86</f>
        <v>5743640.766334841</v>
      </c>
      <c r="AV86" s="96">
        <f>(Z86-Y86)*AB86</f>
        <v>711053.69230769225</v>
      </c>
      <c r="AW86" s="97">
        <f>+AV86+AT86</f>
        <v>4211110.925972851</v>
      </c>
      <c r="AX86" s="98">
        <f>+T86-AW86</f>
        <v>5032587.074027149</v>
      </c>
    </row>
    <row r="87" spans="1:50">
      <c r="A87" s="67">
        <v>12</v>
      </c>
      <c r="B87" s="101" t="s">
        <v>150</v>
      </c>
      <c r="C87" s="101">
        <v>18</v>
      </c>
      <c r="D87" s="101" t="s">
        <v>55</v>
      </c>
      <c r="E87" s="72" t="s">
        <v>151</v>
      </c>
      <c r="F87" s="72" t="s">
        <v>152</v>
      </c>
      <c r="G87" s="101">
        <v>1749453</v>
      </c>
      <c r="H87" s="102" t="s">
        <v>58</v>
      </c>
      <c r="I87" s="72" t="s">
        <v>153</v>
      </c>
      <c r="J87" s="72"/>
      <c r="K87" s="70">
        <v>42561</v>
      </c>
      <c r="L87" s="70">
        <v>42398</v>
      </c>
      <c r="M87" s="70">
        <v>45320</v>
      </c>
      <c r="N87" s="70">
        <v>43160</v>
      </c>
      <c r="O87" s="156">
        <v>0</v>
      </c>
      <c r="P87" s="71">
        <f>+DATEDIF([1]SVTT!O$4,M87,"m")</f>
        <v>65</v>
      </c>
      <c r="Q87" s="153" t="str">
        <f>IF(R87=P87,"C",IF(P87+24=R87,"C24","T"))</f>
        <v>T</v>
      </c>
      <c r="R87" s="103">
        <v>0</v>
      </c>
      <c r="S87" s="72">
        <v>36</v>
      </c>
      <c r="T87" s="104">
        <v>618890</v>
      </c>
      <c r="U87" s="92">
        <v>9</v>
      </c>
      <c r="V87" s="92">
        <v>2018</v>
      </c>
      <c r="W87" s="85">
        <v>0</v>
      </c>
      <c r="X87" s="85">
        <f>+([1]SVTT!$D$3-V87)*12+[1]SVTT!$C$3-U87+1</f>
        <v>4</v>
      </c>
      <c r="Y87" s="85">
        <f>+X87+24</f>
        <v>28</v>
      </c>
      <c r="Z87" s="74">
        <f>+Y87+Z$4</f>
        <v>33</v>
      </c>
      <c r="AA87" s="74">
        <f>+P87-Z87</f>
        <v>32</v>
      </c>
      <c r="AB87" s="85">
        <f>+T87/S87</f>
        <v>17191.388888888891</v>
      </c>
      <c r="AC87" s="75">
        <v>0</v>
      </c>
      <c r="AD87" s="75">
        <f>+(X87-W87)*AB87</f>
        <v>68765.555555555562</v>
      </c>
      <c r="AE87" s="75">
        <f>+AD87+AC87</f>
        <v>68765.555555555562</v>
      </c>
      <c r="AF87" s="75">
        <f>+T87-AE87</f>
        <v>550124.4444444445</v>
      </c>
      <c r="AG87" s="105">
        <f>+AB87*12</f>
        <v>206296.66666666669</v>
      </c>
      <c r="AH87" s="105">
        <f>+AE87+AG87</f>
        <v>275062.22222222225</v>
      </c>
      <c r="AI87" s="78">
        <f>+T87-AH87</f>
        <v>343827.77777777775</v>
      </c>
      <c r="AJ87" s="105"/>
      <c r="AK87" s="105">
        <f>+AB87*8</f>
        <v>137531.11111111112</v>
      </c>
      <c r="AL87" s="105"/>
      <c r="AM87" s="105"/>
      <c r="AN87" s="105"/>
      <c r="AO87" s="89"/>
      <c r="AP87" s="89"/>
      <c r="AQ87" s="89"/>
      <c r="AR87" s="89"/>
      <c r="AS87" s="105">
        <f>+AB87*12</f>
        <v>206296.66666666669</v>
      </c>
      <c r="AT87" s="106">
        <f>+AE87+AG87+AS87</f>
        <v>481358.88888888893</v>
      </c>
      <c r="AU87" s="106">
        <f>+T87-AT87</f>
        <v>137531.11111111107</v>
      </c>
      <c r="AV87" s="107">
        <f>(Z87-Y87)*AB87</f>
        <v>85956.944444444453</v>
      </c>
      <c r="AW87" s="108">
        <f>+AV87+AT87</f>
        <v>567315.83333333337</v>
      </c>
      <c r="AX87" s="109">
        <f>+T87-AW87</f>
        <v>51574.166666666628</v>
      </c>
    </row>
    <row r="88" spans="1:50">
      <c r="A88" s="67">
        <v>12</v>
      </c>
      <c r="B88" s="101" t="s">
        <v>150</v>
      </c>
      <c r="C88" s="92">
        <v>38</v>
      </c>
      <c r="D88" s="92" t="s">
        <v>55</v>
      </c>
      <c r="E88" s="92" t="s">
        <v>154</v>
      </c>
      <c r="F88" s="92" t="s">
        <v>155</v>
      </c>
      <c r="G88" s="92">
        <v>45262</v>
      </c>
      <c r="H88" s="92" t="s">
        <v>58</v>
      </c>
      <c r="I88" s="92"/>
      <c r="J88" s="92"/>
      <c r="K88" s="110">
        <v>42833</v>
      </c>
      <c r="L88" s="70">
        <v>42398</v>
      </c>
      <c r="M88" s="70">
        <v>45320</v>
      </c>
      <c r="N88" s="70">
        <v>43160</v>
      </c>
      <c r="O88" s="156">
        <v>0</v>
      </c>
      <c r="P88" s="71">
        <f>+DATEDIF([1]SVTT!O$4,M88,"m")</f>
        <v>65</v>
      </c>
      <c r="Q88" s="153" t="str">
        <f>IF(R88=P88,"C",IF(P88+24=R88,"C24","T"))</f>
        <v>T</v>
      </c>
      <c r="R88" s="103">
        <v>0</v>
      </c>
      <c r="S88" s="72">
        <v>36</v>
      </c>
      <c r="T88" s="92">
        <v>15453</v>
      </c>
      <c r="U88" s="92">
        <v>9</v>
      </c>
      <c r="V88" s="92">
        <v>2018</v>
      </c>
      <c r="W88" s="92">
        <v>0</v>
      </c>
      <c r="X88" s="92">
        <f>+([1]SVTT!$D$3-V88)*12+[1]SVTT!$C$3-U88+1</f>
        <v>4</v>
      </c>
      <c r="Y88" s="85">
        <f>+X88+24</f>
        <v>28</v>
      </c>
      <c r="Z88" s="74">
        <f>+Y88+Z$4</f>
        <v>33</v>
      </c>
      <c r="AA88" s="74">
        <f>+P88-Z88</f>
        <v>32</v>
      </c>
      <c r="AB88" s="92">
        <f>+T88/S88</f>
        <v>429.25</v>
      </c>
      <c r="AC88" s="80">
        <v>0</v>
      </c>
      <c r="AD88" s="93">
        <f>+(X88-W88)*AB88</f>
        <v>1717</v>
      </c>
      <c r="AE88" s="93">
        <f>+AD88+AC88</f>
        <v>1717</v>
      </c>
      <c r="AF88" s="93">
        <f>+T88-AE88</f>
        <v>13736</v>
      </c>
      <c r="AG88" s="105">
        <f>+AB88*12</f>
        <v>5151</v>
      </c>
      <c r="AH88" s="105">
        <f>+AE88+AG88</f>
        <v>6868</v>
      </c>
      <c r="AI88" s="78">
        <f>+T88-AH88</f>
        <v>8585</v>
      </c>
      <c r="AJ88" s="105"/>
      <c r="AK88" s="105">
        <f>+AB88*8</f>
        <v>3434</v>
      </c>
      <c r="AL88" s="105"/>
      <c r="AM88" s="78"/>
      <c r="AN88" s="78"/>
      <c r="AO88" s="80"/>
      <c r="AP88" s="80"/>
      <c r="AQ88" s="80"/>
      <c r="AR88" s="80"/>
      <c r="AS88" s="105">
        <f>+AB88*12</f>
        <v>5151</v>
      </c>
      <c r="AT88" s="106">
        <f>+AE88+AG88+AS88</f>
        <v>12019</v>
      </c>
      <c r="AU88" s="106">
        <f>+T88-AT88</f>
        <v>3434</v>
      </c>
      <c r="AV88" s="82">
        <f>(Z88-Y88)*AB88</f>
        <v>2146.25</v>
      </c>
      <c r="AW88" s="83">
        <f>+AV88+AT88</f>
        <v>14165.25</v>
      </c>
      <c r="AX88" s="84">
        <f>+T88-AW88</f>
        <v>1287.75</v>
      </c>
    </row>
    <row r="89" spans="1:50">
      <c r="A89" s="67">
        <v>12</v>
      </c>
      <c r="B89" s="101" t="s">
        <v>150</v>
      </c>
      <c r="C89" s="101">
        <v>15</v>
      </c>
      <c r="D89" s="101" t="s">
        <v>55</v>
      </c>
      <c r="E89" s="72" t="s">
        <v>156</v>
      </c>
      <c r="F89" s="72" t="s">
        <v>157</v>
      </c>
      <c r="G89" s="101" t="s">
        <v>158</v>
      </c>
      <c r="H89" s="102" t="s">
        <v>58</v>
      </c>
      <c r="I89" s="72" t="s">
        <v>153</v>
      </c>
      <c r="J89" s="72"/>
      <c r="K89" s="70">
        <v>42892</v>
      </c>
      <c r="L89" s="70">
        <v>42398</v>
      </c>
      <c r="M89" s="70">
        <v>45320</v>
      </c>
      <c r="N89" s="70">
        <v>43160</v>
      </c>
      <c r="O89" s="156">
        <v>0</v>
      </c>
      <c r="P89" s="71">
        <f>+DATEDIF([1]SVTT!O$4,M89,"m")</f>
        <v>65</v>
      </c>
      <c r="Q89" s="153" t="str">
        <f>IF(R89=P89,"C",IF(P89+24=R89,"C24","T"))</f>
        <v>T</v>
      </c>
      <c r="R89" s="103">
        <v>0</v>
      </c>
      <c r="S89" s="72">
        <v>36</v>
      </c>
      <c r="T89" s="104">
        <v>1225574.7</v>
      </c>
      <c r="U89" s="92">
        <v>9</v>
      </c>
      <c r="V89" s="92">
        <v>2018</v>
      </c>
      <c r="W89" s="85">
        <v>0</v>
      </c>
      <c r="X89" s="85">
        <f>+([1]SVTT!$D$3-V89)*12+[1]SVTT!$C$3-U89+1</f>
        <v>4</v>
      </c>
      <c r="Y89" s="85">
        <f>+X89+24</f>
        <v>28</v>
      </c>
      <c r="Z89" s="74">
        <f>+Y89+Z$4</f>
        <v>33</v>
      </c>
      <c r="AA89" s="74">
        <f>+P89-Z89</f>
        <v>32</v>
      </c>
      <c r="AB89" s="85">
        <f>+T89/S89</f>
        <v>34043.741666666669</v>
      </c>
      <c r="AC89" s="75">
        <v>0</v>
      </c>
      <c r="AD89" s="75">
        <f>+(X89-W89)*AB89</f>
        <v>136174.96666666667</v>
      </c>
      <c r="AE89" s="75">
        <f>+AD89+AC89</f>
        <v>136174.96666666667</v>
      </c>
      <c r="AF89" s="75">
        <f>+T89-AE89</f>
        <v>1089399.7333333334</v>
      </c>
      <c r="AG89" s="105">
        <f>+AB89*12</f>
        <v>408524.9</v>
      </c>
      <c r="AH89" s="105">
        <f>+AE89+AG89</f>
        <v>544699.8666666667</v>
      </c>
      <c r="AI89" s="78">
        <f>+T89-AH89</f>
        <v>680874.83333333326</v>
      </c>
      <c r="AJ89" s="105"/>
      <c r="AK89" s="105">
        <f>+AB89*8</f>
        <v>272349.93333333335</v>
      </c>
      <c r="AL89" s="105"/>
      <c r="AM89" s="105"/>
      <c r="AN89" s="105"/>
      <c r="AO89" s="89"/>
      <c r="AP89" s="89"/>
      <c r="AQ89" s="89"/>
      <c r="AR89" s="89"/>
      <c r="AS89" s="105">
        <f>+AB89*12</f>
        <v>408524.9</v>
      </c>
      <c r="AT89" s="106">
        <f>+AE89+AG89+AS89</f>
        <v>953224.76666666672</v>
      </c>
      <c r="AU89" s="106">
        <f>+T89-AT89</f>
        <v>272349.93333333323</v>
      </c>
      <c r="AV89" s="82">
        <f>(Z89-Y89)*AB89</f>
        <v>170218.70833333334</v>
      </c>
      <c r="AW89" s="83">
        <f>+AV89+AT89</f>
        <v>1123443.4750000001</v>
      </c>
      <c r="AX89" s="84">
        <f>+T89-AW89</f>
        <v>102131.22499999986</v>
      </c>
    </row>
    <row r="90" spans="1:50">
      <c r="A90" s="67">
        <v>12</v>
      </c>
      <c r="B90" s="101" t="s">
        <v>150</v>
      </c>
      <c r="C90" s="101">
        <v>20</v>
      </c>
      <c r="D90" s="101" t="s">
        <v>55</v>
      </c>
      <c r="E90" s="72" t="s">
        <v>159</v>
      </c>
      <c r="F90" s="72" t="s">
        <v>160</v>
      </c>
      <c r="G90" s="101">
        <v>2576872</v>
      </c>
      <c r="H90" s="102" t="s">
        <v>58</v>
      </c>
      <c r="I90" s="72" t="s">
        <v>153</v>
      </c>
      <c r="J90" s="72"/>
      <c r="K90" s="70">
        <v>42935</v>
      </c>
      <c r="L90" s="70">
        <v>42398</v>
      </c>
      <c r="M90" s="70">
        <v>45320</v>
      </c>
      <c r="N90" s="70">
        <v>43160</v>
      </c>
      <c r="O90" s="156">
        <v>0</v>
      </c>
      <c r="P90" s="71">
        <f>+DATEDIF([1]SVTT!O$4,M90,"m")</f>
        <v>65</v>
      </c>
      <c r="Q90" s="153" t="str">
        <f>IF(R90=P90,"C",IF(P90+24=R90,"C24","T"))</f>
        <v>T</v>
      </c>
      <c r="R90" s="103">
        <v>0</v>
      </c>
      <c r="S90" s="72">
        <v>36</v>
      </c>
      <c r="T90" s="104">
        <v>48647</v>
      </c>
      <c r="U90" s="92">
        <v>9</v>
      </c>
      <c r="V90" s="92">
        <v>2018</v>
      </c>
      <c r="W90" s="85">
        <v>0</v>
      </c>
      <c r="X90" s="85">
        <f>+([1]SVTT!$D$3-V90)*12+[1]SVTT!$C$3-U90+1</f>
        <v>4</v>
      </c>
      <c r="Y90" s="85">
        <f>+X90+24</f>
        <v>28</v>
      </c>
      <c r="Z90" s="74">
        <f>+Y90+Z$4</f>
        <v>33</v>
      </c>
      <c r="AA90" s="74">
        <f>+P90-Z90</f>
        <v>32</v>
      </c>
      <c r="AB90" s="85">
        <f>+T90/S90</f>
        <v>1351.3055555555557</v>
      </c>
      <c r="AC90" s="75">
        <v>0</v>
      </c>
      <c r="AD90" s="75">
        <f>+(X90-W90)*AB90</f>
        <v>5405.2222222222226</v>
      </c>
      <c r="AE90" s="75">
        <f>+AD90+AC90</f>
        <v>5405.2222222222226</v>
      </c>
      <c r="AF90" s="75">
        <f>+T90-AE90</f>
        <v>43241.777777777781</v>
      </c>
      <c r="AG90" s="105">
        <f>+AB90*12</f>
        <v>16215.666666666668</v>
      </c>
      <c r="AH90" s="105">
        <f>+AE90+AG90</f>
        <v>21620.888888888891</v>
      </c>
      <c r="AI90" s="78">
        <f>+T90-AH90</f>
        <v>27026.111111111109</v>
      </c>
      <c r="AJ90" s="105"/>
      <c r="AK90" s="105">
        <f>+AB90*8</f>
        <v>10810.444444444445</v>
      </c>
      <c r="AL90" s="105"/>
      <c r="AM90" s="105"/>
      <c r="AN90" s="105"/>
      <c r="AO90" s="89"/>
      <c r="AP90" s="89"/>
      <c r="AQ90" s="89"/>
      <c r="AR90" s="89"/>
      <c r="AS90" s="105">
        <f>+AB90*12</f>
        <v>16215.666666666668</v>
      </c>
      <c r="AT90" s="106">
        <f>+AE90+AG90+AS90</f>
        <v>37836.555555555562</v>
      </c>
      <c r="AU90" s="106">
        <f>+T90-AT90</f>
        <v>10810.444444444438</v>
      </c>
      <c r="AV90" s="82">
        <f>(Z90-Y90)*AB90</f>
        <v>6756.5277777777783</v>
      </c>
      <c r="AW90" s="83">
        <f>+AV90+AT90</f>
        <v>44593.083333333343</v>
      </c>
      <c r="AX90" s="84">
        <f>+T90-AW90</f>
        <v>4053.916666666657</v>
      </c>
    </row>
    <row r="91" spans="1:50">
      <c r="A91" s="67">
        <v>12</v>
      </c>
      <c r="B91" s="101" t="s">
        <v>150</v>
      </c>
      <c r="C91" s="101">
        <v>20</v>
      </c>
      <c r="D91" s="101" t="s">
        <v>55</v>
      </c>
      <c r="E91" s="72" t="s">
        <v>159</v>
      </c>
      <c r="F91" s="72" t="s">
        <v>160</v>
      </c>
      <c r="G91" s="101">
        <v>2576872</v>
      </c>
      <c r="H91" s="102" t="s">
        <v>58</v>
      </c>
      <c r="I91" s="72" t="s">
        <v>161</v>
      </c>
      <c r="J91" s="72"/>
      <c r="K91" s="70">
        <v>42935</v>
      </c>
      <c r="L91" s="70">
        <v>42398</v>
      </c>
      <c r="M91" s="70">
        <v>45320</v>
      </c>
      <c r="N91" s="70">
        <v>43160</v>
      </c>
      <c r="O91" s="156">
        <v>0</v>
      </c>
      <c r="P91" s="71">
        <f>+DATEDIF([1]SVTT!O$4,M91,"m")</f>
        <v>65</v>
      </c>
      <c r="Q91" s="153" t="str">
        <f>IF(R91=P91,"C",IF(P91+24=R91,"C24","T"))</f>
        <v>T</v>
      </c>
      <c r="R91" s="103">
        <v>0</v>
      </c>
      <c r="S91" s="72">
        <v>36</v>
      </c>
      <c r="T91" s="104">
        <v>48647</v>
      </c>
      <c r="U91" s="92">
        <v>9</v>
      </c>
      <c r="V91" s="92">
        <v>2018</v>
      </c>
      <c r="W91" s="85">
        <v>0</v>
      </c>
      <c r="X91" s="85">
        <f>+([1]SVTT!$D$3-V91)*12+[1]SVTT!$C$3-U91+1</f>
        <v>4</v>
      </c>
      <c r="Y91" s="85">
        <f>+X91+24</f>
        <v>28</v>
      </c>
      <c r="Z91" s="74">
        <f>+Y91+Z$4</f>
        <v>33</v>
      </c>
      <c r="AA91" s="74">
        <f>+P91-Z91</f>
        <v>32</v>
      </c>
      <c r="AB91" s="85">
        <f>+T91/S91</f>
        <v>1351.3055555555557</v>
      </c>
      <c r="AC91" s="75">
        <v>0</v>
      </c>
      <c r="AD91" s="75">
        <f>+(X91-W91)*AB91</f>
        <v>5405.2222222222226</v>
      </c>
      <c r="AE91" s="75">
        <f>+AD91+AC91</f>
        <v>5405.2222222222226</v>
      </c>
      <c r="AF91" s="75">
        <f>+T91-AE91</f>
        <v>43241.777777777781</v>
      </c>
      <c r="AG91" s="105">
        <f>+AB91*12</f>
        <v>16215.666666666668</v>
      </c>
      <c r="AH91" s="105">
        <f>+AE91+AG91</f>
        <v>21620.888888888891</v>
      </c>
      <c r="AI91" s="78">
        <f>+T91-AH91</f>
        <v>27026.111111111109</v>
      </c>
      <c r="AJ91" s="105"/>
      <c r="AK91" s="105">
        <f>+AB91*8</f>
        <v>10810.444444444445</v>
      </c>
      <c r="AL91" s="105"/>
      <c r="AM91" s="105"/>
      <c r="AN91" s="105"/>
      <c r="AO91" s="89"/>
      <c r="AP91" s="89"/>
      <c r="AQ91" s="89"/>
      <c r="AR91" s="89"/>
      <c r="AS91" s="105">
        <f>+AB91*12</f>
        <v>16215.666666666668</v>
      </c>
      <c r="AT91" s="106">
        <f>+AE91+AG91+AS91</f>
        <v>37836.555555555562</v>
      </c>
      <c r="AU91" s="106">
        <f>+T91-AT91</f>
        <v>10810.444444444438</v>
      </c>
      <c r="AV91" s="82">
        <f>(Z91-Y91)*AB91</f>
        <v>6756.5277777777783</v>
      </c>
      <c r="AW91" s="83">
        <f>+AV91+AT91</f>
        <v>44593.083333333343</v>
      </c>
      <c r="AX91" s="84">
        <f>+T91-AW91</f>
        <v>4053.916666666657</v>
      </c>
    </row>
    <row r="92" spans="1:50">
      <c r="A92" s="67">
        <v>12</v>
      </c>
      <c r="B92" s="101" t="s">
        <v>150</v>
      </c>
      <c r="C92" s="92">
        <v>64</v>
      </c>
      <c r="D92" s="92" t="s">
        <v>55</v>
      </c>
      <c r="E92" s="72" t="s">
        <v>162</v>
      </c>
      <c r="F92" s="72" t="s">
        <v>163</v>
      </c>
      <c r="G92" s="101">
        <v>815</v>
      </c>
      <c r="H92" s="102" t="s">
        <v>58</v>
      </c>
      <c r="I92" s="92"/>
      <c r="J92" s="92"/>
      <c r="K92" s="110">
        <v>42998</v>
      </c>
      <c r="L92" s="70">
        <v>42398</v>
      </c>
      <c r="M92" s="70">
        <v>45320</v>
      </c>
      <c r="N92" s="70">
        <v>43160</v>
      </c>
      <c r="O92" s="156">
        <v>0</v>
      </c>
      <c r="P92" s="71">
        <f>+DATEDIF([1]SVTT!O$4,M92,"m")</f>
        <v>65</v>
      </c>
      <c r="Q92" s="153" t="str">
        <f>IF(R92=P92,"C",IF(P92+24=R92,"C24","T"))</f>
        <v>T</v>
      </c>
      <c r="R92" s="103">
        <v>0</v>
      </c>
      <c r="S92" s="72">
        <v>36</v>
      </c>
      <c r="T92" s="104">
        <v>10924</v>
      </c>
      <c r="U92" s="92">
        <v>9</v>
      </c>
      <c r="V92" s="92">
        <v>2018</v>
      </c>
      <c r="W92" s="85">
        <v>0</v>
      </c>
      <c r="X92" s="85">
        <f>+([1]SVTT!$D$3-V92)*12+[1]SVTT!$C$3-U92+1</f>
        <v>4</v>
      </c>
      <c r="Y92" s="85">
        <f>+X92+24</f>
        <v>28</v>
      </c>
      <c r="Z92" s="74">
        <f>+Y92+Z$4</f>
        <v>33</v>
      </c>
      <c r="AA92" s="74">
        <f>+P92-Z92</f>
        <v>32</v>
      </c>
      <c r="AB92" s="85">
        <f>+T92/S92</f>
        <v>303.44444444444446</v>
      </c>
      <c r="AC92" s="75">
        <v>0</v>
      </c>
      <c r="AD92" s="75">
        <f>+(X92-W92)*AB92</f>
        <v>1213.7777777777778</v>
      </c>
      <c r="AE92" s="75">
        <f>+AD92+AC92</f>
        <v>1213.7777777777778</v>
      </c>
      <c r="AF92" s="75">
        <f>+T92-AE92</f>
        <v>9710.2222222222226</v>
      </c>
      <c r="AG92" s="105">
        <f>+AB92*12</f>
        <v>3641.3333333333335</v>
      </c>
      <c r="AH92" s="105">
        <f>+AE92+AG92</f>
        <v>4855.1111111111113</v>
      </c>
      <c r="AI92" s="78">
        <f>+T92-AH92</f>
        <v>6068.8888888888887</v>
      </c>
      <c r="AJ92" s="105"/>
      <c r="AK92" s="105">
        <f>+AB92*8</f>
        <v>2427.5555555555557</v>
      </c>
      <c r="AL92" s="105"/>
      <c r="AM92" s="78"/>
      <c r="AN92" s="78"/>
      <c r="AO92" s="80"/>
      <c r="AP92" s="80"/>
      <c r="AQ92" s="80"/>
      <c r="AR92" s="80"/>
      <c r="AS92" s="105">
        <f>+AB92*12</f>
        <v>3641.3333333333335</v>
      </c>
      <c r="AT92" s="106">
        <f>+AE92+AG92+AS92</f>
        <v>8496.4444444444453</v>
      </c>
      <c r="AU92" s="106">
        <f>+T92-AT92</f>
        <v>2427.5555555555547</v>
      </c>
      <c r="AV92" s="82">
        <f>(Z92-Y92)*AB92</f>
        <v>1517.2222222222222</v>
      </c>
      <c r="AW92" s="83">
        <f>+AV92+AT92</f>
        <v>10013.666666666668</v>
      </c>
      <c r="AX92" s="84">
        <f>+T92-AW92</f>
        <v>910.33333333333212</v>
      </c>
    </row>
    <row r="93" spans="1:50">
      <c r="A93" s="67">
        <v>12</v>
      </c>
      <c r="B93" s="101" t="s">
        <v>150</v>
      </c>
      <c r="C93" s="92">
        <v>64</v>
      </c>
      <c r="D93" s="92" t="s">
        <v>55</v>
      </c>
      <c r="E93" s="72" t="s">
        <v>162</v>
      </c>
      <c r="F93" s="72" t="s">
        <v>163</v>
      </c>
      <c r="G93" s="101">
        <v>815</v>
      </c>
      <c r="H93" s="102" t="s">
        <v>58</v>
      </c>
      <c r="I93" s="92"/>
      <c r="J93" s="92"/>
      <c r="K93" s="110">
        <v>42998</v>
      </c>
      <c r="L93" s="70">
        <v>42398</v>
      </c>
      <c r="M93" s="70">
        <v>45320</v>
      </c>
      <c r="N93" s="70">
        <v>43160</v>
      </c>
      <c r="O93" s="156">
        <v>0</v>
      </c>
      <c r="P93" s="71">
        <f>+DATEDIF([1]SVTT!O$4,M93,"m")</f>
        <v>65</v>
      </c>
      <c r="Q93" s="153" t="str">
        <f>IF(R93=P93,"C",IF(P93+24=R93,"C24","T"))</f>
        <v>T</v>
      </c>
      <c r="R93" s="103">
        <v>0</v>
      </c>
      <c r="S93" s="72">
        <v>36</v>
      </c>
      <c r="T93" s="104">
        <v>10924</v>
      </c>
      <c r="U93" s="92">
        <v>9</v>
      </c>
      <c r="V93" s="92">
        <v>2018</v>
      </c>
      <c r="W93" s="85">
        <v>0</v>
      </c>
      <c r="X93" s="85">
        <f>+([1]SVTT!$D$3-V93)*12+[1]SVTT!$C$3-U93+1</f>
        <v>4</v>
      </c>
      <c r="Y93" s="85">
        <f>+X93+24</f>
        <v>28</v>
      </c>
      <c r="Z93" s="74">
        <f>+Y93+Z$4</f>
        <v>33</v>
      </c>
      <c r="AA93" s="74">
        <f>+P93-Z93</f>
        <v>32</v>
      </c>
      <c r="AB93" s="85">
        <f>+T93/S93</f>
        <v>303.44444444444446</v>
      </c>
      <c r="AC93" s="75">
        <v>0</v>
      </c>
      <c r="AD93" s="75">
        <f>+(X93-W93)*AB93</f>
        <v>1213.7777777777778</v>
      </c>
      <c r="AE93" s="75">
        <f>+AD93+AC93</f>
        <v>1213.7777777777778</v>
      </c>
      <c r="AF93" s="75">
        <f>+T93-AE93</f>
        <v>9710.2222222222226</v>
      </c>
      <c r="AG93" s="105">
        <f>+AB93*12</f>
        <v>3641.3333333333335</v>
      </c>
      <c r="AH93" s="105">
        <f>+AE93+AG93</f>
        <v>4855.1111111111113</v>
      </c>
      <c r="AI93" s="78">
        <f>+T93-AH93</f>
        <v>6068.8888888888887</v>
      </c>
      <c r="AJ93" s="105"/>
      <c r="AK93" s="105">
        <f>+AB93*8</f>
        <v>2427.5555555555557</v>
      </c>
      <c r="AL93" s="105"/>
      <c r="AM93" s="78"/>
      <c r="AN93" s="78"/>
      <c r="AO93" s="80"/>
      <c r="AP93" s="80"/>
      <c r="AQ93" s="80"/>
      <c r="AR93" s="80"/>
      <c r="AS93" s="105">
        <f>+AB93*12</f>
        <v>3641.3333333333335</v>
      </c>
      <c r="AT93" s="106">
        <f>+AE93+AG93+AS93</f>
        <v>8496.4444444444453</v>
      </c>
      <c r="AU93" s="106">
        <f>+T93-AT93</f>
        <v>2427.5555555555547</v>
      </c>
      <c r="AV93" s="82">
        <f>(Z93-Y93)*AB93</f>
        <v>1517.2222222222222</v>
      </c>
      <c r="AW93" s="83">
        <f>+AV93+AT93</f>
        <v>10013.666666666668</v>
      </c>
      <c r="AX93" s="84">
        <f>+T93-AW93</f>
        <v>910.33333333333212</v>
      </c>
    </row>
    <row r="94" spans="1:50">
      <c r="A94" s="67">
        <v>12</v>
      </c>
      <c r="B94" s="101" t="s">
        <v>150</v>
      </c>
      <c r="C94" s="92">
        <v>65</v>
      </c>
      <c r="D94" s="92" t="s">
        <v>55</v>
      </c>
      <c r="E94" s="72" t="s">
        <v>164</v>
      </c>
      <c r="F94" s="72" t="s">
        <v>119</v>
      </c>
      <c r="G94" s="101">
        <v>425479</v>
      </c>
      <c r="H94" s="102" t="s">
        <v>58</v>
      </c>
      <c r="I94" s="92"/>
      <c r="J94" s="92"/>
      <c r="K94" s="110">
        <v>42999</v>
      </c>
      <c r="L94" s="70">
        <v>42398</v>
      </c>
      <c r="M94" s="70">
        <v>45320</v>
      </c>
      <c r="N94" s="70">
        <v>43160</v>
      </c>
      <c r="O94" s="156">
        <v>0</v>
      </c>
      <c r="P94" s="71">
        <f>+DATEDIF([1]SVTT!O$4,M94,"m")</f>
        <v>65</v>
      </c>
      <c r="Q94" s="153" t="str">
        <f>IF(R94=P94,"C",IF(P94+24=R94,"C24","T"))</f>
        <v>T</v>
      </c>
      <c r="R94" s="103">
        <v>0</v>
      </c>
      <c r="S94" s="72">
        <v>36</v>
      </c>
      <c r="T94" s="104">
        <v>320000</v>
      </c>
      <c r="U94" s="92">
        <v>9</v>
      </c>
      <c r="V94" s="92">
        <v>2018</v>
      </c>
      <c r="W94" s="85">
        <v>0</v>
      </c>
      <c r="X94" s="85">
        <f>+([1]SVTT!$D$3-V94)*12+[1]SVTT!$C$3-U94+1</f>
        <v>4</v>
      </c>
      <c r="Y94" s="85">
        <f>+X94+24</f>
        <v>28</v>
      </c>
      <c r="Z94" s="74">
        <f>+Y94+Z$4</f>
        <v>33</v>
      </c>
      <c r="AA94" s="74">
        <f>+P94-Z94</f>
        <v>32</v>
      </c>
      <c r="AB94" s="85">
        <f>+T94/S94</f>
        <v>8888.8888888888887</v>
      </c>
      <c r="AC94" s="75">
        <v>0</v>
      </c>
      <c r="AD94" s="75">
        <f>+(X94-W94)*AB94</f>
        <v>35555.555555555555</v>
      </c>
      <c r="AE94" s="75">
        <f>+AD94+AC94</f>
        <v>35555.555555555555</v>
      </c>
      <c r="AF94" s="75">
        <f>+T94-AE94</f>
        <v>284444.44444444444</v>
      </c>
      <c r="AG94" s="105">
        <f>+AB94*12</f>
        <v>106666.66666666666</v>
      </c>
      <c r="AH94" s="105">
        <f>+AE94+AG94</f>
        <v>142222.22222222222</v>
      </c>
      <c r="AI94" s="78">
        <f>+T94-AH94</f>
        <v>177777.77777777778</v>
      </c>
      <c r="AJ94" s="105"/>
      <c r="AK94" s="105">
        <f>+AB94*8</f>
        <v>71111.111111111109</v>
      </c>
      <c r="AL94" s="105"/>
      <c r="AM94" s="78"/>
      <c r="AN94" s="78"/>
      <c r="AO94" s="80"/>
      <c r="AP94" s="80"/>
      <c r="AQ94" s="80"/>
      <c r="AR94" s="80"/>
      <c r="AS94" s="105">
        <f>+AB94*12</f>
        <v>106666.66666666666</v>
      </c>
      <c r="AT94" s="106">
        <f>+AE94+AG94+AS94</f>
        <v>248888.88888888888</v>
      </c>
      <c r="AU94" s="106">
        <f>+T94-AT94</f>
        <v>71111.111111111124</v>
      </c>
      <c r="AV94" s="82">
        <f>(Z94-Y94)*AB94</f>
        <v>44444.444444444445</v>
      </c>
      <c r="AW94" s="83">
        <f>+AV94+AT94</f>
        <v>293333.33333333331</v>
      </c>
      <c r="AX94" s="84">
        <f>+T94-AW94</f>
        <v>26666.666666666686</v>
      </c>
    </row>
    <row r="95" spans="1:50">
      <c r="A95" s="67">
        <v>12</v>
      </c>
      <c r="B95" s="101" t="s">
        <v>150</v>
      </c>
      <c r="C95" s="92">
        <v>65</v>
      </c>
      <c r="D95" s="92" t="s">
        <v>55</v>
      </c>
      <c r="E95" s="72" t="s">
        <v>165</v>
      </c>
      <c r="F95" s="72" t="s">
        <v>119</v>
      </c>
      <c r="G95" s="101">
        <v>425479</v>
      </c>
      <c r="H95" s="102" t="s">
        <v>58</v>
      </c>
      <c r="I95" s="92"/>
      <c r="J95" s="92"/>
      <c r="K95" s="110">
        <v>42999</v>
      </c>
      <c r="L95" s="70">
        <v>42398</v>
      </c>
      <c r="M95" s="70">
        <v>45320</v>
      </c>
      <c r="N95" s="70">
        <v>43160</v>
      </c>
      <c r="O95" s="156">
        <v>0</v>
      </c>
      <c r="P95" s="71">
        <f>+DATEDIF([1]SVTT!O$4,M95,"m")</f>
        <v>65</v>
      </c>
      <c r="Q95" s="153" t="str">
        <f>IF(R95=P95,"C",IF(P95+24=R95,"C24","T"))</f>
        <v>T</v>
      </c>
      <c r="R95" s="103">
        <v>0</v>
      </c>
      <c r="S95" s="72">
        <v>36</v>
      </c>
      <c r="T95" s="104">
        <v>320000</v>
      </c>
      <c r="U95" s="92">
        <v>9</v>
      </c>
      <c r="V95" s="92">
        <v>2018</v>
      </c>
      <c r="W95" s="85">
        <v>0</v>
      </c>
      <c r="X95" s="85">
        <f>+([1]SVTT!$D$3-V95)*12+[1]SVTT!$C$3-U95+1</f>
        <v>4</v>
      </c>
      <c r="Y95" s="85">
        <f>+X95+24</f>
        <v>28</v>
      </c>
      <c r="Z95" s="74">
        <f>+Y95+Z$4</f>
        <v>33</v>
      </c>
      <c r="AA95" s="74">
        <f>+P95-Z95</f>
        <v>32</v>
      </c>
      <c r="AB95" s="85">
        <f>+T95/S95</f>
        <v>8888.8888888888887</v>
      </c>
      <c r="AC95" s="75">
        <v>0</v>
      </c>
      <c r="AD95" s="75">
        <f>+(X95-W95)*AB95</f>
        <v>35555.555555555555</v>
      </c>
      <c r="AE95" s="75">
        <f>+AD95+AC95</f>
        <v>35555.555555555555</v>
      </c>
      <c r="AF95" s="75">
        <f>+T95-AE95</f>
        <v>284444.44444444444</v>
      </c>
      <c r="AG95" s="105">
        <f>+AB95*12</f>
        <v>106666.66666666666</v>
      </c>
      <c r="AH95" s="105">
        <f>+AE95+AG95</f>
        <v>142222.22222222222</v>
      </c>
      <c r="AI95" s="78">
        <f>+T95-AH95</f>
        <v>177777.77777777778</v>
      </c>
      <c r="AJ95" s="105"/>
      <c r="AK95" s="105">
        <f>+AB95*8</f>
        <v>71111.111111111109</v>
      </c>
      <c r="AL95" s="105"/>
      <c r="AM95" s="78"/>
      <c r="AN95" s="78"/>
      <c r="AO95" s="80"/>
      <c r="AP95" s="80"/>
      <c r="AQ95" s="80"/>
      <c r="AR95" s="80"/>
      <c r="AS95" s="105">
        <f>+AB95*12</f>
        <v>106666.66666666666</v>
      </c>
      <c r="AT95" s="106">
        <f>+AE95+AG95+AS95</f>
        <v>248888.88888888888</v>
      </c>
      <c r="AU95" s="106">
        <f>+T95-AT95</f>
        <v>71111.111111111124</v>
      </c>
      <c r="AV95" s="82">
        <f>(Z95-Y95)*AB95</f>
        <v>44444.444444444445</v>
      </c>
      <c r="AW95" s="83">
        <f>+AV95+AT95</f>
        <v>293333.33333333331</v>
      </c>
      <c r="AX95" s="84">
        <f>+T95-AW95</f>
        <v>26666.666666666686</v>
      </c>
    </row>
    <row r="96" spans="1:50">
      <c r="A96" s="67">
        <v>12</v>
      </c>
      <c r="B96" s="86" t="s">
        <v>150</v>
      </c>
      <c r="C96" s="92">
        <v>65</v>
      </c>
      <c r="D96" s="92" t="s">
        <v>55</v>
      </c>
      <c r="E96" s="72" t="s">
        <v>166</v>
      </c>
      <c r="F96" s="72" t="s">
        <v>119</v>
      </c>
      <c r="G96" s="101">
        <v>425479</v>
      </c>
      <c r="H96" s="102" t="s">
        <v>58</v>
      </c>
      <c r="I96" s="92"/>
      <c r="J96" s="92"/>
      <c r="K96" s="110">
        <v>42999</v>
      </c>
      <c r="L96" s="70">
        <v>42398</v>
      </c>
      <c r="M96" s="70">
        <v>45320</v>
      </c>
      <c r="N96" s="70">
        <v>43160</v>
      </c>
      <c r="O96" s="156">
        <v>0</v>
      </c>
      <c r="P96" s="71">
        <f>+DATEDIF([1]SVTT!O$4,M96,"m")</f>
        <v>65</v>
      </c>
      <c r="Q96" s="153" t="str">
        <f>IF(R96=P96,"C",IF(P96+24=R96,"C24","T"))</f>
        <v>T</v>
      </c>
      <c r="R96" s="103">
        <v>0</v>
      </c>
      <c r="S96" s="72">
        <v>36</v>
      </c>
      <c r="T96" s="104">
        <v>135000</v>
      </c>
      <c r="U96" s="92">
        <v>9</v>
      </c>
      <c r="V96" s="92">
        <v>2018</v>
      </c>
      <c r="W96" s="85">
        <v>0</v>
      </c>
      <c r="X96" s="85">
        <f>+([1]SVTT!$D$3-V96)*12+[1]SVTT!$C$3-U96+1</f>
        <v>4</v>
      </c>
      <c r="Y96" s="85">
        <f>+X96+24</f>
        <v>28</v>
      </c>
      <c r="Z96" s="74">
        <f>+Y96+Z$4</f>
        <v>33</v>
      </c>
      <c r="AA96" s="74">
        <f>+P96-Z96</f>
        <v>32</v>
      </c>
      <c r="AB96" s="85">
        <f>+T96/S96</f>
        <v>3750</v>
      </c>
      <c r="AC96" s="75">
        <v>0</v>
      </c>
      <c r="AD96" s="75">
        <f>+(X96-W96)*AB96</f>
        <v>15000</v>
      </c>
      <c r="AE96" s="75">
        <f>+AD96+AC96</f>
        <v>15000</v>
      </c>
      <c r="AF96" s="75">
        <f>+T96-AE96</f>
        <v>120000</v>
      </c>
      <c r="AG96" s="105">
        <f>+AB96*12</f>
        <v>45000</v>
      </c>
      <c r="AH96" s="105">
        <f>+AE96+AG96</f>
        <v>60000</v>
      </c>
      <c r="AI96" s="78">
        <f>+T96-AH96</f>
        <v>75000</v>
      </c>
      <c r="AJ96" s="105"/>
      <c r="AK96" s="105">
        <f>+AB96*8</f>
        <v>30000</v>
      </c>
      <c r="AL96" s="105"/>
      <c r="AM96" s="78"/>
      <c r="AN96" s="78"/>
      <c r="AO96" s="80"/>
      <c r="AP96" s="80"/>
      <c r="AQ96" s="80"/>
      <c r="AR96" s="80"/>
      <c r="AS96" s="105">
        <f>+AB96*12</f>
        <v>45000</v>
      </c>
      <c r="AT96" s="106">
        <f>+AE96+AG96+AS96</f>
        <v>105000</v>
      </c>
      <c r="AU96" s="106">
        <f>+T96-AT96</f>
        <v>30000</v>
      </c>
      <c r="AV96" s="82">
        <f>(Z96-Y96)*AB96</f>
        <v>18750</v>
      </c>
      <c r="AW96" s="83">
        <f>+AV96+AT96</f>
        <v>123750</v>
      </c>
      <c r="AX96" s="84">
        <f>+T96-AW96</f>
        <v>11250</v>
      </c>
    </row>
    <row r="97" spans="1:50">
      <c r="A97" s="67">
        <v>12</v>
      </c>
      <c r="B97" s="86" t="s">
        <v>150</v>
      </c>
      <c r="C97" s="92">
        <v>69</v>
      </c>
      <c r="D97" s="92" t="s">
        <v>55</v>
      </c>
      <c r="E97" s="92" t="s">
        <v>167</v>
      </c>
      <c r="F97" s="92" t="s">
        <v>168</v>
      </c>
      <c r="G97" s="92">
        <v>2607788</v>
      </c>
      <c r="H97" s="92" t="s">
        <v>58</v>
      </c>
      <c r="I97" s="92"/>
      <c r="J97" s="92"/>
      <c r="K97" s="110">
        <v>43019</v>
      </c>
      <c r="L97" s="70">
        <v>42398</v>
      </c>
      <c r="M97" s="70">
        <v>45320</v>
      </c>
      <c r="N97" s="70">
        <v>43160</v>
      </c>
      <c r="O97" s="156">
        <v>0</v>
      </c>
      <c r="P97" s="71">
        <f>+DATEDIF([1]SVTT!O$4,M97,"m")</f>
        <v>65</v>
      </c>
      <c r="Q97" s="153" t="str">
        <f>IF(R97=P97,"C",IF(P97+24=R97,"C24","T"))</f>
        <v>T</v>
      </c>
      <c r="R97" s="103">
        <v>0</v>
      </c>
      <c r="S97" s="72">
        <v>36</v>
      </c>
      <c r="T97" s="92">
        <v>13941</v>
      </c>
      <c r="U97" s="92">
        <v>9</v>
      </c>
      <c r="V97" s="92">
        <v>2018</v>
      </c>
      <c r="W97" s="85">
        <v>0</v>
      </c>
      <c r="X97" s="85">
        <f>+([1]SVTT!$D$3-V97)*12+[1]SVTT!$C$3-U97+1</f>
        <v>4</v>
      </c>
      <c r="Y97" s="85">
        <f>+X97+24</f>
        <v>28</v>
      </c>
      <c r="Z97" s="74">
        <f>+Y97+Z$4</f>
        <v>33</v>
      </c>
      <c r="AA97" s="74">
        <f>+P97-Z97</f>
        <v>32</v>
      </c>
      <c r="AB97" s="85">
        <f>+T97/S97</f>
        <v>387.25</v>
      </c>
      <c r="AC97" s="75">
        <v>0</v>
      </c>
      <c r="AD97" s="75">
        <f>+(X97-W97)*AB97</f>
        <v>1549</v>
      </c>
      <c r="AE97" s="75">
        <f>+AD97+AC97</f>
        <v>1549</v>
      </c>
      <c r="AF97" s="75">
        <f>+T97-AE97</f>
        <v>12392</v>
      </c>
      <c r="AG97" s="105">
        <f>+AB97*12</f>
        <v>4647</v>
      </c>
      <c r="AH97" s="105">
        <f>+AE97+AG97</f>
        <v>6196</v>
      </c>
      <c r="AI97" s="78">
        <f>+T97-AH97</f>
        <v>7745</v>
      </c>
      <c r="AJ97" s="105"/>
      <c r="AK97" s="105">
        <f>+AB97*8</f>
        <v>3098</v>
      </c>
      <c r="AL97" s="105"/>
      <c r="AM97" s="78"/>
      <c r="AN97" s="78"/>
      <c r="AO97" s="80"/>
      <c r="AP97" s="80"/>
      <c r="AQ97" s="80"/>
      <c r="AR97" s="80"/>
      <c r="AS97" s="105">
        <f>+AB97*12</f>
        <v>4647</v>
      </c>
      <c r="AT97" s="106">
        <f>+AE97+AG97+AS97</f>
        <v>10843</v>
      </c>
      <c r="AU97" s="106">
        <f>+T97-AT97</f>
        <v>3098</v>
      </c>
      <c r="AV97" s="82">
        <f>(Z97-Y97)*AB97</f>
        <v>1936.25</v>
      </c>
      <c r="AW97" s="83">
        <f>+AV97+AT97</f>
        <v>12779.25</v>
      </c>
      <c r="AX97" s="84">
        <f>+T97-AW97</f>
        <v>1161.75</v>
      </c>
    </row>
    <row r="98" spans="1:50">
      <c r="A98" s="67">
        <v>12</v>
      </c>
      <c r="B98" s="86" t="s">
        <v>150</v>
      </c>
      <c r="C98" s="92">
        <v>69</v>
      </c>
      <c r="D98" s="92" t="s">
        <v>55</v>
      </c>
      <c r="E98" s="92" t="s">
        <v>167</v>
      </c>
      <c r="F98" s="92" t="s">
        <v>168</v>
      </c>
      <c r="G98" s="92">
        <v>2607788</v>
      </c>
      <c r="H98" s="92" t="s">
        <v>58</v>
      </c>
      <c r="I98" s="92"/>
      <c r="J98" s="92"/>
      <c r="K98" s="110">
        <v>43019</v>
      </c>
      <c r="L98" s="70">
        <v>42398</v>
      </c>
      <c r="M98" s="70">
        <v>45320</v>
      </c>
      <c r="N98" s="70">
        <v>43160</v>
      </c>
      <c r="O98" s="156">
        <v>0</v>
      </c>
      <c r="P98" s="71">
        <f>+DATEDIF([1]SVTT!O$4,M98,"m")</f>
        <v>65</v>
      </c>
      <c r="Q98" s="153" t="str">
        <f>IF(R98=P98,"C",IF(P98+24=R98,"C24","T"))</f>
        <v>T</v>
      </c>
      <c r="R98" s="103">
        <v>0</v>
      </c>
      <c r="S98" s="72">
        <v>36</v>
      </c>
      <c r="T98" s="92">
        <v>13941</v>
      </c>
      <c r="U98" s="92">
        <v>9</v>
      </c>
      <c r="V98" s="92">
        <v>2018</v>
      </c>
      <c r="W98" s="85">
        <v>0</v>
      </c>
      <c r="X98" s="85">
        <f>+([1]SVTT!$D$3-V98)*12+[1]SVTT!$C$3-U98+1</f>
        <v>4</v>
      </c>
      <c r="Y98" s="85">
        <f>+X98+24</f>
        <v>28</v>
      </c>
      <c r="Z98" s="74">
        <f>+Y98+Z$4</f>
        <v>33</v>
      </c>
      <c r="AA98" s="74">
        <f>+P98-Z98</f>
        <v>32</v>
      </c>
      <c r="AB98" s="85">
        <f>+T98/S98</f>
        <v>387.25</v>
      </c>
      <c r="AC98" s="75">
        <v>0</v>
      </c>
      <c r="AD98" s="75">
        <f>+(X98-W98)*AB98</f>
        <v>1549</v>
      </c>
      <c r="AE98" s="75">
        <f>+AD98+AC98</f>
        <v>1549</v>
      </c>
      <c r="AF98" s="75">
        <f>+T98-AE98</f>
        <v>12392</v>
      </c>
      <c r="AG98" s="105">
        <f>+AB98*12</f>
        <v>4647</v>
      </c>
      <c r="AH98" s="105">
        <f>+AE98+AG98</f>
        <v>6196</v>
      </c>
      <c r="AI98" s="78">
        <f>+T98-AH98</f>
        <v>7745</v>
      </c>
      <c r="AJ98" s="105"/>
      <c r="AK98" s="105">
        <f>+AB98*8</f>
        <v>3098</v>
      </c>
      <c r="AL98" s="105"/>
      <c r="AM98" s="78"/>
      <c r="AN98" s="78"/>
      <c r="AO98" s="80"/>
      <c r="AP98" s="80"/>
      <c r="AQ98" s="80"/>
      <c r="AR98" s="80"/>
      <c r="AS98" s="105">
        <f>+AB98*12</f>
        <v>4647</v>
      </c>
      <c r="AT98" s="106">
        <f>+AE98+AG98+AS98</f>
        <v>10843</v>
      </c>
      <c r="AU98" s="106">
        <f>+T98-AT98</f>
        <v>3098</v>
      </c>
      <c r="AV98" s="82">
        <f>(Z98-Y98)*AB98</f>
        <v>1936.25</v>
      </c>
      <c r="AW98" s="83">
        <f>+AV98+AT98</f>
        <v>12779.25</v>
      </c>
      <c r="AX98" s="84">
        <f>+T98-AW98</f>
        <v>1161.75</v>
      </c>
    </row>
    <row r="99" spans="1:50">
      <c r="A99" s="67">
        <v>12</v>
      </c>
      <c r="B99" s="86" t="s">
        <v>150</v>
      </c>
      <c r="C99" s="92">
        <v>69</v>
      </c>
      <c r="D99" s="92" t="s">
        <v>55</v>
      </c>
      <c r="E99" s="92" t="s">
        <v>167</v>
      </c>
      <c r="F99" s="92" t="s">
        <v>168</v>
      </c>
      <c r="G99" s="92">
        <v>2607788</v>
      </c>
      <c r="H99" s="92" t="s">
        <v>58</v>
      </c>
      <c r="I99" s="92"/>
      <c r="J99" s="92"/>
      <c r="K99" s="110">
        <v>43019</v>
      </c>
      <c r="L99" s="70">
        <v>42398</v>
      </c>
      <c r="M99" s="70">
        <v>45320</v>
      </c>
      <c r="N99" s="70">
        <v>43160</v>
      </c>
      <c r="O99" s="156">
        <v>0</v>
      </c>
      <c r="P99" s="71">
        <f>+DATEDIF([1]SVTT!O$4,M99,"m")</f>
        <v>65</v>
      </c>
      <c r="Q99" s="153" t="str">
        <f>IF(R99=P99,"C",IF(P99+24=R99,"C24","T"))</f>
        <v>T</v>
      </c>
      <c r="R99" s="103">
        <v>0</v>
      </c>
      <c r="S99" s="72">
        <v>36</v>
      </c>
      <c r="T99" s="92">
        <v>13941</v>
      </c>
      <c r="U99" s="92">
        <v>9</v>
      </c>
      <c r="V99" s="92">
        <v>2018</v>
      </c>
      <c r="W99" s="85">
        <v>0</v>
      </c>
      <c r="X99" s="85">
        <f>+([1]SVTT!$D$3-V99)*12+[1]SVTT!$C$3-U99+1</f>
        <v>4</v>
      </c>
      <c r="Y99" s="85">
        <f>+X99+24</f>
        <v>28</v>
      </c>
      <c r="Z99" s="74">
        <f>+Y99+Z$4</f>
        <v>33</v>
      </c>
      <c r="AA99" s="74">
        <f>+P99-Z99</f>
        <v>32</v>
      </c>
      <c r="AB99" s="85">
        <f>+T99/S99</f>
        <v>387.25</v>
      </c>
      <c r="AC99" s="75">
        <v>0</v>
      </c>
      <c r="AD99" s="75">
        <f>+(X99-W99)*AB99</f>
        <v>1549</v>
      </c>
      <c r="AE99" s="75">
        <f>+AD99+AC99</f>
        <v>1549</v>
      </c>
      <c r="AF99" s="75">
        <f>+T99-AE99</f>
        <v>12392</v>
      </c>
      <c r="AG99" s="105">
        <f>+AB99*12</f>
        <v>4647</v>
      </c>
      <c r="AH99" s="105">
        <f>+AE99+AG99</f>
        <v>6196</v>
      </c>
      <c r="AI99" s="78">
        <f>+T99-AH99</f>
        <v>7745</v>
      </c>
      <c r="AJ99" s="105"/>
      <c r="AK99" s="105">
        <f>+AB99*8</f>
        <v>3098</v>
      </c>
      <c r="AL99" s="105"/>
      <c r="AM99" s="78"/>
      <c r="AN99" s="78"/>
      <c r="AO99" s="80"/>
      <c r="AP99" s="80"/>
      <c r="AQ99" s="80"/>
      <c r="AR99" s="80"/>
      <c r="AS99" s="105">
        <f>+AB99*12</f>
        <v>4647</v>
      </c>
      <c r="AT99" s="106">
        <f>+AE99+AG99+AS99</f>
        <v>10843</v>
      </c>
      <c r="AU99" s="106">
        <f>+T99-AT99</f>
        <v>3098</v>
      </c>
      <c r="AV99" s="82">
        <f>(Z99-Y99)*AB99</f>
        <v>1936.25</v>
      </c>
      <c r="AW99" s="83">
        <f>+AV99+AT99</f>
        <v>12779.25</v>
      </c>
      <c r="AX99" s="84">
        <f>+T99-AW99</f>
        <v>1161.75</v>
      </c>
    </row>
    <row r="100" spans="1:50">
      <c r="A100" s="67">
        <v>12</v>
      </c>
      <c r="B100" s="86" t="s">
        <v>150</v>
      </c>
      <c r="C100" s="92">
        <v>74</v>
      </c>
      <c r="D100" s="92" t="s">
        <v>55</v>
      </c>
      <c r="E100" s="92" t="s">
        <v>169</v>
      </c>
      <c r="F100" s="92" t="s">
        <v>168</v>
      </c>
      <c r="G100" s="92">
        <v>2737549</v>
      </c>
      <c r="H100" s="92" t="s">
        <v>58</v>
      </c>
      <c r="I100" s="92"/>
      <c r="J100" s="92"/>
      <c r="K100" s="110">
        <v>43024</v>
      </c>
      <c r="L100" s="70">
        <v>42398</v>
      </c>
      <c r="M100" s="70">
        <v>45320</v>
      </c>
      <c r="N100" s="70">
        <v>43160</v>
      </c>
      <c r="O100" s="156">
        <v>0</v>
      </c>
      <c r="P100" s="71">
        <f>+DATEDIF([1]SVTT!O$4,M100,"m")</f>
        <v>65</v>
      </c>
      <c r="Q100" s="153" t="str">
        <f>IF(R100=P100,"C",IF(P100+24=R100,"C24","T"))</f>
        <v>T</v>
      </c>
      <c r="R100" s="103">
        <v>0</v>
      </c>
      <c r="S100" s="72">
        <v>36</v>
      </c>
      <c r="T100" s="92">
        <v>42008</v>
      </c>
      <c r="U100" s="92">
        <v>9</v>
      </c>
      <c r="V100" s="92">
        <v>2018</v>
      </c>
      <c r="W100" s="85">
        <v>0</v>
      </c>
      <c r="X100" s="85">
        <f>+([1]SVTT!$D$3-V100)*12+[1]SVTT!$C$3-U100+1</f>
        <v>4</v>
      </c>
      <c r="Y100" s="85">
        <f>+X100+24</f>
        <v>28</v>
      </c>
      <c r="Z100" s="74">
        <f>+Y100+Z$4</f>
        <v>33</v>
      </c>
      <c r="AA100" s="74">
        <f>+P100-Z100</f>
        <v>32</v>
      </c>
      <c r="AB100" s="85">
        <f>+T100/S100</f>
        <v>1166.8888888888889</v>
      </c>
      <c r="AC100" s="75">
        <v>0</v>
      </c>
      <c r="AD100" s="75">
        <f>+(X100-W100)*AB100</f>
        <v>4667.5555555555557</v>
      </c>
      <c r="AE100" s="75">
        <f>+AD100+AC100</f>
        <v>4667.5555555555557</v>
      </c>
      <c r="AF100" s="75">
        <f>+T100-AE100</f>
        <v>37340.444444444445</v>
      </c>
      <c r="AG100" s="105">
        <f>+AB100*12</f>
        <v>14002.666666666668</v>
      </c>
      <c r="AH100" s="105">
        <f>+AE100+AG100</f>
        <v>18670.222222222223</v>
      </c>
      <c r="AI100" s="78">
        <f>+T100-AH100</f>
        <v>23337.777777777777</v>
      </c>
      <c r="AJ100" s="105"/>
      <c r="AK100" s="105">
        <f>+AB100*8</f>
        <v>9335.1111111111113</v>
      </c>
      <c r="AL100" s="105"/>
      <c r="AM100" s="78"/>
      <c r="AN100" s="78"/>
      <c r="AO100" s="80"/>
      <c r="AP100" s="80"/>
      <c r="AQ100" s="80"/>
      <c r="AR100" s="80"/>
      <c r="AS100" s="105">
        <f>+AB100*12</f>
        <v>14002.666666666668</v>
      </c>
      <c r="AT100" s="106">
        <f>+AE100+AG100+AS100</f>
        <v>32672.888888888891</v>
      </c>
      <c r="AU100" s="106">
        <f>+T100-AT100</f>
        <v>9335.1111111111095</v>
      </c>
      <c r="AV100" s="82">
        <f>(Z100-Y100)*AB100</f>
        <v>5834.4444444444443</v>
      </c>
      <c r="AW100" s="83">
        <f>+AV100+AT100</f>
        <v>38507.333333333336</v>
      </c>
      <c r="AX100" s="84">
        <f>+T100-AW100</f>
        <v>3500.6666666666642</v>
      </c>
    </row>
    <row r="101" spans="1:50">
      <c r="A101" s="67">
        <v>12</v>
      </c>
      <c r="B101" s="86" t="s">
        <v>150</v>
      </c>
      <c r="C101" s="92">
        <v>74</v>
      </c>
      <c r="D101" s="92" t="s">
        <v>55</v>
      </c>
      <c r="E101" s="92" t="s">
        <v>170</v>
      </c>
      <c r="F101" s="92" t="s">
        <v>168</v>
      </c>
      <c r="G101" s="92">
        <v>2737549</v>
      </c>
      <c r="H101" s="92" t="s">
        <v>58</v>
      </c>
      <c r="I101" s="92"/>
      <c r="J101" s="92"/>
      <c r="K101" s="110">
        <v>43024</v>
      </c>
      <c r="L101" s="70">
        <v>42398</v>
      </c>
      <c r="M101" s="70">
        <v>45320</v>
      </c>
      <c r="N101" s="70">
        <v>43160</v>
      </c>
      <c r="O101" s="156">
        <v>0</v>
      </c>
      <c r="P101" s="71">
        <f>+DATEDIF([1]SVTT!O$4,M101,"m")</f>
        <v>65</v>
      </c>
      <c r="Q101" s="153" t="str">
        <f>IF(R101=P101,"C",IF(P101+24=R101,"C24","T"))</f>
        <v>T</v>
      </c>
      <c r="R101" s="103">
        <v>0</v>
      </c>
      <c r="S101" s="72">
        <v>36</v>
      </c>
      <c r="T101" s="92">
        <v>5874</v>
      </c>
      <c r="U101" s="92">
        <v>9</v>
      </c>
      <c r="V101" s="92">
        <v>2018</v>
      </c>
      <c r="W101" s="85">
        <v>0</v>
      </c>
      <c r="X101" s="85">
        <f>+([1]SVTT!$D$3-V101)*12+[1]SVTT!$C$3-U101+1</f>
        <v>4</v>
      </c>
      <c r="Y101" s="85">
        <f>+X101+24</f>
        <v>28</v>
      </c>
      <c r="Z101" s="74">
        <f>+Y101+Z$4</f>
        <v>33</v>
      </c>
      <c r="AA101" s="74">
        <f>+P101-Z101</f>
        <v>32</v>
      </c>
      <c r="AB101" s="85">
        <f>+T101/S101</f>
        <v>163.16666666666666</v>
      </c>
      <c r="AC101" s="75">
        <v>0</v>
      </c>
      <c r="AD101" s="75">
        <f>+(X101-W101)*AB101</f>
        <v>652.66666666666663</v>
      </c>
      <c r="AE101" s="75">
        <f>+AD101+AC101</f>
        <v>652.66666666666663</v>
      </c>
      <c r="AF101" s="75">
        <f>+T101-AE101</f>
        <v>5221.333333333333</v>
      </c>
      <c r="AG101" s="105">
        <f>+AB101*12</f>
        <v>1958</v>
      </c>
      <c r="AH101" s="105">
        <f>+AE101+AG101</f>
        <v>2610.6666666666665</v>
      </c>
      <c r="AI101" s="78">
        <f>+T101-AH101</f>
        <v>3263.3333333333335</v>
      </c>
      <c r="AJ101" s="105"/>
      <c r="AK101" s="105">
        <f>+AB101*8</f>
        <v>1305.3333333333333</v>
      </c>
      <c r="AL101" s="105"/>
      <c r="AM101" s="78"/>
      <c r="AN101" s="78"/>
      <c r="AO101" s="80"/>
      <c r="AP101" s="80"/>
      <c r="AQ101" s="80"/>
      <c r="AR101" s="80"/>
      <c r="AS101" s="105">
        <f>+AB101*12</f>
        <v>1958</v>
      </c>
      <c r="AT101" s="106">
        <f>+AE101+AG101+AS101</f>
        <v>4568.6666666666661</v>
      </c>
      <c r="AU101" s="106">
        <f>+T101-AT101</f>
        <v>1305.3333333333339</v>
      </c>
      <c r="AV101" s="82">
        <f>(Z101-Y101)*AB101</f>
        <v>815.83333333333326</v>
      </c>
      <c r="AW101" s="83">
        <f>+AV101+AT101</f>
        <v>5384.4999999999991</v>
      </c>
      <c r="AX101" s="84">
        <f>+T101-AW101</f>
        <v>489.50000000000091</v>
      </c>
    </row>
    <row r="102" spans="1:50">
      <c r="A102" s="67">
        <v>12</v>
      </c>
      <c r="B102" s="101" t="s">
        <v>150</v>
      </c>
      <c r="C102" s="92">
        <v>74</v>
      </c>
      <c r="D102" s="92" t="s">
        <v>55</v>
      </c>
      <c r="E102" s="92" t="s">
        <v>170</v>
      </c>
      <c r="F102" s="92" t="s">
        <v>168</v>
      </c>
      <c r="G102" s="92">
        <v>2737549</v>
      </c>
      <c r="H102" s="92" t="s">
        <v>58</v>
      </c>
      <c r="I102" s="92"/>
      <c r="J102" s="92"/>
      <c r="K102" s="110">
        <v>43024</v>
      </c>
      <c r="L102" s="70">
        <v>42398</v>
      </c>
      <c r="M102" s="70">
        <v>45320</v>
      </c>
      <c r="N102" s="70">
        <v>43160</v>
      </c>
      <c r="O102" s="156">
        <v>0</v>
      </c>
      <c r="P102" s="71">
        <f>+DATEDIF([1]SVTT!O$4,M102,"m")</f>
        <v>65</v>
      </c>
      <c r="Q102" s="153" t="str">
        <f>IF(R102=P102,"C",IF(P102+24=R102,"C24","T"))</f>
        <v>T</v>
      </c>
      <c r="R102" s="103">
        <v>0</v>
      </c>
      <c r="S102" s="72">
        <v>36</v>
      </c>
      <c r="T102" s="92">
        <v>5874</v>
      </c>
      <c r="U102" s="92">
        <v>9</v>
      </c>
      <c r="V102" s="92">
        <v>2018</v>
      </c>
      <c r="W102" s="85">
        <v>0</v>
      </c>
      <c r="X102" s="85">
        <f>+([1]SVTT!$D$3-V102)*12+[1]SVTT!$C$3-U102+1</f>
        <v>4</v>
      </c>
      <c r="Y102" s="85">
        <f>+X102+24</f>
        <v>28</v>
      </c>
      <c r="Z102" s="74">
        <f>+Y102+Z$4</f>
        <v>33</v>
      </c>
      <c r="AA102" s="74">
        <f>+P102-Z102</f>
        <v>32</v>
      </c>
      <c r="AB102" s="85">
        <f>+T102/S102</f>
        <v>163.16666666666666</v>
      </c>
      <c r="AC102" s="75">
        <v>0</v>
      </c>
      <c r="AD102" s="75">
        <f>+(X102-W102)*AB102</f>
        <v>652.66666666666663</v>
      </c>
      <c r="AE102" s="75">
        <f>+AD102+AC102</f>
        <v>652.66666666666663</v>
      </c>
      <c r="AF102" s="75">
        <f>+T102-AE102</f>
        <v>5221.333333333333</v>
      </c>
      <c r="AG102" s="105">
        <f>+AB102*12</f>
        <v>1958</v>
      </c>
      <c r="AH102" s="105">
        <f>+AE102+AG102</f>
        <v>2610.6666666666665</v>
      </c>
      <c r="AI102" s="78">
        <f>+T102-AH102</f>
        <v>3263.3333333333335</v>
      </c>
      <c r="AJ102" s="105"/>
      <c r="AK102" s="105">
        <f>+AB102*8</f>
        <v>1305.3333333333333</v>
      </c>
      <c r="AL102" s="105"/>
      <c r="AM102" s="78"/>
      <c r="AN102" s="78"/>
      <c r="AO102" s="80"/>
      <c r="AP102" s="80"/>
      <c r="AQ102" s="80"/>
      <c r="AR102" s="80"/>
      <c r="AS102" s="105">
        <f>+AB102*12</f>
        <v>1958</v>
      </c>
      <c r="AT102" s="106">
        <f>+AE102+AG102+AS102</f>
        <v>4568.6666666666661</v>
      </c>
      <c r="AU102" s="106">
        <f>+T102-AT102</f>
        <v>1305.3333333333339</v>
      </c>
      <c r="AV102" s="82">
        <f>(Z102-Y102)*AB102</f>
        <v>815.83333333333326</v>
      </c>
      <c r="AW102" s="83">
        <f>+AV102+AT102</f>
        <v>5384.4999999999991</v>
      </c>
      <c r="AX102" s="84">
        <f>+T102-AW102</f>
        <v>489.50000000000091</v>
      </c>
    </row>
    <row r="103" spans="1:50">
      <c r="A103" s="67">
        <v>12</v>
      </c>
      <c r="B103" s="101" t="s">
        <v>150</v>
      </c>
      <c r="C103" s="92">
        <v>74</v>
      </c>
      <c r="D103" s="92" t="s">
        <v>55</v>
      </c>
      <c r="E103" s="92" t="s">
        <v>170</v>
      </c>
      <c r="F103" s="92" t="s">
        <v>168</v>
      </c>
      <c r="G103" s="92">
        <v>2737549</v>
      </c>
      <c r="H103" s="92" t="s">
        <v>58</v>
      </c>
      <c r="I103" s="92"/>
      <c r="J103" s="92"/>
      <c r="K103" s="110">
        <v>43024</v>
      </c>
      <c r="L103" s="70">
        <v>42398</v>
      </c>
      <c r="M103" s="70">
        <v>45320</v>
      </c>
      <c r="N103" s="70">
        <v>43160</v>
      </c>
      <c r="O103" s="156">
        <v>0</v>
      </c>
      <c r="P103" s="71">
        <f>+DATEDIF([1]SVTT!O$4,M103,"m")</f>
        <v>65</v>
      </c>
      <c r="Q103" s="153" t="str">
        <f>IF(R103=P103,"C",IF(P103+24=R103,"C24","T"))</f>
        <v>T</v>
      </c>
      <c r="R103" s="103">
        <v>0</v>
      </c>
      <c r="S103" s="72">
        <v>36</v>
      </c>
      <c r="T103" s="92">
        <v>5874</v>
      </c>
      <c r="U103" s="92">
        <v>9</v>
      </c>
      <c r="V103" s="92">
        <v>2018</v>
      </c>
      <c r="W103" s="85">
        <v>0</v>
      </c>
      <c r="X103" s="85">
        <f>+([1]SVTT!$D$3-V103)*12+[1]SVTT!$C$3-U103+1</f>
        <v>4</v>
      </c>
      <c r="Y103" s="85">
        <f>+X103+24</f>
        <v>28</v>
      </c>
      <c r="Z103" s="74">
        <f>+Y103+Z$4</f>
        <v>33</v>
      </c>
      <c r="AA103" s="74">
        <f>+P103-Z103</f>
        <v>32</v>
      </c>
      <c r="AB103" s="85">
        <f>+T103/S103</f>
        <v>163.16666666666666</v>
      </c>
      <c r="AC103" s="75">
        <v>0</v>
      </c>
      <c r="AD103" s="75">
        <f>+(X103-W103)*AB103</f>
        <v>652.66666666666663</v>
      </c>
      <c r="AE103" s="75">
        <f>+AD103+AC103</f>
        <v>652.66666666666663</v>
      </c>
      <c r="AF103" s="75">
        <f>+T103-AE103</f>
        <v>5221.333333333333</v>
      </c>
      <c r="AG103" s="105">
        <f>+AB103*12</f>
        <v>1958</v>
      </c>
      <c r="AH103" s="105">
        <f>+AE103+AG103</f>
        <v>2610.6666666666665</v>
      </c>
      <c r="AI103" s="78">
        <f>+T103-AH103</f>
        <v>3263.3333333333335</v>
      </c>
      <c r="AJ103" s="105"/>
      <c r="AK103" s="105">
        <f>+AB103*8</f>
        <v>1305.3333333333333</v>
      </c>
      <c r="AL103" s="105"/>
      <c r="AM103" s="78"/>
      <c r="AN103" s="78"/>
      <c r="AO103" s="80"/>
      <c r="AP103" s="80"/>
      <c r="AQ103" s="80"/>
      <c r="AR103" s="80"/>
      <c r="AS103" s="105">
        <f>+AB103*12</f>
        <v>1958</v>
      </c>
      <c r="AT103" s="106">
        <f>+AE103+AG103+AS103</f>
        <v>4568.6666666666661</v>
      </c>
      <c r="AU103" s="106">
        <f>+T103-AT103</f>
        <v>1305.3333333333339</v>
      </c>
      <c r="AV103" s="82">
        <f>(Z103-Y103)*AB103</f>
        <v>815.83333333333326</v>
      </c>
      <c r="AW103" s="83">
        <f>+AV103+AT103</f>
        <v>5384.4999999999991</v>
      </c>
      <c r="AX103" s="84">
        <f>+T103-AW103</f>
        <v>489.50000000000091</v>
      </c>
    </row>
    <row r="104" spans="1:50">
      <c r="A104" s="67">
        <v>12</v>
      </c>
      <c r="B104" s="101" t="s">
        <v>150</v>
      </c>
      <c r="C104" s="92">
        <v>74</v>
      </c>
      <c r="D104" s="92" t="s">
        <v>55</v>
      </c>
      <c r="E104" s="92" t="s">
        <v>170</v>
      </c>
      <c r="F104" s="92" t="s">
        <v>168</v>
      </c>
      <c r="G104" s="92">
        <v>2737549</v>
      </c>
      <c r="H104" s="92" t="s">
        <v>58</v>
      </c>
      <c r="I104" s="92"/>
      <c r="J104" s="92"/>
      <c r="K104" s="110">
        <v>43024</v>
      </c>
      <c r="L104" s="70">
        <v>42398</v>
      </c>
      <c r="M104" s="70">
        <v>45320</v>
      </c>
      <c r="N104" s="70">
        <v>43160</v>
      </c>
      <c r="O104" s="156">
        <v>0</v>
      </c>
      <c r="P104" s="71">
        <f>+DATEDIF([1]SVTT!O$4,M104,"m")</f>
        <v>65</v>
      </c>
      <c r="Q104" s="153" t="str">
        <f>IF(R104=P104,"C",IF(P104+24=R104,"C24","T"))</f>
        <v>T</v>
      </c>
      <c r="R104" s="103">
        <v>0</v>
      </c>
      <c r="S104" s="72">
        <v>36</v>
      </c>
      <c r="T104" s="92">
        <v>5874</v>
      </c>
      <c r="U104" s="92">
        <v>9</v>
      </c>
      <c r="V104" s="92">
        <v>2018</v>
      </c>
      <c r="W104" s="85">
        <v>0</v>
      </c>
      <c r="X104" s="85">
        <f>+([1]SVTT!$D$3-V104)*12+[1]SVTT!$C$3-U104+1</f>
        <v>4</v>
      </c>
      <c r="Y104" s="85">
        <f>+X104+24</f>
        <v>28</v>
      </c>
      <c r="Z104" s="74">
        <f>+Y104+Z$4</f>
        <v>33</v>
      </c>
      <c r="AA104" s="74">
        <f>+P104-Z104</f>
        <v>32</v>
      </c>
      <c r="AB104" s="85">
        <f>+T104/S104</f>
        <v>163.16666666666666</v>
      </c>
      <c r="AC104" s="75">
        <v>0</v>
      </c>
      <c r="AD104" s="75">
        <f>+(X104-W104)*AB104</f>
        <v>652.66666666666663</v>
      </c>
      <c r="AE104" s="75">
        <f>+AD104+AC104</f>
        <v>652.66666666666663</v>
      </c>
      <c r="AF104" s="75">
        <f>+T104-AE104</f>
        <v>5221.333333333333</v>
      </c>
      <c r="AG104" s="105">
        <f>+AB104*12</f>
        <v>1958</v>
      </c>
      <c r="AH104" s="105">
        <f>+AE104+AG104</f>
        <v>2610.6666666666665</v>
      </c>
      <c r="AI104" s="78">
        <f>+T104-AH104</f>
        <v>3263.3333333333335</v>
      </c>
      <c r="AJ104" s="105"/>
      <c r="AK104" s="105">
        <f>+AB104*8</f>
        <v>1305.3333333333333</v>
      </c>
      <c r="AL104" s="105"/>
      <c r="AM104" s="78"/>
      <c r="AN104" s="78"/>
      <c r="AO104" s="80"/>
      <c r="AP104" s="80"/>
      <c r="AQ104" s="80"/>
      <c r="AR104" s="80"/>
      <c r="AS104" s="105">
        <f>+AB104*12</f>
        <v>1958</v>
      </c>
      <c r="AT104" s="106">
        <f>+AE104+AG104+AS104</f>
        <v>4568.6666666666661</v>
      </c>
      <c r="AU104" s="106">
        <f>+T104-AT104</f>
        <v>1305.3333333333339</v>
      </c>
      <c r="AV104" s="82">
        <f>(Z104-Y104)*AB104</f>
        <v>815.83333333333326</v>
      </c>
      <c r="AW104" s="83">
        <f>+AV104+AT104</f>
        <v>5384.4999999999991</v>
      </c>
      <c r="AX104" s="84">
        <f>+T104-AW104</f>
        <v>489.50000000000091</v>
      </c>
    </row>
    <row r="105" spans="1:50">
      <c r="A105" s="67">
        <v>12</v>
      </c>
      <c r="B105" s="86" t="s">
        <v>150</v>
      </c>
      <c r="C105" s="101">
        <v>17</v>
      </c>
      <c r="D105" s="101" t="s">
        <v>55</v>
      </c>
      <c r="E105" s="72" t="s">
        <v>171</v>
      </c>
      <c r="F105" s="72" t="s">
        <v>172</v>
      </c>
      <c r="G105" s="101">
        <v>1664023</v>
      </c>
      <c r="H105" s="102" t="s">
        <v>58</v>
      </c>
      <c r="I105" s="72" t="s">
        <v>153</v>
      </c>
      <c r="J105" s="72"/>
      <c r="K105" s="70">
        <v>43034</v>
      </c>
      <c r="L105" s="70">
        <v>42398</v>
      </c>
      <c r="M105" s="70">
        <v>45320</v>
      </c>
      <c r="N105" s="70">
        <v>43160</v>
      </c>
      <c r="O105" s="156">
        <v>0</v>
      </c>
      <c r="P105" s="71">
        <f>+DATEDIF([1]SVTT!O$4,M105,"m")</f>
        <v>65</v>
      </c>
      <c r="Q105" s="153" t="str">
        <f>IF(R105=P105,"C",IF(P105+24=R105,"C24","T"))</f>
        <v>T</v>
      </c>
      <c r="R105" s="103">
        <v>0</v>
      </c>
      <c r="S105" s="72">
        <v>36</v>
      </c>
      <c r="T105" s="104">
        <v>46960</v>
      </c>
      <c r="U105" s="92">
        <v>9</v>
      </c>
      <c r="V105" s="92">
        <v>2018</v>
      </c>
      <c r="W105" s="85">
        <v>0</v>
      </c>
      <c r="X105" s="85">
        <f>+([1]SVTT!$D$3-V105)*12+[1]SVTT!$C$3-U105+1</f>
        <v>4</v>
      </c>
      <c r="Y105" s="85">
        <f>+X105+24</f>
        <v>28</v>
      </c>
      <c r="Z105" s="74">
        <f>+Y105+Z$4</f>
        <v>33</v>
      </c>
      <c r="AA105" s="74">
        <f>+P105-Z105</f>
        <v>32</v>
      </c>
      <c r="AB105" s="85">
        <f>+T105/S105</f>
        <v>1304.4444444444443</v>
      </c>
      <c r="AC105" s="75">
        <v>0</v>
      </c>
      <c r="AD105" s="75">
        <f>+(X105-W105)*AB105</f>
        <v>5217.7777777777774</v>
      </c>
      <c r="AE105" s="75">
        <f>+AD105+AC105</f>
        <v>5217.7777777777774</v>
      </c>
      <c r="AF105" s="75">
        <f>+T105-AE105</f>
        <v>41742.222222222219</v>
      </c>
      <c r="AG105" s="105">
        <f>+AB105*12</f>
        <v>15653.333333333332</v>
      </c>
      <c r="AH105" s="105">
        <f>+AE105+AG105</f>
        <v>20871.111111111109</v>
      </c>
      <c r="AI105" s="78">
        <f>+T105-AH105</f>
        <v>26088.888888888891</v>
      </c>
      <c r="AJ105" s="105"/>
      <c r="AK105" s="105">
        <f>+AB105*8</f>
        <v>10435.555555555555</v>
      </c>
      <c r="AL105" s="105"/>
      <c r="AM105" s="105"/>
      <c r="AN105" s="105"/>
      <c r="AO105" s="89"/>
      <c r="AP105" s="89"/>
      <c r="AQ105" s="89"/>
      <c r="AR105" s="89"/>
      <c r="AS105" s="105">
        <f>+AB105*12</f>
        <v>15653.333333333332</v>
      </c>
      <c r="AT105" s="106">
        <f>+AE105+AG105+AS105</f>
        <v>36524.444444444438</v>
      </c>
      <c r="AU105" s="106">
        <f>+T105-AT105</f>
        <v>10435.555555555562</v>
      </c>
      <c r="AV105" s="82">
        <f>(Z105-Y105)*AB105</f>
        <v>6522.2222222222217</v>
      </c>
      <c r="AW105" s="83">
        <f>+AV105+AT105</f>
        <v>43046.666666666657</v>
      </c>
      <c r="AX105" s="84">
        <f>+T105-AW105</f>
        <v>3913.333333333343</v>
      </c>
    </row>
    <row r="106" spans="1:50">
      <c r="A106" s="67">
        <v>12</v>
      </c>
      <c r="B106" s="86" t="s">
        <v>150</v>
      </c>
      <c r="C106" s="101">
        <v>17</v>
      </c>
      <c r="D106" s="101" t="s">
        <v>55</v>
      </c>
      <c r="E106" s="72" t="s">
        <v>171</v>
      </c>
      <c r="F106" s="72" t="s">
        <v>172</v>
      </c>
      <c r="G106" s="101">
        <v>1664023</v>
      </c>
      <c r="H106" s="102" t="s">
        <v>58</v>
      </c>
      <c r="I106" s="72" t="s">
        <v>153</v>
      </c>
      <c r="J106" s="72"/>
      <c r="K106" s="70">
        <v>43034</v>
      </c>
      <c r="L106" s="70">
        <v>42398</v>
      </c>
      <c r="M106" s="70">
        <v>45320</v>
      </c>
      <c r="N106" s="70">
        <v>43160</v>
      </c>
      <c r="O106" s="156">
        <v>0</v>
      </c>
      <c r="P106" s="71">
        <f>+DATEDIF([1]SVTT!O$4,M106,"m")</f>
        <v>65</v>
      </c>
      <c r="Q106" s="153" t="str">
        <f>IF(R106=P106,"C",IF(P106+24=R106,"C24","T"))</f>
        <v>T</v>
      </c>
      <c r="R106" s="103">
        <v>0</v>
      </c>
      <c r="S106" s="72">
        <v>36</v>
      </c>
      <c r="T106" s="104">
        <v>46960</v>
      </c>
      <c r="U106" s="92">
        <v>9</v>
      </c>
      <c r="V106" s="92">
        <v>2018</v>
      </c>
      <c r="W106" s="85">
        <v>0</v>
      </c>
      <c r="X106" s="85">
        <f>+([1]SVTT!$D$3-V106)*12+[1]SVTT!$C$3-U106+1</f>
        <v>4</v>
      </c>
      <c r="Y106" s="85">
        <f>+X106+24</f>
        <v>28</v>
      </c>
      <c r="Z106" s="74">
        <f>+Y106+Z$4</f>
        <v>33</v>
      </c>
      <c r="AA106" s="74">
        <f>+P106-Z106</f>
        <v>32</v>
      </c>
      <c r="AB106" s="85">
        <f>+T106/S106</f>
        <v>1304.4444444444443</v>
      </c>
      <c r="AC106" s="75">
        <v>0</v>
      </c>
      <c r="AD106" s="75">
        <f>+(X106-W106)*AB106</f>
        <v>5217.7777777777774</v>
      </c>
      <c r="AE106" s="75">
        <f>+AD106+AC106</f>
        <v>5217.7777777777774</v>
      </c>
      <c r="AF106" s="75">
        <f>+T106-AE106</f>
        <v>41742.222222222219</v>
      </c>
      <c r="AG106" s="105">
        <f>+AB106*12</f>
        <v>15653.333333333332</v>
      </c>
      <c r="AH106" s="105">
        <f>+AE106+AG106</f>
        <v>20871.111111111109</v>
      </c>
      <c r="AI106" s="78">
        <f>+T106-AH106</f>
        <v>26088.888888888891</v>
      </c>
      <c r="AJ106" s="105"/>
      <c r="AK106" s="105">
        <f>+AB106*8</f>
        <v>10435.555555555555</v>
      </c>
      <c r="AL106" s="105"/>
      <c r="AM106" s="105"/>
      <c r="AN106" s="105"/>
      <c r="AO106" s="89"/>
      <c r="AP106" s="89"/>
      <c r="AQ106" s="89"/>
      <c r="AR106" s="89"/>
      <c r="AS106" s="105">
        <f>+AB106*12</f>
        <v>15653.333333333332</v>
      </c>
      <c r="AT106" s="106">
        <f>+AE106+AG106+AS106</f>
        <v>36524.444444444438</v>
      </c>
      <c r="AU106" s="106">
        <f>+T106-AT106</f>
        <v>10435.555555555562</v>
      </c>
      <c r="AV106" s="82">
        <f>(Z106-Y106)*AB106</f>
        <v>6522.2222222222217</v>
      </c>
      <c r="AW106" s="83">
        <f>+AV106+AT106</f>
        <v>43046.666666666657</v>
      </c>
      <c r="AX106" s="84">
        <f>+T106-AW106</f>
        <v>3913.333333333343</v>
      </c>
    </row>
    <row r="107" spans="1:50">
      <c r="A107" s="67">
        <v>12</v>
      </c>
      <c r="B107" s="86" t="s">
        <v>150</v>
      </c>
      <c r="C107" s="101">
        <v>17</v>
      </c>
      <c r="D107" s="101" t="s">
        <v>55</v>
      </c>
      <c r="E107" s="72" t="s">
        <v>171</v>
      </c>
      <c r="F107" s="72" t="s">
        <v>172</v>
      </c>
      <c r="G107" s="101">
        <v>1664023</v>
      </c>
      <c r="H107" s="102" t="s">
        <v>58</v>
      </c>
      <c r="I107" s="72" t="s">
        <v>153</v>
      </c>
      <c r="J107" s="72"/>
      <c r="K107" s="70">
        <v>43034</v>
      </c>
      <c r="L107" s="70">
        <v>42398</v>
      </c>
      <c r="M107" s="70">
        <v>45320</v>
      </c>
      <c r="N107" s="70">
        <v>43160</v>
      </c>
      <c r="O107" s="156">
        <v>0</v>
      </c>
      <c r="P107" s="71">
        <f>+DATEDIF([1]SVTT!O$4,M107,"m")</f>
        <v>65</v>
      </c>
      <c r="Q107" s="153" t="str">
        <f>IF(R107=P107,"C",IF(P107+24=R107,"C24","T"))</f>
        <v>T</v>
      </c>
      <c r="R107" s="103">
        <v>0</v>
      </c>
      <c r="S107" s="72">
        <v>36</v>
      </c>
      <c r="T107" s="104">
        <v>46960</v>
      </c>
      <c r="U107" s="92">
        <v>9</v>
      </c>
      <c r="V107" s="92">
        <v>2018</v>
      </c>
      <c r="W107" s="85">
        <v>0</v>
      </c>
      <c r="X107" s="85">
        <f>+([1]SVTT!$D$3-V107)*12+[1]SVTT!$C$3-U107+1</f>
        <v>4</v>
      </c>
      <c r="Y107" s="85">
        <f>+X107+24</f>
        <v>28</v>
      </c>
      <c r="Z107" s="74">
        <f>+Y107+Z$4</f>
        <v>33</v>
      </c>
      <c r="AA107" s="74">
        <f>+P107-Z107</f>
        <v>32</v>
      </c>
      <c r="AB107" s="85">
        <f>+T107/S107</f>
        <v>1304.4444444444443</v>
      </c>
      <c r="AC107" s="75">
        <v>0</v>
      </c>
      <c r="AD107" s="75">
        <f>+(X107-W107)*AB107</f>
        <v>5217.7777777777774</v>
      </c>
      <c r="AE107" s="75">
        <f>+AD107+AC107</f>
        <v>5217.7777777777774</v>
      </c>
      <c r="AF107" s="75">
        <f>+T107-AE107</f>
        <v>41742.222222222219</v>
      </c>
      <c r="AG107" s="105">
        <f>+AB107*12</f>
        <v>15653.333333333332</v>
      </c>
      <c r="AH107" s="105">
        <f>+AE107+AG107</f>
        <v>20871.111111111109</v>
      </c>
      <c r="AI107" s="78">
        <f>+T107-AH107</f>
        <v>26088.888888888891</v>
      </c>
      <c r="AJ107" s="105"/>
      <c r="AK107" s="105">
        <f>+AB107*8</f>
        <v>10435.555555555555</v>
      </c>
      <c r="AL107" s="105"/>
      <c r="AM107" s="105"/>
      <c r="AN107" s="105"/>
      <c r="AO107" s="89"/>
      <c r="AP107" s="89"/>
      <c r="AQ107" s="89"/>
      <c r="AR107" s="89"/>
      <c r="AS107" s="105">
        <f>+AB107*12</f>
        <v>15653.333333333332</v>
      </c>
      <c r="AT107" s="106">
        <f>+AE107+AG107+AS107</f>
        <v>36524.444444444438</v>
      </c>
      <c r="AU107" s="106">
        <f>+T107-AT107</f>
        <v>10435.555555555562</v>
      </c>
      <c r="AV107" s="82">
        <f>(Z107-Y107)*AB107</f>
        <v>6522.2222222222217</v>
      </c>
      <c r="AW107" s="83">
        <f>+AV107+AT107</f>
        <v>43046.666666666657</v>
      </c>
      <c r="AX107" s="84">
        <f>+T107-AW107</f>
        <v>3913.333333333343</v>
      </c>
    </row>
    <row r="108" spans="1:50">
      <c r="A108" s="67">
        <v>12</v>
      </c>
      <c r="B108" s="86" t="s">
        <v>150</v>
      </c>
      <c r="C108" s="101">
        <v>17</v>
      </c>
      <c r="D108" s="101" t="s">
        <v>55</v>
      </c>
      <c r="E108" s="72" t="s">
        <v>171</v>
      </c>
      <c r="F108" s="72" t="s">
        <v>172</v>
      </c>
      <c r="G108" s="101">
        <v>1664023</v>
      </c>
      <c r="H108" s="102" t="s">
        <v>58</v>
      </c>
      <c r="I108" s="72" t="s">
        <v>153</v>
      </c>
      <c r="J108" s="72"/>
      <c r="K108" s="70">
        <v>43034</v>
      </c>
      <c r="L108" s="70">
        <v>42398</v>
      </c>
      <c r="M108" s="70">
        <v>45320</v>
      </c>
      <c r="N108" s="70">
        <v>43160</v>
      </c>
      <c r="O108" s="156">
        <v>0</v>
      </c>
      <c r="P108" s="71">
        <f>+DATEDIF([1]SVTT!O$4,M108,"m")</f>
        <v>65</v>
      </c>
      <c r="Q108" s="153" t="str">
        <f>IF(R108=P108,"C",IF(P108+24=R108,"C24","T"))</f>
        <v>T</v>
      </c>
      <c r="R108" s="103">
        <v>0</v>
      </c>
      <c r="S108" s="72">
        <v>36</v>
      </c>
      <c r="T108" s="104">
        <v>46960</v>
      </c>
      <c r="U108" s="92">
        <v>9</v>
      </c>
      <c r="V108" s="92">
        <v>2018</v>
      </c>
      <c r="W108" s="85">
        <v>0</v>
      </c>
      <c r="X108" s="85">
        <f>+([1]SVTT!$D$3-V108)*12+[1]SVTT!$C$3-U108+1</f>
        <v>4</v>
      </c>
      <c r="Y108" s="85">
        <f>+X108+24</f>
        <v>28</v>
      </c>
      <c r="Z108" s="74">
        <f>+Y108+Z$4</f>
        <v>33</v>
      </c>
      <c r="AA108" s="74">
        <f>+P108-Z108</f>
        <v>32</v>
      </c>
      <c r="AB108" s="85">
        <f>+T108/S108</f>
        <v>1304.4444444444443</v>
      </c>
      <c r="AC108" s="75">
        <v>0</v>
      </c>
      <c r="AD108" s="75">
        <f>+(X108-W108)*AB108</f>
        <v>5217.7777777777774</v>
      </c>
      <c r="AE108" s="75">
        <f>+AD108+AC108</f>
        <v>5217.7777777777774</v>
      </c>
      <c r="AF108" s="75">
        <f>+T108-AE108</f>
        <v>41742.222222222219</v>
      </c>
      <c r="AG108" s="105">
        <f>+AB108*12</f>
        <v>15653.333333333332</v>
      </c>
      <c r="AH108" s="105">
        <f>+AE108+AG108</f>
        <v>20871.111111111109</v>
      </c>
      <c r="AI108" s="78">
        <f>+T108-AH108</f>
        <v>26088.888888888891</v>
      </c>
      <c r="AJ108" s="105"/>
      <c r="AK108" s="105">
        <f>+AB108*8</f>
        <v>10435.555555555555</v>
      </c>
      <c r="AL108" s="105"/>
      <c r="AM108" s="105"/>
      <c r="AN108" s="105"/>
      <c r="AO108" s="89"/>
      <c r="AP108" s="89"/>
      <c r="AQ108" s="89"/>
      <c r="AR108" s="89"/>
      <c r="AS108" s="105">
        <f>+AB108*12</f>
        <v>15653.333333333332</v>
      </c>
      <c r="AT108" s="106">
        <f>+AE108+AG108+AS108</f>
        <v>36524.444444444438</v>
      </c>
      <c r="AU108" s="106">
        <f>+T108-AT108</f>
        <v>10435.555555555562</v>
      </c>
      <c r="AV108" s="82">
        <f>(Z108-Y108)*AB108</f>
        <v>6522.2222222222217</v>
      </c>
      <c r="AW108" s="83">
        <f>+AV108+AT108</f>
        <v>43046.666666666657</v>
      </c>
      <c r="AX108" s="84">
        <f>+T108-AW108</f>
        <v>3913.333333333343</v>
      </c>
    </row>
    <row r="109" spans="1:50">
      <c r="A109" s="67">
        <v>12</v>
      </c>
      <c r="B109" s="86" t="s">
        <v>150</v>
      </c>
      <c r="C109" s="101">
        <v>17</v>
      </c>
      <c r="D109" s="101" t="s">
        <v>55</v>
      </c>
      <c r="E109" s="72" t="s">
        <v>171</v>
      </c>
      <c r="F109" s="72" t="s">
        <v>172</v>
      </c>
      <c r="G109" s="101">
        <v>1664023</v>
      </c>
      <c r="H109" s="102" t="s">
        <v>58</v>
      </c>
      <c r="I109" s="72" t="s">
        <v>153</v>
      </c>
      <c r="J109" s="72"/>
      <c r="K109" s="70">
        <v>43034</v>
      </c>
      <c r="L109" s="70">
        <v>42398</v>
      </c>
      <c r="M109" s="70">
        <v>45320</v>
      </c>
      <c r="N109" s="70">
        <v>43160</v>
      </c>
      <c r="O109" s="156">
        <v>0</v>
      </c>
      <c r="P109" s="71">
        <f>+DATEDIF([1]SVTT!O$4,M109,"m")</f>
        <v>65</v>
      </c>
      <c r="Q109" s="153" t="str">
        <f>IF(R109=P109,"C",IF(P109+24=R109,"C24","T"))</f>
        <v>T</v>
      </c>
      <c r="R109" s="103">
        <v>0</v>
      </c>
      <c r="S109" s="72">
        <v>36</v>
      </c>
      <c r="T109" s="104">
        <v>46960</v>
      </c>
      <c r="U109" s="92">
        <v>9</v>
      </c>
      <c r="V109" s="92">
        <v>2018</v>
      </c>
      <c r="W109" s="85">
        <v>0</v>
      </c>
      <c r="X109" s="85">
        <f>+([1]SVTT!$D$3-V109)*12+[1]SVTT!$C$3-U109+1</f>
        <v>4</v>
      </c>
      <c r="Y109" s="85">
        <f>+X109+24</f>
        <v>28</v>
      </c>
      <c r="Z109" s="74">
        <f>+Y109+Z$4</f>
        <v>33</v>
      </c>
      <c r="AA109" s="74">
        <f>+P109-Z109</f>
        <v>32</v>
      </c>
      <c r="AB109" s="85">
        <f>+T109/S109</f>
        <v>1304.4444444444443</v>
      </c>
      <c r="AC109" s="75">
        <v>0</v>
      </c>
      <c r="AD109" s="75">
        <f>+(X109-W109)*AB109</f>
        <v>5217.7777777777774</v>
      </c>
      <c r="AE109" s="75">
        <f>+AD109+AC109</f>
        <v>5217.7777777777774</v>
      </c>
      <c r="AF109" s="75">
        <f>+T109-AE109</f>
        <v>41742.222222222219</v>
      </c>
      <c r="AG109" s="105">
        <f>+AB109*12</f>
        <v>15653.333333333332</v>
      </c>
      <c r="AH109" s="105">
        <f>+AE109+AG109</f>
        <v>20871.111111111109</v>
      </c>
      <c r="AI109" s="78">
        <f>+T109-AH109</f>
        <v>26088.888888888891</v>
      </c>
      <c r="AJ109" s="105"/>
      <c r="AK109" s="105">
        <f>+AB109*8</f>
        <v>10435.555555555555</v>
      </c>
      <c r="AL109" s="105"/>
      <c r="AM109" s="105"/>
      <c r="AN109" s="105"/>
      <c r="AO109" s="89"/>
      <c r="AP109" s="89"/>
      <c r="AQ109" s="89"/>
      <c r="AR109" s="89"/>
      <c r="AS109" s="105">
        <f>+AB109*12</f>
        <v>15653.333333333332</v>
      </c>
      <c r="AT109" s="106">
        <f>+AE109+AG109+AS109</f>
        <v>36524.444444444438</v>
      </c>
      <c r="AU109" s="106">
        <f>+T109-AT109</f>
        <v>10435.555555555562</v>
      </c>
      <c r="AV109" s="82">
        <f>(Z109-Y109)*AB109</f>
        <v>6522.2222222222217</v>
      </c>
      <c r="AW109" s="83">
        <f>+AV109+AT109</f>
        <v>43046.666666666657</v>
      </c>
      <c r="AX109" s="84">
        <f>+T109-AW109</f>
        <v>3913.333333333343</v>
      </c>
    </row>
    <row r="110" spans="1:50">
      <c r="A110" s="67">
        <v>12</v>
      </c>
      <c r="B110" s="101" t="s">
        <v>150</v>
      </c>
      <c r="C110" s="101">
        <v>17</v>
      </c>
      <c r="D110" s="101" t="s">
        <v>55</v>
      </c>
      <c r="E110" s="72" t="s">
        <v>171</v>
      </c>
      <c r="F110" s="72" t="s">
        <v>172</v>
      </c>
      <c r="G110" s="101">
        <v>1664023</v>
      </c>
      <c r="H110" s="102" t="s">
        <v>58</v>
      </c>
      <c r="I110" s="72" t="s">
        <v>153</v>
      </c>
      <c r="J110" s="72"/>
      <c r="K110" s="70">
        <v>43034</v>
      </c>
      <c r="L110" s="70">
        <v>42398</v>
      </c>
      <c r="M110" s="70">
        <v>45320</v>
      </c>
      <c r="N110" s="70">
        <v>43160</v>
      </c>
      <c r="O110" s="156">
        <v>0</v>
      </c>
      <c r="P110" s="71">
        <f>+DATEDIF([1]SVTT!O$4,M110,"m")</f>
        <v>65</v>
      </c>
      <c r="Q110" s="153" t="str">
        <f>IF(R110=P110,"C",IF(P110+24=R110,"C24","T"))</f>
        <v>T</v>
      </c>
      <c r="R110" s="103">
        <v>0</v>
      </c>
      <c r="S110" s="72">
        <v>36</v>
      </c>
      <c r="T110" s="104">
        <v>46960</v>
      </c>
      <c r="U110" s="92">
        <v>9</v>
      </c>
      <c r="V110" s="92">
        <v>2018</v>
      </c>
      <c r="W110" s="85">
        <v>0</v>
      </c>
      <c r="X110" s="85">
        <f>+([1]SVTT!$D$3-V110)*12+[1]SVTT!$C$3-U110+1</f>
        <v>4</v>
      </c>
      <c r="Y110" s="85">
        <f>+X110+24</f>
        <v>28</v>
      </c>
      <c r="Z110" s="74">
        <f>+Y110+Z$4</f>
        <v>33</v>
      </c>
      <c r="AA110" s="74">
        <f>+P110-Z110</f>
        <v>32</v>
      </c>
      <c r="AB110" s="85">
        <f>+T110/S110</f>
        <v>1304.4444444444443</v>
      </c>
      <c r="AC110" s="75">
        <v>0</v>
      </c>
      <c r="AD110" s="75">
        <f>+(X110-W110)*AB110</f>
        <v>5217.7777777777774</v>
      </c>
      <c r="AE110" s="75">
        <f>+AD110+AC110</f>
        <v>5217.7777777777774</v>
      </c>
      <c r="AF110" s="75">
        <f>+T110-AE110</f>
        <v>41742.222222222219</v>
      </c>
      <c r="AG110" s="105">
        <f>+AB110*12</f>
        <v>15653.333333333332</v>
      </c>
      <c r="AH110" s="105">
        <f>+AE110+AG110</f>
        <v>20871.111111111109</v>
      </c>
      <c r="AI110" s="78">
        <f>+T110-AH110</f>
        <v>26088.888888888891</v>
      </c>
      <c r="AJ110" s="105"/>
      <c r="AK110" s="105">
        <f>+AB110*8</f>
        <v>10435.555555555555</v>
      </c>
      <c r="AL110" s="105"/>
      <c r="AM110" s="105"/>
      <c r="AN110" s="105"/>
      <c r="AO110" s="89"/>
      <c r="AP110" s="89"/>
      <c r="AQ110" s="89"/>
      <c r="AR110" s="89"/>
      <c r="AS110" s="105">
        <f>+AB110*12</f>
        <v>15653.333333333332</v>
      </c>
      <c r="AT110" s="106">
        <f>+AE110+AG110+AS110</f>
        <v>36524.444444444438</v>
      </c>
      <c r="AU110" s="106">
        <f>+T110-AT110</f>
        <v>10435.555555555562</v>
      </c>
      <c r="AV110" s="82">
        <f>(Z110-Y110)*AB110</f>
        <v>6522.2222222222217</v>
      </c>
      <c r="AW110" s="83">
        <f>+AV110+AT110</f>
        <v>43046.666666666657</v>
      </c>
      <c r="AX110" s="84">
        <f>+T110-AW110</f>
        <v>3913.333333333343</v>
      </c>
    </row>
    <row r="111" spans="1:50">
      <c r="A111" s="67">
        <v>12</v>
      </c>
      <c r="B111" s="101" t="s">
        <v>150</v>
      </c>
      <c r="C111" s="101">
        <v>17</v>
      </c>
      <c r="D111" s="101" t="s">
        <v>55</v>
      </c>
      <c r="E111" s="72" t="s">
        <v>171</v>
      </c>
      <c r="F111" s="72" t="s">
        <v>172</v>
      </c>
      <c r="G111" s="101">
        <v>1664023</v>
      </c>
      <c r="H111" s="102" t="s">
        <v>58</v>
      </c>
      <c r="I111" s="72" t="s">
        <v>153</v>
      </c>
      <c r="J111" s="72"/>
      <c r="K111" s="70">
        <v>43034</v>
      </c>
      <c r="L111" s="70">
        <v>42398</v>
      </c>
      <c r="M111" s="70">
        <v>45320</v>
      </c>
      <c r="N111" s="70">
        <v>43160</v>
      </c>
      <c r="O111" s="156">
        <v>0</v>
      </c>
      <c r="P111" s="71">
        <f>+DATEDIF([1]SVTT!O$4,M111,"m")</f>
        <v>65</v>
      </c>
      <c r="Q111" s="153" t="str">
        <f>IF(R111=P111,"C",IF(P111+24=R111,"C24","T"))</f>
        <v>T</v>
      </c>
      <c r="R111" s="103">
        <v>0</v>
      </c>
      <c r="S111" s="72">
        <v>36</v>
      </c>
      <c r="T111" s="104">
        <v>46960</v>
      </c>
      <c r="U111" s="92">
        <v>9</v>
      </c>
      <c r="V111" s="92">
        <v>2018</v>
      </c>
      <c r="W111" s="85">
        <v>0</v>
      </c>
      <c r="X111" s="85">
        <f>+([1]SVTT!$D$3-V111)*12+[1]SVTT!$C$3-U111+1</f>
        <v>4</v>
      </c>
      <c r="Y111" s="85">
        <f>+X111+24</f>
        <v>28</v>
      </c>
      <c r="Z111" s="74">
        <f>+Y111+Z$4</f>
        <v>33</v>
      </c>
      <c r="AA111" s="74">
        <f>+P111-Z111</f>
        <v>32</v>
      </c>
      <c r="AB111" s="85">
        <f>+T111/S111</f>
        <v>1304.4444444444443</v>
      </c>
      <c r="AC111" s="75">
        <v>0</v>
      </c>
      <c r="AD111" s="75">
        <f>+(X111-W111)*AB111</f>
        <v>5217.7777777777774</v>
      </c>
      <c r="AE111" s="75">
        <f>+AD111+AC111</f>
        <v>5217.7777777777774</v>
      </c>
      <c r="AF111" s="75">
        <f>+T111-AE111</f>
        <v>41742.222222222219</v>
      </c>
      <c r="AG111" s="105">
        <f>+AB111*12</f>
        <v>15653.333333333332</v>
      </c>
      <c r="AH111" s="105">
        <f>+AE111+AG111</f>
        <v>20871.111111111109</v>
      </c>
      <c r="AI111" s="78">
        <f>+T111-AH111</f>
        <v>26088.888888888891</v>
      </c>
      <c r="AJ111" s="105"/>
      <c r="AK111" s="105">
        <f>+AB111*8</f>
        <v>10435.555555555555</v>
      </c>
      <c r="AL111" s="105"/>
      <c r="AM111" s="105"/>
      <c r="AN111" s="105"/>
      <c r="AO111" s="89"/>
      <c r="AP111" s="89"/>
      <c r="AQ111" s="89"/>
      <c r="AR111" s="89"/>
      <c r="AS111" s="105">
        <f>+AB111*12</f>
        <v>15653.333333333332</v>
      </c>
      <c r="AT111" s="106">
        <f>+AE111+AG111+AS111</f>
        <v>36524.444444444438</v>
      </c>
      <c r="AU111" s="106">
        <f>+T111-AT111</f>
        <v>10435.555555555562</v>
      </c>
      <c r="AV111" s="82">
        <f>(Z111-Y111)*AB111</f>
        <v>6522.2222222222217</v>
      </c>
      <c r="AW111" s="83">
        <f>+AV111+AT111</f>
        <v>43046.666666666657</v>
      </c>
      <c r="AX111" s="84">
        <f>+T111-AW111</f>
        <v>3913.333333333343</v>
      </c>
    </row>
    <row r="112" spans="1:50">
      <c r="A112" s="67">
        <v>12</v>
      </c>
      <c r="B112" s="101" t="s">
        <v>150</v>
      </c>
      <c r="C112" s="111">
        <v>17</v>
      </c>
      <c r="D112" s="101" t="s">
        <v>55</v>
      </c>
      <c r="E112" s="72" t="s">
        <v>171</v>
      </c>
      <c r="F112" s="72" t="s">
        <v>172</v>
      </c>
      <c r="G112" s="101">
        <v>1664023</v>
      </c>
      <c r="H112" s="102" t="s">
        <v>58</v>
      </c>
      <c r="I112" s="72" t="s">
        <v>153</v>
      </c>
      <c r="J112" s="72"/>
      <c r="K112" s="70">
        <v>43034</v>
      </c>
      <c r="L112" s="70">
        <v>42398</v>
      </c>
      <c r="M112" s="70">
        <v>45320</v>
      </c>
      <c r="N112" s="70">
        <v>43160</v>
      </c>
      <c r="O112" s="156">
        <v>0</v>
      </c>
      <c r="P112" s="71">
        <f>+DATEDIF([1]SVTT!O$4,M112,"m")</f>
        <v>65</v>
      </c>
      <c r="Q112" s="153" t="str">
        <f>IF(R112=P112,"C",IF(P112+24=R112,"C24","T"))</f>
        <v>T</v>
      </c>
      <c r="R112" s="103">
        <v>0</v>
      </c>
      <c r="S112" s="72">
        <v>36</v>
      </c>
      <c r="T112" s="104">
        <v>46960</v>
      </c>
      <c r="U112" s="92">
        <v>9</v>
      </c>
      <c r="V112" s="92">
        <v>2018</v>
      </c>
      <c r="W112" s="85">
        <v>0</v>
      </c>
      <c r="X112" s="85">
        <f>+([1]SVTT!$D$3-V112)*12+[1]SVTT!$C$3-U112+1</f>
        <v>4</v>
      </c>
      <c r="Y112" s="85">
        <f>+X112+24</f>
        <v>28</v>
      </c>
      <c r="Z112" s="74">
        <f>+Y112+Z$4</f>
        <v>33</v>
      </c>
      <c r="AA112" s="74">
        <f>+P112-Z112</f>
        <v>32</v>
      </c>
      <c r="AB112" s="85">
        <f>+T112/S112</f>
        <v>1304.4444444444443</v>
      </c>
      <c r="AC112" s="75">
        <v>0</v>
      </c>
      <c r="AD112" s="75">
        <f>+(X112-W112)*AB112</f>
        <v>5217.7777777777774</v>
      </c>
      <c r="AE112" s="75">
        <f>+AD112+AC112</f>
        <v>5217.7777777777774</v>
      </c>
      <c r="AF112" s="75">
        <f>+T112-AE112</f>
        <v>41742.222222222219</v>
      </c>
      <c r="AG112" s="105">
        <f>+AB112*12</f>
        <v>15653.333333333332</v>
      </c>
      <c r="AH112" s="105">
        <f>+AE112+AG112</f>
        <v>20871.111111111109</v>
      </c>
      <c r="AI112" s="78">
        <f>+T112-AH112</f>
        <v>26088.888888888891</v>
      </c>
      <c r="AJ112" s="105"/>
      <c r="AK112" s="105">
        <f>+AB112*8</f>
        <v>10435.555555555555</v>
      </c>
      <c r="AL112" s="105"/>
      <c r="AM112" s="105"/>
      <c r="AN112" s="105"/>
      <c r="AO112" s="89"/>
      <c r="AP112" s="89"/>
      <c r="AQ112" s="89"/>
      <c r="AR112" s="89"/>
      <c r="AS112" s="105">
        <f>+AB112*12</f>
        <v>15653.333333333332</v>
      </c>
      <c r="AT112" s="106">
        <f>+AE112+AG112+AS112</f>
        <v>36524.444444444438</v>
      </c>
      <c r="AU112" s="106">
        <f>+T112-AT112</f>
        <v>10435.555555555562</v>
      </c>
      <c r="AV112" s="82">
        <f>(Z112-Y112)*AB112</f>
        <v>6522.2222222222217</v>
      </c>
      <c r="AW112" s="83">
        <f>+AV112+AT112</f>
        <v>43046.666666666657</v>
      </c>
      <c r="AX112" s="84">
        <f>+T112-AW112</f>
        <v>3913.333333333343</v>
      </c>
    </row>
    <row r="113" spans="1:50">
      <c r="A113" s="67">
        <v>12</v>
      </c>
      <c r="B113" s="101" t="s">
        <v>150</v>
      </c>
      <c r="C113" s="101">
        <v>17</v>
      </c>
      <c r="D113" s="101" t="s">
        <v>55</v>
      </c>
      <c r="E113" s="72" t="s">
        <v>171</v>
      </c>
      <c r="F113" s="72" t="s">
        <v>172</v>
      </c>
      <c r="G113" s="101">
        <v>1664023</v>
      </c>
      <c r="H113" s="102" t="s">
        <v>58</v>
      </c>
      <c r="I113" s="72" t="s">
        <v>153</v>
      </c>
      <c r="J113" s="72"/>
      <c r="K113" s="70">
        <v>43034</v>
      </c>
      <c r="L113" s="70">
        <v>42398</v>
      </c>
      <c r="M113" s="70">
        <v>45320</v>
      </c>
      <c r="N113" s="70">
        <v>43160</v>
      </c>
      <c r="O113" s="156">
        <v>0</v>
      </c>
      <c r="P113" s="71">
        <f>+DATEDIF([1]SVTT!O$4,M113,"m")</f>
        <v>65</v>
      </c>
      <c r="Q113" s="153" t="str">
        <f>IF(R113=P113,"C",IF(P113+24=R113,"C24","T"))</f>
        <v>T</v>
      </c>
      <c r="R113" s="103">
        <v>0</v>
      </c>
      <c r="S113" s="72">
        <v>36</v>
      </c>
      <c r="T113" s="104">
        <v>46960</v>
      </c>
      <c r="U113" s="92">
        <v>9</v>
      </c>
      <c r="V113" s="92">
        <v>2018</v>
      </c>
      <c r="W113" s="85">
        <v>0</v>
      </c>
      <c r="X113" s="85">
        <f>+([1]SVTT!$D$3-V113)*12+[1]SVTT!$C$3-U113+1</f>
        <v>4</v>
      </c>
      <c r="Y113" s="85">
        <f>+X113+24</f>
        <v>28</v>
      </c>
      <c r="Z113" s="74">
        <f>+Y113+Z$4</f>
        <v>33</v>
      </c>
      <c r="AA113" s="74">
        <f>+P113-Z113</f>
        <v>32</v>
      </c>
      <c r="AB113" s="85">
        <f>+T113/S113</f>
        <v>1304.4444444444443</v>
      </c>
      <c r="AC113" s="75">
        <v>0</v>
      </c>
      <c r="AD113" s="75">
        <f>+(X113-W113)*AB113</f>
        <v>5217.7777777777774</v>
      </c>
      <c r="AE113" s="75">
        <f>+AD113+AC113</f>
        <v>5217.7777777777774</v>
      </c>
      <c r="AF113" s="75">
        <f>+T113-AE113</f>
        <v>41742.222222222219</v>
      </c>
      <c r="AG113" s="105">
        <f>+AB113*12</f>
        <v>15653.333333333332</v>
      </c>
      <c r="AH113" s="105">
        <f>+AE113+AG113</f>
        <v>20871.111111111109</v>
      </c>
      <c r="AI113" s="78">
        <f>+T113-AH113</f>
        <v>26088.888888888891</v>
      </c>
      <c r="AJ113" s="105"/>
      <c r="AK113" s="105">
        <f>+AB113*8</f>
        <v>10435.555555555555</v>
      </c>
      <c r="AL113" s="105"/>
      <c r="AM113" s="105"/>
      <c r="AN113" s="105"/>
      <c r="AO113" s="89"/>
      <c r="AP113" s="89"/>
      <c r="AQ113" s="89"/>
      <c r="AR113" s="89"/>
      <c r="AS113" s="105">
        <f>+AB113*12</f>
        <v>15653.333333333332</v>
      </c>
      <c r="AT113" s="106">
        <f>+AE113+AG113+AS113</f>
        <v>36524.444444444438</v>
      </c>
      <c r="AU113" s="106">
        <f>+T113-AT113</f>
        <v>10435.555555555562</v>
      </c>
      <c r="AV113" s="82">
        <f>(Z113-Y113)*AB113</f>
        <v>6522.2222222222217</v>
      </c>
      <c r="AW113" s="83">
        <f>+AV113+AT113</f>
        <v>43046.666666666657</v>
      </c>
      <c r="AX113" s="84">
        <f>+T113-AW113</f>
        <v>3913.333333333343</v>
      </c>
    </row>
    <row r="114" spans="1:50">
      <c r="A114" s="67">
        <v>12</v>
      </c>
      <c r="B114" s="101" t="s">
        <v>150</v>
      </c>
      <c r="C114" s="101">
        <v>17</v>
      </c>
      <c r="D114" s="101" t="s">
        <v>55</v>
      </c>
      <c r="E114" s="72" t="s">
        <v>171</v>
      </c>
      <c r="F114" s="72" t="s">
        <v>172</v>
      </c>
      <c r="G114" s="101">
        <v>1664023</v>
      </c>
      <c r="H114" s="102" t="s">
        <v>58</v>
      </c>
      <c r="I114" s="72" t="s">
        <v>153</v>
      </c>
      <c r="J114" s="89"/>
      <c r="K114" s="112">
        <v>43034</v>
      </c>
      <c r="L114" s="70">
        <v>42398</v>
      </c>
      <c r="M114" s="70">
        <v>45320</v>
      </c>
      <c r="N114" s="70">
        <v>43160</v>
      </c>
      <c r="O114" s="156">
        <v>0</v>
      </c>
      <c r="P114" s="71">
        <f>+DATEDIF([1]SVTT!O$4,M114,"m")</f>
        <v>65</v>
      </c>
      <c r="Q114" s="153" t="str">
        <f>IF(R114=P114,"C",IF(P114+24=R114,"C24","T"))</f>
        <v>T</v>
      </c>
      <c r="R114" s="103">
        <v>0</v>
      </c>
      <c r="S114" s="72">
        <v>36</v>
      </c>
      <c r="T114" s="113">
        <v>46960</v>
      </c>
      <c r="U114" s="92">
        <v>9</v>
      </c>
      <c r="V114" s="92">
        <v>2018</v>
      </c>
      <c r="W114" s="85">
        <v>0</v>
      </c>
      <c r="X114" s="85">
        <f>+([1]SVTT!$D$3-V114)*12+[1]SVTT!$C$3-U114+1</f>
        <v>4</v>
      </c>
      <c r="Y114" s="85">
        <f>+X114+24</f>
        <v>28</v>
      </c>
      <c r="Z114" s="74">
        <f>+Y114+Z$4</f>
        <v>33</v>
      </c>
      <c r="AA114" s="74">
        <f>+P114-Z114</f>
        <v>32</v>
      </c>
      <c r="AB114" s="85">
        <f>+T114/S114</f>
        <v>1304.4444444444443</v>
      </c>
      <c r="AC114" s="75">
        <v>0</v>
      </c>
      <c r="AD114" s="75">
        <f>+(X114-W114)*AB114</f>
        <v>5217.7777777777774</v>
      </c>
      <c r="AE114" s="75">
        <f>+AD114+AC114</f>
        <v>5217.7777777777774</v>
      </c>
      <c r="AF114" s="75">
        <f>+T114-AE114</f>
        <v>41742.222222222219</v>
      </c>
      <c r="AG114" s="105">
        <f>+AB114*12</f>
        <v>15653.333333333332</v>
      </c>
      <c r="AH114" s="105">
        <f>+AE114+AG114</f>
        <v>20871.111111111109</v>
      </c>
      <c r="AI114" s="78">
        <f>+T114-AH114</f>
        <v>26088.888888888891</v>
      </c>
      <c r="AJ114" s="105"/>
      <c r="AK114" s="105">
        <f>+AB114*8</f>
        <v>10435.555555555555</v>
      </c>
      <c r="AL114" s="105"/>
      <c r="AM114" s="105"/>
      <c r="AN114" s="105"/>
      <c r="AO114" s="89"/>
      <c r="AP114" s="89"/>
      <c r="AQ114" s="89"/>
      <c r="AR114" s="89"/>
      <c r="AS114" s="105">
        <f>+AB114*12</f>
        <v>15653.333333333332</v>
      </c>
      <c r="AT114" s="106">
        <f>+AE114+AG114+AS114</f>
        <v>36524.444444444438</v>
      </c>
      <c r="AU114" s="106">
        <f>+T114-AT114</f>
        <v>10435.555555555562</v>
      </c>
      <c r="AV114" s="82">
        <f>(Z114-Y114)*AB114</f>
        <v>6522.2222222222217</v>
      </c>
      <c r="AW114" s="83">
        <f>+AV114+AT114</f>
        <v>43046.666666666657</v>
      </c>
      <c r="AX114" s="84">
        <f>+T114-AW114</f>
        <v>3913.333333333343</v>
      </c>
    </row>
    <row r="115" spans="1:50">
      <c r="A115" s="67">
        <v>12</v>
      </c>
      <c r="B115" s="101" t="s">
        <v>150</v>
      </c>
      <c r="C115" s="101">
        <v>17</v>
      </c>
      <c r="D115" s="101" t="s">
        <v>55</v>
      </c>
      <c r="E115" s="72" t="s">
        <v>171</v>
      </c>
      <c r="F115" s="72" t="s">
        <v>172</v>
      </c>
      <c r="G115" s="101">
        <v>1664023</v>
      </c>
      <c r="H115" s="102" t="s">
        <v>58</v>
      </c>
      <c r="I115" s="72" t="s">
        <v>153</v>
      </c>
      <c r="J115" s="89"/>
      <c r="K115" s="112">
        <v>43034</v>
      </c>
      <c r="L115" s="70">
        <v>42398</v>
      </c>
      <c r="M115" s="70">
        <v>45320</v>
      </c>
      <c r="N115" s="70">
        <v>43160</v>
      </c>
      <c r="O115" s="156">
        <v>0</v>
      </c>
      <c r="P115" s="71">
        <f>+DATEDIF([1]SVTT!O$4,M115,"m")</f>
        <v>65</v>
      </c>
      <c r="Q115" s="153" t="str">
        <f>IF(R115=P115,"C",IF(P115+24=R115,"C24","T"))</f>
        <v>T</v>
      </c>
      <c r="R115" s="103">
        <v>0</v>
      </c>
      <c r="S115" s="72">
        <v>36</v>
      </c>
      <c r="T115" s="113">
        <v>46960</v>
      </c>
      <c r="U115" s="92">
        <v>9</v>
      </c>
      <c r="V115" s="92">
        <v>2018</v>
      </c>
      <c r="W115" s="85">
        <v>0</v>
      </c>
      <c r="X115" s="85">
        <f>+([1]SVTT!$D$3-V115)*12+[1]SVTT!$C$3-U115+1</f>
        <v>4</v>
      </c>
      <c r="Y115" s="85">
        <f>+X115+24</f>
        <v>28</v>
      </c>
      <c r="Z115" s="74">
        <f>+Y115+Z$4</f>
        <v>33</v>
      </c>
      <c r="AA115" s="74">
        <f>+P115-Z115</f>
        <v>32</v>
      </c>
      <c r="AB115" s="85">
        <f>+T115/S115</f>
        <v>1304.4444444444443</v>
      </c>
      <c r="AC115" s="75">
        <v>0</v>
      </c>
      <c r="AD115" s="75">
        <f>+(X115-W115)*AB115</f>
        <v>5217.7777777777774</v>
      </c>
      <c r="AE115" s="75">
        <f>+AD115+AC115</f>
        <v>5217.7777777777774</v>
      </c>
      <c r="AF115" s="75">
        <f>+T115-AE115</f>
        <v>41742.222222222219</v>
      </c>
      <c r="AG115" s="105">
        <f>+AB115*12</f>
        <v>15653.333333333332</v>
      </c>
      <c r="AH115" s="105">
        <f>+AE115+AG115</f>
        <v>20871.111111111109</v>
      </c>
      <c r="AI115" s="78">
        <f>+T115-AH115</f>
        <v>26088.888888888891</v>
      </c>
      <c r="AJ115" s="105"/>
      <c r="AK115" s="105">
        <f>+AB115*8</f>
        <v>10435.555555555555</v>
      </c>
      <c r="AL115" s="105"/>
      <c r="AM115" s="105"/>
      <c r="AN115" s="105"/>
      <c r="AO115" s="89"/>
      <c r="AP115" s="89"/>
      <c r="AQ115" s="89"/>
      <c r="AR115" s="89"/>
      <c r="AS115" s="105">
        <f>+AB115*12</f>
        <v>15653.333333333332</v>
      </c>
      <c r="AT115" s="106">
        <f>+AE115+AG115+AS115</f>
        <v>36524.444444444438</v>
      </c>
      <c r="AU115" s="106">
        <f>+T115-AT115</f>
        <v>10435.555555555562</v>
      </c>
      <c r="AV115" s="82">
        <f>(Z115-Y115)*AB115</f>
        <v>6522.2222222222217</v>
      </c>
      <c r="AW115" s="83">
        <f>+AV115+AT115</f>
        <v>43046.666666666657</v>
      </c>
      <c r="AX115" s="84">
        <f>+T115-AW115</f>
        <v>3913.333333333343</v>
      </c>
    </row>
    <row r="116" spans="1:50">
      <c r="A116" s="67">
        <v>12</v>
      </c>
      <c r="B116" s="101" t="s">
        <v>150</v>
      </c>
      <c r="C116" s="101">
        <v>17</v>
      </c>
      <c r="D116" s="101" t="s">
        <v>55</v>
      </c>
      <c r="E116" s="72" t="s">
        <v>171</v>
      </c>
      <c r="F116" s="72" t="s">
        <v>172</v>
      </c>
      <c r="G116" s="101">
        <v>1664023</v>
      </c>
      <c r="H116" s="102" t="s">
        <v>58</v>
      </c>
      <c r="I116" s="72" t="s">
        <v>153</v>
      </c>
      <c r="J116" s="89"/>
      <c r="K116" s="112">
        <v>43034</v>
      </c>
      <c r="L116" s="70">
        <v>42398</v>
      </c>
      <c r="M116" s="70">
        <v>45320</v>
      </c>
      <c r="N116" s="70">
        <v>43160</v>
      </c>
      <c r="O116" s="156">
        <v>0</v>
      </c>
      <c r="P116" s="71">
        <f>+DATEDIF([1]SVTT!O$4,M116,"m")</f>
        <v>65</v>
      </c>
      <c r="Q116" s="153" t="str">
        <f>IF(R116=P116,"C",IF(P116+24=R116,"C24","T"))</f>
        <v>T</v>
      </c>
      <c r="R116" s="103">
        <v>0</v>
      </c>
      <c r="S116" s="72">
        <v>36</v>
      </c>
      <c r="T116" s="113">
        <v>46960</v>
      </c>
      <c r="U116" s="92">
        <v>9</v>
      </c>
      <c r="V116" s="92">
        <v>2018</v>
      </c>
      <c r="W116" s="85">
        <v>0</v>
      </c>
      <c r="X116" s="85">
        <f>+([1]SVTT!$D$3-V116)*12+[1]SVTT!$C$3-U116+1</f>
        <v>4</v>
      </c>
      <c r="Y116" s="85">
        <f>+X116+24</f>
        <v>28</v>
      </c>
      <c r="Z116" s="74">
        <f>+Y116+Z$4</f>
        <v>33</v>
      </c>
      <c r="AA116" s="74">
        <f>+P116-Z116</f>
        <v>32</v>
      </c>
      <c r="AB116" s="85">
        <f>+T116/S116</f>
        <v>1304.4444444444443</v>
      </c>
      <c r="AC116" s="75">
        <v>0</v>
      </c>
      <c r="AD116" s="75">
        <f>+(X116-W116)*AB116</f>
        <v>5217.7777777777774</v>
      </c>
      <c r="AE116" s="75">
        <f>+AD116+AC116</f>
        <v>5217.7777777777774</v>
      </c>
      <c r="AF116" s="75">
        <f>+T116-AE116</f>
        <v>41742.222222222219</v>
      </c>
      <c r="AG116" s="105">
        <f>+AB116*12</f>
        <v>15653.333333333332</v>
      </c>
      <c r="AH116" s="105">
        <f>+AE116+AG116</f>
        <v>20871.111111111109</v>
      </c>
      <c r="AI116" s="78">
        <f>+T116-AH116</f>
        <v>26088.888888888891</v>
      </c>
      <c r="AJ116" s="105"/>
      <c r="AK116" s="105">
        <f>+AB116*8</f>
        <v>10435.555555555555</v>
      </c>
      <c r="AL116" s="105"/>
      <c r="AM116" s="105"/>
      <c r="AN116" s="105"/>
      <c r="AO116" s="89"/>
      <c r="AP116" s="89"/>
      <c r="AQ116" s="89"/>
      <c r="AR116" s="89"/>
      <c r="AS116" s="105">
        <f>+AB116*12</f>
        <v>15653.333333333332</v>
      </c>
      <c r="AT116" s="106">
        <f>+AE116+AG116+AS116</f>
        <v>36524.444444444438</v>
      </c>
      <c r="AU116" s="106">
        <f>+T116-AT116</f>
        <v>10435.555555555562</v>
      </c>
      <c r="AV116" s="82">
        <f>(Z116-Y116)*AB116</f>
        <v>6522.2222222222217</v>
      </c>
      <c r="AW116" s="83">
        <f>+AV116+AT116</f>
        <v>43046.666666666657</v>
      </c>
      <c r="AX116" s="84">
        <f>+T116-AW116</f>
        <v>3913.333333333343</v>
      </c>
    </row>
    <row r="117" spans="1:50">
      <c r="A117" s="67">
        <v>12</v>
      </c>
      <c r="B117" s="101" t="s">
        <v>150</v>
      </c>
      <c r="C117" s="101">
        <v>17</v>
      </c>
      <c r="D117" s="101" t="s">
        <v>55</v>
      </c>
      <c r="E117" s="72" t="s">
        <v>173</v>
      </c>
      <c r="F117" s="72" t="s">
        <v>152</v>
      </c>
      <c r="G117" s="101">
        <v>1664023</v>
      </c>
      <c r="H117" s="102" t="s">
        <v>58</v>
      </c>
      <c r="I117" s="72" t="s">
        <v>153</v>
      </c>
      <c r="J117" s="72"/>
      <c r="K117" s="70">
        <v>43034</v>
      </c>
      <c r="L117" s="70">
        <v>42398</v>
      </c>
      <c r="M117" s="70">
        <v>45320</v>
      </c>
      <c r="N117" s="70">
        <v>43160</v>
      </c>
      <c r="O117" s="156">
        <v>0</v>
      </c>
      <c r="P117" s="71">
        <f>+DATEDIF([1]SVTT!O$4,M117,"m")</f>
        <v>65</v>
      </c>
      <c r="Q117" s="153" t="str">
        <f>IF(R117=P117,"C",IF(P117+24=R117,"C24","T"))</f>
        <v>T</v>
      </c>
      <c r="R117" s="103">
        <v>0</v>
      </c>
      <c r="S117" s="72">
        <v>36</v>
      </c>
      <c r="T117" s="104">
        <v>513887</v>
      </c>
      <c r="U117" s="92">
        <v>9</v>
      </c>
      <c r="V117" s="92">
        <v>2018</v>
      </c>
      <c r="W117" s="85">
        <v>0</v>
      </c>
      <c r="X117" s="85">
        <f>+([1]SVTT!$D$3-V117)*12+[1]SVTT!$C$3-U117+1</f>
        <v>4</v>
      </c>
      <c r="Y117" s="85">
        <f>+X117+24</f>
        <v>28</v>
      </c>
      <c r="Z117" s="74">
        <f>+Y117+Z$4</f>
        <v>33</v>
      </c>
      <c r="AA117" s="74">
        <f>+P117-Z117</f>
        <v>32</v>
      </c>
      <c r="AB117" s="85">
        <f>+T117/S117</f>
        <v>14274.638888888889</v>
      </c>
      <c r="AC117" s="75">
        <v>0</v>
      </c>
      <c r="AD117" s="75">
        <f>+(X117-W117)*AB117</f>
        <v>57098.555555555555</v>
      </c>
      <c r="AE117" s="75">
        <f>+AD117+AC117</f>
        <v>57098.555555555555</v>
      </c>
      <c r="AF117" s="75">
        <f>+T117-AE117</f>
        <v>456788.44444444444</v>
      </c>
      <c r="AG117" s="105">
        <f>+AB117*12</f>
        <v>171295.66666666666</v>
      </c>
      <c r="AH117" s="105">
        <f>+AE117+AG117</f>
        <v>228394.22222222222</v>
      </c>
      <c r="AI117" s="78">
        <f>+T117-AH117</f>
        <v>285492.77777777775</v>
      </c>
      <c r="AJ117" s="105"/>
      <c r="AK117" s="105">
        <f>+AB117*8</f>
        <v>114197.11111111111</v>
      </c>
      <c r="AL117" s="105"/>
      <c r="AM117" s="105"/>
      <c r="AN117" s="105"/>
      <c r="AO117" s="89"/>
      <c r="AP117" s="89"/>
      <c r="AQ117" s="89"/>
      <c r="AR117" s="89"/>
      <c r="AS117" s="105">
        <f>+AB117*12</f>
        <v>171295.66666666666</v>
      </c>
      <c r="AT117" s="106">
        <f>+AE117+AG117+AS117</f>
        <v>399689.88888888888</v>
      </c>
      <c r="AU117" s="106">
        <f>+T117-AT117</f>
        <v>114197.11111111112</v>
      </c>
      <c r="AV117" s="82">
        <f>(Z117-Y117)*AB117</f>
        <v>71373.194444444438</v>
      </c>
      <c r="AW117" s="83">
        <f>+AV117+AT117</f>
        <v>471063.08333333331</v>
      </c>
      <c r="AX117" s="84">
        <f>+T117-AW117</f>
        <v>42823.916666666686</v>
      </c>
    </row>
    <row r="118" spans="1:50">
      <c r="A118" s="67">
        <v>12</v>
      </c>
      <c r="B118" s="101" t="s">
        <v>150</v>
      </c>
      <c r="C118" s="101">
        <v>17</v>
      </c>
      <c r="D118" s="101" t="s">
        <v>55</v>
      </c>
      <c r="E118" s="72" t="s">
        <v>173</v>
      </c>
      <c r="F118" s="72" t="s">
        <v>152</v>
      </c>
      <c r="G118" s="101">
        <v>1664023</v>
      </c>
      <c r="H118" s="102" t="s">
        <v>58</v>
      </c>
      <c r="I118" s="72" t="s">
        <v>153</v>
      </c>
      <c r="J118" s="72"/>
      <c r="K118" s="70">
        <v>43034</v>
      </c>
      <c r="L118" s="70">
        <v>42398</v>
      </c>
      <c r="M118" s="70">
        <v>45320</v>
      </c>
      <c r="N118" s="70">
        <v>43160</v>
      </c>
      <c r="O118" s="156">
        <v>0</v>
      </c>
      <c r="P118" s="71">
        <f>+DATEDIF([1]SVTT!O$4,M118,"m")</f>
        <v>65</v>
      </c>
      <c r="Q118" s="153" t="str">
        <f>IF(R118=P118,"C",IF(P118+24=R118,"C24","T"))</f>
        <v>T</v>
      </c>
      <c r="R118" s="103">
        <v>0</v>
      </c>
      <c r="S118" s="72">
        <v>36</v>
      </c>
      <c r="T118" s="104">
        <v>513887</v>
      </c>
      <c r="U118" s="92">
        <v>9</v>
      </c>
      <c r="V118" s="92">
        <v>2018</v>
      </c>
      <c r="W118" s="85">
        <v>0</v>
      </c>
      <c r="X118" s="85">
        <f>+([1]SVTT!$D$3-V118)*12+[1]SVTT!$C$3-U118+1</f>
        <v>4</v>
      </c>
      <c r="Y118" s="85">
        <f>+X118+24</f>
        <v>28</v>
      </c>
      <c r="Z118" s="74">
        <f>+Y118+Z$4</f>
        <v>33</v>
      </c>
      <c r="AA118" s="74">
        <f>+P118-Z118</f>
        <v>32</v>
      </c>
      <c r="AB118" s="85">
        <f>+T118/S118</f>
        <v>14274.638888888889</v>
      </c>
      <c r="AC118" s="75">
        <v>0</v>
      </c>
      <c r="AD118" s="75">
        <f>+(X118-W118)*AB118</f>
        <v>57098.555555555555</v>
      </c>
      <c r="AE118" s="75">
        <f>+AD118+AC118</f>
        <v>57098.555555555555</v>
      </c>
      <c r="AF118" s="75">
        <f>+T118-AE118</f>
        <v>456788.44444444444</v>
      </c>
      <c r="AG118" s="105">
        <f>+AB118*12</f>
        <v>171295.66666666666</v>
      </c>
      <c r="AH118" s="105">
        <f>+AE118+AG118</f>
        <v>228394.22222222222</v>
      </c>
      <c r="AI118" s="78">
        <f>+T118-AH118</f>
        <v>285492.77777777775</v>
      </c>
      <c r="AJ118" s="105"/>
      <c r="AK118" s="105">
        <f>+AB118*8</f>
        <v>114197.11111111111</v>
      </c>
      <c r="AL118" s="105"/>
      <c r="AM118" s="105"/>
      <c r="AN118" s="105"/>
      <c r="AO118" s="89"/>
      <c r="AP118" s="89"/>
      <c r="AQ118" s="89"/>
      <c r="AR118" s="89"/>
      <c r="AS118" s="105">
        <f>+AB118*12</f>
        <v>171295.66666666666</v>
      </c>
      <c r="AT118" s="106">
        <f>+AE118+AG118+AS118</f>
        <v>399689.88888888888</v>
      </c>
      <c r="AU118" s="106">
        <f>+T118-AT118</f>
        <v>114197.11111111112</v>
      </c>
      <c r="AV118" s="82">
        <f>(Z118-Y118)*AB118</f>
        <v>71373.194444444438</v>
      </c>
      <c r="AW118" s="83">
        <f>+AV118+AT118</f>
        <v>471063.08333333331</v>
      </c>
      <c r="AX118" s="84">
        <f>+T118-AW118</f>
        <v>42823.916666666686</v>
      </c>
    </row>
    <row r="119" spans="1:50">
      <c r="A119" s="67">
        <v>12</v>
      </c>
      <c r="B119" s="86" t="s">
        <v>150</v>
      </c>
      <c r="C119" s="101">
        <v>17</v>
      </c>
      <c r="D119" s="101" t="s">
        <v>55</v>
      </c>
      <c r="E119" s="72" t="s">
        <v>173</v>
      </c>
      <c r="F119" s="72" t="s">
        <v>152</v>
      </c>
      <c r="G119" s="101">
        <v>1664023</v>
      </c>
      <c r="H119" s="102" t="s">
        <v>58</v>
      </c>
      <c r="I119" s="72" t="s">
        <v>153</v>
      </c>
      <c r="J119" s="72"/>
      <c r="K119" s="70">
        <v>43034</v>
      </c>
      <c r="L119" s="70">
        <v>42398</v>
      </c>
      <c r="M119" s="70">
        <v>45320</v>
      </c>
      <c r="N119" s="70">
        <v>43160</v>
      </c>
      <c r="O119" s="156">
        <v>0</v>
      </c>
      <c r="P119" s="71">
        <f>+DATEDIF([1]SVTT!O$4,M119,"m")</f>
        <v>65</v>
      </c>
      <c r="Q119" s="153" t="str">
        <f>IF(R119=P119,"C",IF(P119+24=R119,"C24","T"))</f>
        <v>T</v>
      </c>
      <c r="R119" s="103">
        <v>0</v>
      </c>
      <c r="S119" s="72">
        <v>36</v>
      </c>
      <c r="T119" s="104">
        <v>513887</v>
      </c>
      <c r="U119" s="92">
        <v>9</v>
      </c>
      <c r="V119" s="92">
        <v>2018</v>
      </c>
      <c r="W119" s="85">
        <v>0</v>
      </c>
      <c r="X119" s="85">
        <f>+([1]SVTT!$D$3-V119)*12+[1]SVTT!$C$3-U119+1</f>
        <v>4</v>
      </c>
      <c r="Y119" s="85">
        <f>+X119+24</f>
        <v>28</v>
      </c>
      <c r="Z119" s="74">
        <f>+Y119+Z$4</f>
        <v>33</v>
      </c>
      <c r="AA119" s="74">
        <f>+P119-Z119</f>
        <v>32</v>
      </c>
      <c r="AB119" s="85">
        <f>+T119/S119</f>
        <v>14274.638888888889</v>
      </c>
      <c r="AC119" s="75">
        <v>0</v>
      </c>
      <c r="AD119" s="75">
        <f>+(X119-W119)*AB119</f>
        <v>57098.555555555555</v>
      </c>
      <c r="AE119" s="75">
        <f>+AD119+AC119</f>
        <v>57098.555555555555</v>
      </c>
      <c r="AF119" s="75">
        <f>+T119-AE119</f>
        <v>456788.44444444444</v>
      </c>
      <c r="AG119" s="105">
        <f>+AB119*12</f>
        <v>171295.66666666666</v>
      </c>
      <c r="AH119" s="105">
        <f>+AE119+AG119</f>
        <v>228394.22222222222</v>
      </c>
      <c r="AI119" s="78">
        <f>+T119-AH119</f>
        <v>285492.77777777775</v>
      </c>
      <c r="AJ119" s="105"/>
      <c r="AK119" s="105">
        <f>+AB119*8</f>
        <v>114197.11111111111</v>
      </c>
      <c r="AL119" s="105"/>
      <c r="AM119" s="105"/>
      <c r="AN119" s="105"/>
      <c r="AO119" s="89"/>
      <c r="AP119" s="89"/>
      <c r="AQ119" s="89"/>
      <c r="AR119" s="89"/>
      <c r="AS119" s="105">
        <f>+AB119*12</f>
        <v>171295.66666666666</v>
      </c>
      <c r="AT119" s="106">
        <f>+AE119+AG119+AS119</f>
        <v>399689.88888888888</v>
      </c>
      <c r="AU119" s="106">
        <f>+T119-AT119</f>
        <v>114197.11111111112</v>
      </c>
      <c r="AV119" s="82">
        <f>(Z119-Y119)*AB119</f>
        <v>71373.194444444438</v>
      </c>
      <c r="AW119" s="83">
        <f>+AV119+AT119</f>
        <v>471063.08333333331</v>
      </c>
      <c r="AX119" s="84">
        <f>+T119-AW119</f>
        <v>42823.916666666686</v>
      </c>
    </row>
    <row r="120" spans="1:50">
      <c r="A120" s="67">
        <v>12</v>
      </c>
      <c r="B120" s="86" t="s">
        <v>150</v>
      </c>
      <c r="C120" s="101">
        <v>17</v>
      </c>
      <c r="D120" s="101" t="s">
        <v>55</v>
      </c>
      <c r="E120" s="72" t="s">
        <v>173</v>
      </c>
      <c r="F120" s="72" t="s">
        <v>152</v>
      </c>
      <c r="G120" s="101">
        <v>1664023</v>
      </c>
      <c r="H120" s="102" t="s">
        <v>58</v>
      </c>
      <c r="I120" s="72" t="s">
        <v>153</v>
      </c>
      <c r="J120" s="72"/>
      <c r="K120" s="70">
        <v>43034</v>
      </c>
      <c r="L120" s="70">
        <v>42398</v>
      </c>
      <c r="M120" s="70">
        <v>45320</v>
      </c>
      <c r="N120" s="70">
        <v>43160</v>
      </c>
      <c r="O120" s="156">
        <v>0</v>
      </c>
      <c r="P120" s="71">
        <f>+DATEDIF([1]SVTT!O$4,M120,"m")</f>
        <v>65</v>
      </c>
      <c r="Q120" s="153" t="str">
        <f>IF(R120=P120,"C",IF(P120+24=R120,"C24","T"))</f>
        <v>T</v>
      </c>
      <c r="R120" s="103">
        <v>0</v>
      </c>
      <c r="S120" s="72">
        <v>36</v>
      </c>
      <c r="T120" s="104">
        <v>513887</v>
      </c>
      <c r="U120" s="92">
        <v>9</v>
      </c>
      <c r="V120" s="92">
        <v>2018</v>
      </c>
      <c r="W120" s="85">
        <v>0</v>
      </c>
      <c r="X120" s="85">
        <f>+([1]SVTT!$D$3-V120)*12+[1]SVTT!$C$3-U120+1</f>
        <v>4</v>
      </c>
      <c r="Y120" s="85">
        <f>+X120+24</f>
        <v>28</v>
      </c>
      <c r="Z120" s="74">
        <f>+Y120+Z$4</f>
        <v>33</v>
      </c>
      <c r="AA120" s="74">
        <f>+P120-Z120</f>
        <v>32</v>
      </c>
      <c r="AB120" s="85">
        <f>+T120/S120</f>
        <v>14274.638888888889</v>
      </c>
      <c r="AC120" s="75">
        <v>0</v>
      </c>
      <c r="AD120" s="75">
        <f>+(X120-W120)*AB120</f>
        <v>57098.555555555555</v>
      </c>
      <c r="AE120" s="75">
        <f>+AD120+AC120</f>
        <v>57098.555555555555</v>
      </c>
      <c r="AF120" s="75">
        <f>+T120-AE120</f>
        <v>456788.44444444444</v>
      </c>
      <c r="AG120" s="105">
        <f>+AB120*12</f>
        <v>171295.66666666666</v>
      </c>
      <c r="AH120" s="105">
        <f>+AE120+AG120</f>
        <v>228394.22222222222</v>
      </c>
      <c r="AI120" s="78">
        <f>+T120-AH120</f>
        <v>285492.77777777775</v>
      </c>
      <c r="AJ120" s="105"/>
      <c r="AK120" s="105">
        <f>+AB120*8</f>
        <v>114197.11111111111</v>
      </c>
      <c r="AL120" s="105"/>
      <c r="AM120" s="105"/>
      <c r="AN120" s="105"/>
      <c r="AO120" s="89"/>
      <c r="AP120" s="89"/>
      <c r="AQ120" s="89"/>
      <c r="AR120" s="89"/>
      <c r="AS120" s="105">
        <f>+AB120*12</f>
        <v>171295.66666666666</v>
      </c>
      <c r="AT120" s="106">
        <f>+AE120+AG120+AS120</f>
        <v>399689.88888888888</v>
      </c>
      <c r="AU120" s="106">
        <f>+T120-AT120</f>
        <v>114197.11111111112</v>
      </c>
      <c r="AV120" s="82">
        <f>(Z120-Y120)*AB120</f>
        <v>71373.194444444438</v>
      </c>
      <c r="AW120" s="83">
        <f>+AV120+AT120</f>
        <v>471063.08333333331</v>
      </c>
      <c r="AX120" s="84">
        <f>+T120-AW120</f>
        <v>42823.916666666686</v>
      </c>
    </row>
    <row r="121" spans="1:50">
      <c r="A121" s="67">
        <v>12</v>
      </c>
      <c r="B121" s="86" t="s">
        <v>150</v>
      </c>
      <c r="C121" s="101">
        <v>17</v>
      </c>
      <c r="D121" s="101" t="s">
        <v>55</v>
      </c>
      <c r="E121" s="72" t="s">
        <v>173</v>
      </c>
      <c r="F121" s="72" t="s">
        <v>152</v>
      </c>
      <c r="G121" s="101">
        <v>1664023</v>
      </c>
      <c r="H121" s="102" t="s">
        <v>58</v>
      </c>
      <c r="I121" s="72" t="s">
        <v>153</v>
      </c>
      <c r="J121" s="72"/>
      <c r="K121" s="70">
        <v>43034</v>
      </c>
      <c r="L121" s="70">
        <v>42398</v>
      </c>
      <c r="M121" s="70">
        <v>45320</v>
      </c>
      <c r="N121" s="70">
        <v>43160</v>
      </c>
      <c r="O121" s="156">
        <v>0</v>
      </c>
      <c r="P121" s="71">
        <f>+DATEDIF([1]SVTT!O$4,M121,"m")</f>
        <v>65</v>
      </c>
      <c r="Q121" s="153" t="str">
        <f>IF(R121=P121,"C",IF(P121+24=R121,"C24","T"))</f>
        <v>T</v>
      </c>
      <c r="R121" s="103">
        <v>0</v>
      </c>
      <c r="S121" s="72">
        <v>36</v>
      </c>
      <c r="T121" s="104">
        <v>513887</v>
      </c>
      <c r="U121" s="92">
        <v>9</v>
      </c>
      <c r="V121" s="92">
        <v>2018</v>
      </c>
      <c r="W121" s="85">
        <v>0</v>
      </c>
      <c r="X121" s="85">
        <f>+([1]SVTT!$D$3-V121)*12+[1]SVTT!$C$3-U121+1</f>
        <v>4</v>
      </c>
      <c r="Y121" s="85">
        <f>+X121+24</f>
        <v>28</v>
      </c>
      <c r="Z121" s="74">
        <f>+Y121+Z$4</f>
        <v>33</v>
      </c>
      <c r="AA121" s="74">
        <f>+P121-Z121</f>
        <v>32</v>
      </c>
      <c r="AB121" s="85">
        <f>+T121/S121</f>
        <v>14274.638888888889</v>
      </c>
      <c r="AC121" s="75">
        <v>0</v>
      </c>
      <c r="AD121" s="75">
        <f>+(X121-W121)*AB121</f>
        <v>57098.555555555555</v>
      </c>
      <c r="AE121" s="75">
        <f>+AD121+AC121</f>
        <v>57098.555555555555</v>
      </c>
      <c r="AF121" s="75">
        <f>+T121-AE121</f>
        <v>456788.44444444444</v>
      </c>
      <c r="AG121" s="105">
        <f>+AB121*12</f>
        <v>171295.66666666666</v>
      </c>
      <c r="AH121" s="105">
        <f>+AE121+AG121</f>
        <v>228394.22222222222</v>
      </c>
      <c r="AI121" s="78">
        <f>+T121-AH121</f>
        <v>285492.77777777775</v>
      </c>
      <c r="AJ121" s="105"/>
      <c r="AK121" s="105">
        <f>+AB121*8</f>
        <v>114197.11111111111</v>
      </c>
      <c r="AL121" s="105"/>
      <c r="AM121" s="105"/>
      <c r="AN121" s="105"/>
      <c r="AO121" s="89"/>
      <c r="AP121" s="89"/>
      <c r="AQ121" s="89"/>
      <c r="AR121" s="89"/>
      <c r="AS121" s="105">
        <f>+AB121*12</f>
        <v>171295.66666666666</v>
      </c>
      <c r="AT121" s="106">
        <f>+AE121+AG121+AS121</f>
        <v>399689.88888888888</v>
      </c>
      <c r="AU121" s="106">
        <f>+T121-AT121</f>
        <v>114197.11111111112</v>
      </c>
      <c r="AV121" s="82">
        <f>(Z121-Y121)*AB121</f>
        <v>71373.194444444438</v>
      </c>
      <c r="AW121" s="83">
        <f>+AV121+AT121</f>
        <v>471063.08333333331</v>
      </c>
      <c r="AX121" s="84">
        <f>+T121-AW121</f>
        <v>42823.916666666686</v>
      </c>
    </row>
    <row r="122" spans="1:50">
      <c r="A122" s="67">
        <v>12</v>
      </c>
      <c r="B122" s="86" t="s">
        <v>150</v>
      </c>
      <c r="C122" s="101">
        <v>17</v>
      </c>
      <c r="D122" s="101" t="s">
        <v>55</v>
      </c>
      <c r="E122" s="72" t="s">
        <v>173</v>
      </c>
      <c r="F122" s="72" t="s">
        <v>152</v>
      </c>
      <c r="G122" s="101">
        <v>1664023</v>
      </c>
      <c r="H122" s="102" t="s">
        <v>58</v>
      </c>
      <c r="I122" s="72" t="s">
        <v>153</v>
      </c>
      <c r="J122" s="72"/>
      <c r="K122" s="70">
        <v>43034</v>
      </c>
      <c r="L122" s="70">
        <v>42398</v>
      </c>
      <c r="M122" s="70">
        <v>45320</v>
      </c>
      <c r="N122" s="70">
        <v>43160</v>
      </c>
      <c r="O122" s="156">
        <v>0</v>
      </c>
      <c r="P122" s="71">
        <f>+DATEDIF([1]SVTT!O$4,M122,"m")</f>
        <v>65</v>
      </c>
      <c r="Q122" s="153" t="str">
        <f>IF(R122=P122,"C",IF(P122+24=R122,"C24","T"))</f>
        <v>T</v>
      </c>
      <c r="R122" s="103">
        <v>0</v>
      </c>
      <c r="S122" s="72">
        <v>36</v>
      </c>
      <c r="T122" s="104">
        <v>513887</v>
      </c>
      <c r="U122" s="92">
        <v>9</v>
      </c>
      <c r="V122" s="92">
        <v>2018</v>
      </c>
      <c r="W122" s="85">
        <v>0</v>
      </c>
      <c r="X122" s="85">
        <f>+([1]SVTT!$D$3-V122)*12+[1]SVTT!$C$3-U122+1</f>
        <v>4</v>
      </c>
      <c r="Y122" s="85">
        <f>+X122+24</f>
        <v>28</v>
      </c>
      <c r="Z122" s="74">
        <f>+Y122+Z$4</f>
        <v>33</v>
      </c>
      <c r="AA122" s="74">
        <f>+P122-Z122</f>
        <v>32</v>
      </c>
      <c r="AB122" s="85">
        <f>+T122/S122</f>
        <v>14274.638888888889</v>
      </c>
      <c r="AC122" s="75">
        <v>0</v>
      </c>
      <c r="AD122" s="75">
        <f>+(X122-W122)*AB122</f>
        <v>57098.555555555555</v>
      </c>
      <c r="AE122" s="75">
        <f>+AD122+AC122</f>
        <v>57098.555555555555</v>
      </c>
      <c r="AF122" s="75">
        <f>+T122-AE122</f>
        <v>456788.44444444444</v>
      </c>
      <c r="AG122" s="105">
        <f>+AB122*12</f>
        <v>171295.66666666666</v>
      </c>
      <c r="AH122" s="105">
        <f>+AE122+AG122</f>
        <v>228394.22222222222</v>
      </c>
      <c r="AI122" s="78">
        <f>+T122-AH122</f>
        <v>285492.77777777775</v>
      </c>
      <c r="AJ122" s="105"/>
      <c r="AK122" s="105">
        <f>+AB122*8</f>
        <v>114197.11111111111</v>
      </c>
      <c r="AL122" s="105"/>
      <c r="AM122" s="105"/>
      <c r="AN122" s="105"/>
      <c r="AO122" s="89"/>
      <c r="AP122" s="89"/>
      <c r="AQ122" s="89"/>
      <c r="AR122" s="89"/>
      <c r="AS122" s="105">
        <f>+AB122*12</f>
        <v>171295.66666666666</v>
      </c>
      <c r="AT122" s="106">
        <f>+AE122+AG122+AS122</f>
        <v>399689.88888888888</v>
      </c>
      <c r="AU122" s="106">
        <f>+T122-AT122</f>
        <v>114197.11111111112</v>
      </c>
      <c r="AV122" s="82">
        <f>(Z122-Y122)*AB122</f>
        <v>71373.194444444438</v>
      </c>
      <c r="AW122" s="83">
        <f>+AV122+AT122</f>
        <v>471063.08333333331</v>
      </c>
      <c r="AX122" s="84">
        <f>+T122-AW122</f>
        <v>42823.916666666686</v>
      </c>
    </row>
    <row r="123" spans="1:50">
      <c r="A123" s="67">
        <v>12</v>
      </c>
      <c r="B123" s="86" t="s">
        <v>150</v>
      </c>
      <c r="C123" s="101">
        <v>17</v>
      </c>
      <c r="D123" s="101" t="s">
        <v>55</v>
      </c>
      <c r="E123" s="72" t="s">
        <v>173</v>
      </c>
      <c r="F123" s="72" t="s">
        <v>152</v>
      </c>
      <c r="G123" s="101">
        <v>1664023</v>
      </c>
      <c r="H123" s="102" t="s">
        <v>58</v>
      </c>
      <c r="I123" s="72" t="s">
        <v>153</v>
      </c>
      <c r="J123" s="72"/>
      <c r="K123" s="70">
        <v>43034</v>
      </c>
      <c r="L123" s="70">
        <v>42398</v>
      </c>
      <c r="M123" s="70">
        <v>45320</v>
      </c>
      <c r="N123" s="70">
        <v>43160</v>
      </c>
      <c r="O123" s="156">
        <v>0</v>
      </c>
      <c r="P123" s="71">
        <f>+DATEDIF([1]SVTT!O$4,M123,"m")</f>
        <v>65</v>
      </c>
      <c r="Q123" s="153" t="str">
        <f>IF(R123=P123,"C",IF(P123+24=R123,"C24","T"))</f>
        <v>T</v>
      </c>
      <c r="R123" s="103">
        <v>0</v>
      </c>
      <c r="S123" s="72">
        <v>36</v>
      </c>
      <c r="T123" s="104">
        <v>513887</v>
      </c>
      <c r="U123" s="92">
        <v>9</v>
      </c>
      <c r="V123" s="92">
        <v>2018</v>
      </c>
      <c r="W123" s="85">
        <v>0</v>
      </c>
      <c r="X123" s="85">
        <f>+([1]SVTT!$D$3-V123)*12+[1]SVTT!$C$3-U123+1</f>
        <v>4</v>
      </c>
      <c r="Y123" s="85">
        <f>+X123+24</f>
        <v>28</v>
      </c>
      <c r="Z123" s="74">
        <f>+Y123+Z$4</f>
        <v>33</v>
      </c>
      <c r="AA123" s="74">
        <f>+P123-Z123</f>
        <v>32</v>
      </c>
      <c r="AB123" s="85">
        <f>+T123/S123</f>
        <v>14274.638888888889</v>
      </c>
      <c r="AC123" s="75">
        <v>0</v>
      </c>
      <c r="AD123" s="75">
        <f>+(X123-W123)*AB123</f>
        <v>57098.555555555555</v>
      </c>
      <c r="AE123" s="75">
        <f>+AD123+AC123</f>
        <v>57098.555555555555</v>
      </c>
      <c r="AF123" s="75">
        <f>+T123-AE123</f>
        <v>456788.44444444444</v>
      </c>
      <c r="AG123" s="105">
        <f>+AB123*12</f>
        <v>171295.66666666666</v>
      </c>
      <c r="AH123" s="105">
        <f>+AE123+AG123</f>
        <v>228394.22222222222</v>
      </c>
      <c r="AI123" s="78">
        <f>+T123-AH123</f>
        <v>285492.77777777775</v>
      </c>
      <c r="AJ123" s="105"/>
      <c r="AK123" s="105">
        <f>+AB123*8</f>
        <v>114197.11111111111</v>
      </c>
      <c r="AL123" s="105"/>
      <c r="AM123" s="105"/>
      <c r="AN123" s="105"/>
      <c r="AO123" s="89"/>
      <c r="AP123" s="89"/>
      <c r="AQ123" s="89"/>
      <c r="AR123" s="89"/>
      <c r="AS123" s="105">
        <f>+AB123*12</f>
        <v>171295.66666666666</v>
      </c>
      <c r="AT123" s="106">
        <f>+AE123+AG123+AS123</f>
        <v>399689.88888888888</v>
      </c>
      <c r="AU123" s="106">
        <f>+T123-AT123</f>
        <v>114197.11111111112</v>
      </c>
      <c r="AV123" s="82">
        <f>(Z123-Y123)*AB123</f>
        <v>71373.194444444438</v>
      </c>
      <c r="AW123" s="83">
        <f>+AV123+AT123</f>
        <v>471063.08333333331</v>
      </c>
      <c r="AX123" s="84">
        <f>+T123-AW123</f>
        <v>42823.916666666686</v>
      </c>
    </row>
    <row r="124" spans="1:50">
      <c r="A124" s="67">
        <v>12</v>
      </c>
      <c r="B124" s="86" t="s">
        <v>150</v>
      </c>
      <c r="C124" s="101">
        <v>17</v>
      </c>
      <c r="D124" s="101" t="s">
        <v>55</v>
      </c>
      <c r="E124" s="72" t="s">
        <v>173</v>
      </c>
      <c r="F124" s="72" t="s">
        <v>152</v>
      </c>
      <c r="G124" s="101">
        <v>1664023</v>
      </c>
      <c r="H124" s="102" t="s">
        <v>58</v>
      </c>
      <c r="I124" s="72" t="s">
        <v>153</v>
      </c>
      <c r="J124" s="72"/>
      <c r="K124" s="70">
        <v>43034</v>
      </c>
      <c r="L124" s="70">
        <v>42398</v>
      </c>
      <c r="M124" s="70">
        <v>45320</v>
      </c>
      <c r="N124" s="70">
        <v>43160</v>
      </c>
      <c r="O124" s="156">
        <v>0</v>
      </c>
      <c r="P124" s="71">
        <f>+DATEDIF([1]SVTT!O$4,M124,"m")</f>
        <v>65</v>
      </c>
      <c r="Q124" s="153" t="str">
        <f>IF(R124=P124,"C",IF(P124+24=R124,"C24","T"))</f>
        <v>T</v>
      </c>
      <c r="R124" s="103">
        <v>0</v>
      </c>
      <c r="S124" s="72">
        <v>36</v>
      </c>
      <c r="T124" s="104">
        <v>513887</v>
      </c>
      <c r="U124" s="92">
        <v>9</v>
      </c>
      <c r="V124" s="92">
        <v>2018</v>
      </c>
      <c r="W124" s="85">
        <v>0</v>
      </c>
      <c r="X124" s="85">
        <f>+([1]SVTT!$D$3-V124)*12+[1]SVTT!$C$3-U124+1</f>
        <v>4</v>
      </c>
      <c r="Y124" s="85">
        <f>+X124+24</f>
        <v>28</v>
      </c>
      <c r="Z124" s="74">
        <f>+Y124+Z$4</f>
        <v>33</v>
      </c>
      <c r="AA124" s="74">
        <f>+P124-Z124</f>
        <v>32</v>
      </c>
      <c r="AB124" s="85">
        <f>+T124/S124</f>
        <v>14274.638888888889</v>
      </c>
      <c r="AC124" s="75">
        <v>0</v>
      </c>
      <c r="AD124" s="75">
        <f>+(X124-W124)*AB124</f>
        <v>57098.555555555555</v>
      </c>
      <c r="AE124" s="75">
        <f>+AD124+AC124</f>
        <v>57098.555555555555</v>
      </c>
      <c r="AF124" s="75">
        <f>+T124-AE124</f>
        <v>456788.44444444444</v>
      </c>
      <c r="AG124" s="105">
        <f>+AB124*12</f>
        <v>171295.66666666666</v>
      </c>
      <c r="AH124" s="105">
        <f>+AE124+AG124</f>
        <v>228394.22222222222</v>
      </c>
      <c r="AI124" s="78">
        <f>+T124-AH124</f>
        <v>285492.77777777775</v>
      </c>
      <c r="AJ124" s="105"/>
      <c r="AK124" s="105">
        <f>+AB124*8</f>
        <v>114197.11111111111</v>
      </c>
      <c r="AL124" s="105"/>
      <c r="AM124" s="105"/>
      <c r="AN124" s="105"/>
      <c r="AO124" s="89"/>
      <c r="AP124" s="89"/>
      <c r="AQ124" s="89"/>
      <c r="AR124" s="89"/>
      <c r="AS124" s="105">
        <f>+AB124*12</f>
        <v>171295.66666666666</v>
      </c>
      <c r="AT124" s="106">
        <f>+AE124+AG124+AS124</f>
        <v>399689.88888888888</v>
      </c>
      <c r="AU124" s="106">
        <f>+T124-AT124</f>
        <v>114197.11111111112</v>
      </c>
      <c r="AV124" s="82">
        <f>(Z124-Y124)*AB124</f>
        <v>71373.194444444438</v>
      </c>
      <c r="AW124" s="83">
        <f>+AV124+AT124</f>
        <v>471063.08333333331</v>
      </c>
      <c r="AX124" s="84">
        <f>+T124-AW124</f>
        <v>42823.916666666686</v>
      </c>
    </row>
    <row r="125" spans="1:50">
      <c r="A125" s="67">
        <v>12</v>
      </c>
      <c r="B125" s="101" t="s">
        <v>150</v>
      </c>
      <c r="C125" s="101">
        <v>17</v>
      </c>
      <c r="D125" s="101" t="s">
        <v>55</v>
      </c>
      <c r="E125" s="72" t="s">
        <v>173</v>
      </c>
      <c r="F125" s="72" t="s">
        <v>152</v>
      </c>
      <c r="G125" s="101">
        <v>1664023</v>
      </c>
      <c r="H125" s="102" t="s">
        <v>58</v>
      </c>
      <c r="I125" s="72" t="s">
        <v>153</v>
      </c>
      <c r="J125" s="72"/>
      <c r="K125" s="70">
        <v>43034</v>
      </c>
      <c r="L125" s="70">
        <v>42398</v>
      </c>
      <c r="M125" s="70">
        <v>45320</v>
      </c>
      <c r="N125" s="70">
        <v>43160</v>
      </c>
      <c r="O125" s="156">
        <v>0</v>
      </c>
      <c r="P125" s="71">
        <f>+DATEDIF([1]SVTT!O$4,M125,"m")</f>
        <v>65</v>
      </c>
      <c r="Q125" s="153" t="str">
        <f>IF(R125=P125,"C",IF(P125+24=R125,"C24","T"))</f>
        <v>T</v>
      </c>
      <c r="R125" s="103">
        <v>0</v>
      </c>
      <c r="S125" s="72">
        <v>36</v>
      </c>
      <c r="T125" s="104">
        <v>513887</v>
      </c>
      <c r="U125" s="92">
        <v>9</v>
      </c>
      <c r="V125" s="92">
        <v>2018</v>
      </c>
      <c r="W125" s="85">
        <v>0</v>
      </c>
      <c r="X125" s="85">
        <f>+([1]SVTT!$D$3-V125)*12+[1]SVTT!$C$3-U125+1</f>
        <v>4</v>
      </c>
      <c r="Y125" s="85">
        <f>+X125+24</f>
        <v>28</v>
      </c>
      <c r="Z125" s="74">
        <f>+Y125+Z$4</f>
        <v>33</v>
      </c>
      <c r="AA125" s="74">
        <f>+P125-Z125</f>
        <v>32</v>
      </c>
      <c r="AB125" s="85">
        <f>+T125/S125</f>
        <v>14274.638888888889</v>
      </c>
      <c r="AC125" s="75">
        <v>0</v>
      </c>
      <c r="AD125" s="75">
        <f>+(X125-W125)*AB125</f>
        <v>57098.555555555555</v>
      </c>
      <c r="AE125" s="75">
        <f>+AD125+AC125</f>
        <v>57098.555555555555</v>
      </c>
      <c r="AF125" s="75">
        <f>+T125-AE125</f>
        <v>456788.44444444444</v>
      </c>
      <c r="AG125" s="105">
        <f>+AB125*12</f>
        <v>171295.66666666666</v>
      </c>
      <c r="AH125" s="105">
        <f>+AE125+AG125</f>
        <v>228394.22222222222</v>
      </c>
      <c r="AI125" s="78">
        <f>+T125-AH125</f>
        <v>285492.77777777775</v>
      </c>
      <c r="AJ125" s="105"/>
      <c r="AK125" s="105">
        <f>+AB125*8</f>
        <v>114197.11111111111</v>
      </c>
      <c r="AL125" s="105"/>
      <c r="AM125" s="105"/>
      <c r="AN125" s="105"/>
      <c r="AO125" s="89"/>
      <c r="AP125" s="89"/>
      <c r="AQ125" s="89"/>
      <c r="AR125" s="89"/>
      <c r="AS125" s="105">
        <f>+AB125*12</f>
        <v>171295.66666666666</v>
      </c>
      <c r="AT125" s="106">
        <f>+AE125+AG125+AS125</f>
        <v>399689.88888888888</v>
      </c>
      <c r="AU125" s="106">
        <f>+T125-AT125</f>
        <v>114197.11111111112</v>
      </c>
      <c r="AV125" s="82">
        <f>(Z125-Y125)*AB125</f>
        <v>71373.194444444438</v>
      </c>
      <c r="AW125" s="83">
        <f>+AV125+AT125</f>
        <v>471063.08333333331</v>
      </c>
      <c r="AX125" s="84">
        <f>+T125-AW125</f>
        <v>42823.916666666686</v>
      </c>
    </row>
    <row r="126" spans="1:50">
      <c r="A126" s="67">
        <v>12</v>
      </c>
      <c r="B126" s="101" t="s">
        <v>150</v>
      </c>
      <c r="C126" s="101">
        <v>17</v>
      </c>
      <c r="D126" s="101" t="s">
        <v>55</v>
      </c>
      <c r="E126" s="72" t="s">
        <v>173</v>
      </c>
      <c r="F126" s="72" t="s">
        <v>152</v>
      </c>
      <c r="G126" s="101">
        <v>1664023</v>
      </c>
      <c r="H126" s="102" t="s">
        <v>58</v>
      </c>
      <c r="I126" s="72" t="s">
        <v>153</v>
      </c>
      <c r="J126" s="72"/>
      <c r="K126" s="70">
        <v>43034</v>
      </c>
      <c r="L126" s="70">
        <v>42398</v>
      </c>
      <c r="M126" s="70">
        <v>45320</v>
      </c>
      <c r="N126" s="70">
        <v>43160</v>
      </c>
      <c r="O126" s="156">
        <v>0</v>
      </c>
      <c r="P126" s="71">
        <f>+DATEDIF([1]SVTT!O$4,M126,"m")</f>
        <v>65</v>
      </c>
      <c r="Q126" s="153" t="str">
        <f>IF(R126=P126,"C",IF(P126+24=R126,"C24","T"))</f>
        <v>T</v>
      </c>
      <c r="R126" s="103">
        <v>0</v>
      </c>
      <c r="S126" s="72">
        <v>36</v>
      </c>
      <c r="T126" s="104">
        <v>513887</v>
      </c>
      <c r="U126" s="92">
        <v>9</v>
      </c>
      <c r="V126" s="92">
        <v>2018</v>
      </c>
      <c r="W126" s="85">
        <v>0</v>
      </c>
      <c r="X126" s="85">
        <f>+([1]SVTT!$D$3-V126)*12+[1]SVTT!$C$3-U126+1</f>
        <v>4</v>
      </c>
      <c r="Y126" s="85">
        <f>+X126+24</f>
        <v>28</v>
      </c>
      <c r="Z126" s="74">
        <f>+Y126+Z$4</f>
        <v>33</v>
      </c>
      <c r="AA126" s="74">
        <f>+P126-Z126</f>
        <v>32</v>
      </c>
      <c r="AB126" s="85">
        <f>+T126/S126</f>
        <v>14274.638888888889</v>
      </c>
      <c r="AC126" s="75">
        <v>0</v>
      </c>
      <c r="AD126" s="75">
        <f>+(X126-W126)*AB126</f>
        <v>57098.555555555555</v>
      </c>
      <c r="AE126" s="75">
        <f>+AD126+AC126</f>
        <v>57098.555555555555</v>
      </c>
      <c r="AF126" s="75">
        <f>+T126-AE126</f>
        <v>456788.44444444444</v>
      </c>
      <c r="AG126" s="105">
        <f>+AB126*12</f>
        <v>171295.66666666666</v>
      </c>
      <c r="AH126" s="105">
        <f>+AE126+AG126</f>
        <v>228394.22222222222</v>
      </c>
      <c r="AI126" s="78">
        <f>+T126-AH126</f>
        <v>285492.77777777775</v>
      </c>
      <c r="AJ126" s="105"/>
      <c r="AK126" s="105">
        <f>+AB126*8</f>
        <v>114197.11111111111</v>
      </c>
      <c r="AL126" s="105"/>
      <c r="AM126" s="105"/>
      <c r="AN126" s="105"/>
      <c r="AO126" s="89"/>
      <c r="AP126" s="89"/>
      <c r="AQ126" s="89"/>
      <c r="AR126" s="89"/>
      <c r="AS126" s="105">
        <f>+AB126*12</f>
        <v>171295.66666666666</v>
      </c>
      <c r="AT126" s="106">
        <f>+AE126+AG126+AS126</f>
        <v>399689.88888888888</v>
      </c>
      <c r="AU126" s="106">
        <f>+T126-AT126</f>
        <v>114197.11111111112</v>
      </c>
      <c r="AV126" s="82">
        <f>(Z126-Y126)*AB126</f>
        <v>71373.194444444438</v>
      </c>
      <c r="AW126" s="83">
        <f>+AV126+AT126</f>
        <v>471063.08333333331</v>
      </c>
      <c r="AX126" s="84">
        <f>+T126-AW126</f>
        <v>42823.916666666686</v>
      </c>
    </row>
    <row r="127" spans="1:50">
      <c r="A127" s="67">
        <v>12</v>
      </c>
      <c r="B127" s="86" t="s">
        <v>150</v>
      </c>
      <c r="C127" s="101">
        <v>17</v>
      </c>
      <c r="D127" s="101" t="s">
        <v>55</v>
      </c>
      <c r="E127" s="72" t="s">
        <v>173</v>
      </c>
      <c r="F127" s="72" t="s">
        <v>152</v>
      </c>
      <c r="G127" s="101">
        <v>1664023</v>
      </c>
      <c r="H127" s="102" t="s">
        <v>58</v>
      </c>
      <c r="I127" s="72" t="s">
        <v>153</v>
      </c>
      <c r="J127" s="72"/>
      <c r="K127" s="70">
        <v>43034</v>
      </c>
      <c r="L127" s="70">
        <v>42398</v>
      </c>
      <c r="M127" s="70">
        <v>45320</v>
      </c>
      <c r="N127" s="70">
        <v>43160</v>
      </c>
      <c r="O127" s="156">
        <v>0</v>
      </c>
      <c r="P127" s="71">
        <f>+DATEDIF([1]SVTT!O$4,M127,"m")</f>
        <v>65</v>
      </c>
      <c r="Q127" s="153" t="str">
        <f>IF(R127=P127,"C",IF(P127+24=R127,"C24","T"))</f>
        <v>T</v>
      </c>
      <c r="R127" s="103">
        <v>0</v>
      </c>
      <c r="S127" s="72">
        <v>36</v>
      </c>
      <c r="T127" s="104">
        <v>513887</v>
      </c>
      <c r="U127" s="92">
        <v>9</v>
      </c>
      <c r="V127" s="92">
        <v>2018</v>
      </c>
      <c r="W127" s="85">
        <v>0</v>
      </c>
      <c r="X127" s="85">
        <f>+([1]SVTT!$D$3-V127)*12+[1]SVTT!$C$3-U127+1</f>
        <v>4</v>
      </c>
      <c r="Y127" s="85">
        <f>+X127+24</f>
        <v>28</v>
      </c>
      <c r="Z127" s="74">
        <f>+Y127+Z$4</f>
        <v>33</v>
      </c>
      <c r="AA127" s="74">
        <f>+P127-Z127</f>
        <v>32</v>
      </c>
      <c r="AB127" s="85">
        <f>+T127/S127</f>
        <v>14274.638888888889</v>
      </c>
      <c r="AC127" s="75">
        <v>0</v>
      </c>
      <c r="AD127" s="75">
        <f>+(X127-W127)*AB127</f>
        <v>57098.555555555555</v>
      </c>
      <c r="AE127" s="75">
        <f>+AD127+AC127</f>
        <v>57098.555555555555</v>
      </c>
      <c r="AF127" s="75">
        <f>+T127-AE127</f>
        <v>456788.44444444444</v>
      </c>
      <c r="AG127" s="105">
        <f>+AB127*12</f>
        <v>171295.66666666666</v>
      </c>
      <c r="AH127" s="105">
        <f>+AE127+AG127</f>
        <v>228394.22222222222</v>
      </c>
      <c r="AI127" s="78">
        <f>+T127-AH127</f>
        <v>285492.77777777775</v>
      </c>
      <c r="AJ127" s="105"/>
      <c r="AK127" s="105">
        <f>+AB127*8</f>
        <v>114197.11111111111</v>
      </c>
      <c r="AL127" s="105"/>
      <c r="AM127" s="105"/>
      <c r="AN127" s="105"/>
      <c r="AO127" s="89"/>
      <c r="AP127" s="89"/>
      <c r="AQ127" s="89"/>
      <c r="AR127" s="89"/>
      <c r="AS127" s="105">
        <f>+AB127*12</f>
        <v>171295.66666666666</v>
      </c>
      <c r="AT127" s="106">
        <f>+AE127+AG127+AS127</f>
        <v>399689.88888888888</v>
      </c>
      <c r="AU127" s="106">
        <f>+T127-AT127</f>
        <v>114197.11111111112</v>
      </c>
      <c r="AV127" s="82">
        <f>(Z127-Y127)*AB127</f>
        <v>71373.194444444438</v>
      </c>
      <c r="AW127" s="83">
        <f>+AV127+AT127</f>
        <v>471063.08333333331</v>
      </c>
      <c r="AX127" s="84">
        <f>+T127-AW127</f>
        <v>42823.916666666686</v>
      </c>
    </row>
    <row r="128" spans="1:50">
      <c r="A128" s="67">
        <v>12</v>
      </c>
      <c r="B128" s="86" t="s">
        <v>150</v>
      </c>
      <c r="C128" s="101">
        <v>17</v>
      </c>
      <c r="D128" s="101" t="s">
        <v>55</v>
      </c>
      <c r="E128" s="72" t="s">
        <v>173</v>
      </c>
      <c r="F128" s="72" t="s">
        <v>152</v>
      </c>
      <c r="G128" s="101">
        <v>1664023</v>
      </c>
      <c r="H128" s="102" t="s">
        <v>58</v>
      </c>
      <c r="I128" s="72" t="s">
        <v>153</v>
      </c>
      <c r="J128" s="72"/>
      <c r="K128" s="70">
        <v>43034</v>
      </c>
      <c r="L128" s="70">
        <v>42398</v>
      </c>
      <c r="M128" s="70">
        <v>45320</v>
      </c>
      <c r="N128" s="70">
        <v>43160</v>
      </c>
      <c r="O128" s="156">
        <v>0</v>
      </c>
      <c r="P128" s="71">
        <f>+DATEDIF([1]SVTT!O$4,M128,"m")</f>
        <v>65</v>
      </c>
      <c r="Q128" s="153" t="str">
        <f>IF(R128=P128,"C",IF(P128+24=R128,"C24","T"))</f>
        <v>T</v>
      </c>
      <c r="R128" s="103">
        <v>0</v>
      </c>
      <c r="S128" s="72">
        <v>36</v>
      </c>
      <c r="T128" s="104">
        <v>513887</v>
      </c>
      <c r="U128" s="92">
        <v>9</v>
      </c>
      <c r="V128" s="92">
        <v>2018</v>
      </c>
      <c r="W128" s="85">
        <v>0</v>
      </c>
      <c r="X128" s="85">
        <f>+([1]SVTT!$D$3-V128)*12+[1]SVTT!$C$3-U128+1</f>
        <v>4</v>
      </c>
      <c r="Y128" s="85">
        <f>+X128+24</f>
        <v>28</v>
      </c>
      <c r="Z128" s="74">
        <f>+Y128+Z$4</f>
        <v>33</v>
      </c>
      <c r="AA128" s="74">
        <f>+P128-Z128</f>
        <v>32</v>
      </c>
      <c r="AB128" s="85">
        <f>+T128/S128</f>
        <v>14274.638888888889</v>
      </c>
      <c r="AC128" s="75">
        <v>0</v>
      </c>
      <c r="AD128" s="75">
        <f>+(X128-W128)*AB128</f>
        <v>57098.555555555555</v>
      </c>
      <c r="AE128" s="75">
        <f>+AD128+AC128</f>
        <v>57098.555555555555</v>
      </c>
      <c r="AF128" s="75">
        <f>+T128-AE128</f>
        <v>456788.44444444444</v>
      </c>
      <c r="AG128" s="105">
        <f>+AB128*12</f>
        <v>171295.66666666666</v>
      </c>
      <c r="AH128" s="105">
        <f>+AE128+AG128</f>
        <v>228394.22222222222</v>
      </c>
      <c r="AI128" s="78">
        <f>+T128-AH128</f>
        <v>285492.77777777775</v>
      </c>
      <c r="AJ128" s="105"/>
      <c r="AK128" s="105">
        <f>+AB128*8</f>
        <v>114197.11111111111</v>
      </c>
      <c r="AL128" s="105"/>
      <c r="AM128" s="105"/>
      <c r="AN128" s="105"/>
      <c r="AO128" s="89"/>
      <c r="AP128" s="89"/>
      <c r="AQ128" s="89"/>
      <c r="AR128" s="89"/>
      <c r="AS128" s="105">
        <f>+AB128*12</f>
        <v>171295.66666666666</v>
      </c>
      <c r="AT128" s="106">
        <f>+AE128+AG128+AS128</f>
        <v>399689.88888888888</v>
      </c>
      <c r="AU128" s="106">
        <f>+T128-AT128</f>
        <v>114197.11111111112</v>
      </c>
      <c r="AV128" s="82">
        <f>(Z128-Y128)*AB128</f>
        <v>71373.194444444438</v>
      </c>
      <c r="AW128" s="83">
        <f>+AV128+AT128</f>
        <v>471063.08333333331</v>
      </c>
      <c r="AX128" s="84">
        <f>+T128-AW128</f>
        <v>42823.916666666686</v>
      </c>
    </row>
    <row r="129" spans="1:50">
      <c r="A129" s="67">
        <v>12</v>
      </c>
      <c r="B129" s="86" t="s">
        <v>150</v>
      </c>
      <c r="C129" s="101">
        <v>17</v>
      </c>
      <c r="D129" s="101" t="s">
        <v>55</v>
      </c>
      <c r="E129" s="72" t="s">
        <v>174</v>
      </c>
      <c r="F129" s="72" t="s">
        <v>152</v>
      </c>
      <c r="G129" s="101">
        <v>1664023</v>
      </c>
      <c r="H129" s="102" t="s">
        <v>58</v>
      </c>
      <c r="I129" s="72" t="s">
        <v>153</v>
      </c>
      <c r="J129" s="72"/>
      <c r="K129" s="70">
        <v>43034</v>
      </c>
      <c r="L129" s="70">
        <v>42398</v>
      </c>
      <c r="M129" s="70">
        <v>45320</v>
      </c>
      <c r="N129" s="70">
        <v>43160</v>
      </c>
      <c r="O129" s="156">
        <v>0</v>
      </c>
      <c r="P129" s="71">
        <f>+DATEDIF([1]SVTT!O$4,M129,"m")</f>
        <v>65</v>
      </c>
      <c r="Q129" s="153" t="str">
        <f>IF(R129=P129,"C",IF(P129+24=R129,"C24","T"))</f>
        <v>T</v>
      </c>
      <c r="R129" s="103">
        <v>0</v>
      </c>
      <c r="S129" s="72">
        <v>36</v>
      </c>
      <c r="T129" s="104">
        <v>491048</v>
      </c>
      <c r="U129" s="92">
        <v>9</v>
      </c>
      <c r="V129" s="92">
        <v>2018</v>
      </c>
      <c r="W129" s="85">
        <v>0</v>
      </c>
      <c r="X129" s="85">
        <f>+([1]SVTT!$D$3-V129)*12+[1]SVTT!$C$3-U129+1</f>
        <v>4</v>
      </c>
      <c r="Y129" s="85">
        <f>+X129+24</f>
        <v>28</v>
      </c>
      <c r="Z129" s="74">
        <f>+Y129+Z$4</f>
        <v>33</v>
      </c>
      <c r="AA129" s="74">
        <f>+P129-Z129</f>
        <v>32</v>
      </c>
      <c r="AB129" s="85">
        <f>+T129/S129</f>
        <v>13640.222222222223</v>
      </c>
      <c r="AC129" s="75">
        <v>0</v>
      </c>
      <c r="AD129" s="75">
        <f>+(X129-W129)*AB129</f>
        <v>54560.888888888891</v>
      </c>
      <c r="AE129" s="75">
        <f>+AD129+AC129</f>
        <v>54560.888888888891</v>
      </c>
      <c r="AF129" s="75">
        <f>+T129-AE129</f>
        <v>436487.11111111112</v>
      </c>
      <c r="AG129" s="105">
        <f>+AB129*12</f>
        <v>163682.66666666669</v>
      </c>
      <c r="AH129" s="105">
        <f>+AE129+AG129</f>
        <v>218243.55555555556</v>
      </c>
      <c r="AI129" s="78">
        <f>+T129-AH129</f>
        <v>272804.44444444444</v>
      </c>
      <c r="AJ129" s="105"/>
      <c r="AK129" s="105">
        <f>+AB129*8</f>
        <v>109121.77777777778</v>
      </c>
      <c r="AL129" s="105"/>
      <c r="AM129" s="105"/>
      <c r="AN129" s="105"/>
      <c r="AO129" s="89"/>
      <c r="AP129" s="89"/>
      <c r="AQ129" s="89"/>
      <c r="AR129" s="89"/>
      <c r="AS129" s="105">
        <f>+AB129*12</f>
        <v>163682.66666666669</v>
      </c>
      <c r="AT129" s="106">
        <f>+AE129+AG129+AS129</f>
        <v>381926.22222222225</v>
      </c>
      <c r="AU129" s="106">
        <f>+T129-AT129</f>
        <v>109121.77777777775</v>
      </c>
      <c r="AV129" s="82">
        <f>(Z129-Y129)*AB129</f>
        <v>68201.111111111109</v>
      </c>
      <c r="AW129" s="83">
        <f>+AV129+AT129</f>
        <v>450127.33333333337</v>
      </c>
      <c r="AX129" s="84">
        <f>+T129-AW129</f>
        <v>40920.666666666628</v>
      </c>
    </row>
    <row r="130" spans="1:50">
      <c r="A130" s="67">
        <v>12</v>
      </c>
      <c r="B130" s="86" t="s">
        <v>150</v>
      </c>
      <c r="C130" s="101">
        <v>17</v>
      </c>
      <c r="D130" s="101" t="s">
        <v>55</v>
      </c>
      <c r="E130" s="72" t="s">
        <v>175</v>
      </c>
      <c r="F130" s="72" t="s">
        <v>152</v>
      </c>
      <c r="G130" s="101">
        <v>1664023</v>
      </c>
      <c r="H130" s="102" t="s">
        <v>58</v>
      </c>
      <c r="I130" s="72" t="s">
        <v>153</v>
      </c>
      <c r="J130" s="72"/>
      <c r="K130" s="70">
        <v>43034</v>
      </c>
      <c r="L130" s="70">
        <v>42398</v>
      </c>
      <c r="M130" s="70">
        <v>45320</v>
      </c>
      <c r="N130" s="70">
        <v>43160</v>
      </c>
      <c r="O130" s="156">
        <v>0</v>
      </c>
      <c r="P130" s="71">
        <f>+DATEDIF([1]SVTT!O$4,M130,"m")</f>
        <v>65</v>
      </c>
      <c r="Q130" s="153" t="str">
        <f>IF(R130=P130,"C",IF(P130+24=R130,"C24","T"))</f>
        <v>T</v>
      </c>
      <c r="R130" s="103">
        <v>0</v>
      </c>
      <c r="S130" s="72">
        <v>36</v>
      </c>
      <c r="T130" s="104">
        <v>164437</v>
      </c>
      <c r="U130" s="92">
        <v>9</v>
      </c>
      <c r="V130" s="92">
        <v>2018</v>
      </c>
      <c r="W130" s="85">
        <v>0</v>
      </c>
      <c r="X130" s="85">
        <f>+([1]SVTT!$D$3-V130)*12+[1]SVTT!$C$3-U130+1</f>
        <v>4</v>
      </c>
      <c r="Y130" s="85">
        <f>+X130+24</f>
        <v>28</v>
      </c>
      <c r="Z130" s="74">
        <f>+Y130+Z$4</f>
        <v>33</v>
      </c>
      <c r="AA130" s="74">
        <f>+P130-Z130</f>
        <v>32</v>
      </c>
      <c r="AB130" s="85">
        <f>+T130/S130</f>
        <v>4567.6944444444443</v>
      </c>
      <c r="AC130" s="75">
        <v>0</v>
      </c>
      <c r="AD130" s="75">
        <f>+(X130-W130)*AB130</f>
        <v>18270.777777777777</v>
      </c>
      <c r="AE130" s="75">
        <f>+AD130+AC130</f>
        <v>18270.777777777777</v>
      </c>
      <c r="AF130" s="75">
        <f>+T130-AE130</f>
        <v>146166.22222222222</v>
      </c>
      <c r="AG130" s="105">
        <f>+AB130*12</f>
        <v>54812.333333333328</v>
      </c>
      <c r="AH130" s="105">
        <f>+AE130+AG130</f>
        <v>73083.111111111109</v>
      </c>
      <c r="AI130" s="78">
        <f>+T130-AH130</f>
        <v>91353.888888888891</v>
      </c>
      <c r="AJ130" s="105"/>
      <c r="AK130" s="105">
        <f>+AB130*8</f>
        <v>36541.555555555555</v>
      </c>
      <c r="AL130" s="105"/>
      <c r="AM130" s="105"/>
      <c r="AN130" s="105"/>
      <c r="AO130" s="89"/>
      <c r="AP130" s="89"/>
      <c r="AQ130" s="89"/>
      <c r="AR130" s="89"/>
      <c r="AS130" s="105">
        <f>+AB130*12</f>
        <v>54812.333333333328</v>
      </c>
      <c r="AT130" s="106">
        <f>+AE130+AG130+AS130</f>
        <v>127895.44444444444</v>
      </c>
      <c r="AU130" s="106">
        <f>+T130-AT130</f>
        <v>36541.555555555562</v>
      </c>
      <c r="AV130" s="82">
        <f>(Z130-Y130)*AB130</f>
        <v>22838.472222222223</v>
      </c>
      <c r="AW130" s="83">
        <f>+AV130+AT130</f>
        <v>150733.91666666666</v>
      </c>
      <c r="AX130" s="84">
        <f>+T130-AW130</f>
        <v>13703.083333333343</v>
      </c>
    </row>
    <row r="131" spans="1:50">
      <c r="A131" s="67">
        <v>12</v>
      </c>
      <c r="B131" s="86" t="s">
        <v>150</v>
      </c>
      <c r="C131" s="101">
        <v>17</v>
      </c>
      <c r="D131" s="101" t="s">
        <v>55</v>
      </c>
      <c r="E131" s="72" t="s">
        <v>175</v>
      </c>
      <c r="F131" s="72" t="s">
        <v>152</v>
      </c>
      <c r="G131" s="101">
        <v>1664023</v>
      </c>
      <c r="H131" s="102" t="s">
        <v>58</v>
      </c>
      <c r="I131" s="72" t="s">
        <v>153</v>
      </c>
      <c r="J131" s="72"/>
      <c r="K131" s="70">
        <v>43034</v>
      </c>
      <c r="L131" s="70">
        <v>42398</v>
      </c>
      <c r="M131" s="70">
        <v>45320</v>
      </c>
      <c r="N131" s="70">
        <v>43160</v>
      </c>
      <c r="O131" s="156">
        <v>0</v>
      </c>
      <c r="P131" s="71">
        <f>+DATEDIF([1]SVTT!O$4,M131,"m")</f>
        <v>65</v>
      </c>
      <c r="Q131" s="153" t="str">
        <f>IF(R131=P131,"C",IF(P131+24=R131,"C24","T"))</f>
        <v>T</v>
      </c>
      <c r="R131" s="103">
        <v>0</v>
      </c>
      <c r="S131" s="72">
        <v>36</v>
      </c>
      <c r="T131" s="104">
        <v>164437</v>
      </c>
      <c r="U131" s="92">
        <v>9</v>
      </c>
      <c r="V131" s="92">
        <v>2018</v>
      </c>
      <c r="W131" s="85">
        <v>0</v>
      </c>
      <c r="X131" s="85">
        <f>+([1]SVTT!$D$3-V131)*12+[1]SVTT!$C$3-U131+1</f>
        <v>4</v>
      </c>
      <c r="Y131" s="85">
        <f>+X131+24</f>
        <v>28</v>
      </c>
      <c r="Z131" s="74">
        <f>+Y131+Z$4</f>
        <v>33</v>
      </c>
      <c r="AA131" s="74">
        <f>+P131-Z131</f>
        <v>32</v>
      </c>
      <c r="AB131" s="85">
        <f>+T131/S131</f>
        <v>4567.6944444444443</v>
      </c>
      <c r="AC131" s="75">
        <v>0</v>
      </c>
      <c r="AD131" s="75">
        <f>+(X131-W131)*AB131</f>
        <v>18270.777777777777</v>
      </c>
      <c r="AE131" s="75">
        <f>+AD131+AC131</f>
        <v>18270.777777777777</v>
      </c>
      <c r="AF131" s="75">
        <f>+T131-AE131</f>
        <v>146166.22222222222</v>
      </c>
      <c r="AG131" s="105">
        <f>+AB131*12</f>
        <v>54812.333333333328</v>
      </c>
      <c r="AH131" s="105">
        <f>+AE131+AG131</f>
        <v>73083.111111111109</v>
      </c>
      <c r="AI131" s="78">
        <f>+T131-AH131</f>
        <v>91353.888888888891</v>
      </c>
      <c r="AJ131" s="105"/>
      <c r="AK131" s="105">
        <f>+AB131*8</f>
        <v>36541.555555555555</v>
      </c>
      <c r="AL131" s="105"/>
      <c r="AM131" s="105"/>
      <c r="AN131" s="105"/>
      <c r="AO131" s="89"/>
      <c r="AP131" s="89"/>
      <c r="AQ131" s="89"/>
      <c r="AR131" s="89"/>
      <c r="AS131" s="105">
        <f>+AB131*12</f>
        <v>54812.333333333328</v>
      </c>
      <c r="AT131" s="106">
        <f>+AE131+AG131+AS131</f>
        <v>127895.44444444444</v>
      </c>
      <c r="AU131" s="106">
        <f>+T131-AT131</f>
        <v>36541.555555555562</v>
      </c>
      <c r="AV131" s="82">
        <f>(Z131-Y131)*AB131</f>
        <v>22838.472222222223</v>
      </c>
      <c r="AW131" s="83">
        <f>+AV131+AT131</f>
        <v>150733.91666666666</v>
      </c>
      <c r="AX131" s="84">
        <f>+T131-AW131</f>
        <v>13703.083333333343</v>
      </c>
    </row>
    <row r="132" spans="1:50">
      <c r="A132" s="67">
        <v>12</v>
      </c>
      <c r="B132" s="86" t="s">
        <v>150</v>
      </c>
      <c r="C132" s="101">
        <v>17</v>
      </c>
      <c r="D132" s="101" t="s">
        <v>55</v>
      </c>
      <c r="E132" s="72" t="s">
        <v>176</v>
      </c>
      <c r="F132" s="72" t="s">
        <v>152</v>
      </c>
      <c r="G132" s="101">
        <v>1664023</v>
      </c>
      <c r="H132" s="102" t="s">
        <v>58</v>
      </c>
      <c r="I132" s="72" t="s">
        <v>153</v>
      </c>
      <c r="J132" s="72"/>
      <c r="K132" s="70">
        <v>43034</v>
      </c>
      <c r="L132" s="70">
        <v>42398</v>
      </c>
      <c r="M132" s="70">
        <v>45320</v>
      </c>
      <c r="N132" s="70">
        <v>43160</v>
      </c>
      <c r="O132" s="156">
        <v>0</v>
      </c>
      <c r="P132" s="71">
        <f>+DATEDIF([1]SVTT!O$4,M132,"m")</f>
        <v>65</v>
      </c>
      <c r="Q132" s="153" t="str">
        <f>IF(R132=P132,"C",IF(P132+24=R132,"C24","T"))</f>
        <v>T</v>
      </c>
      <c r="R132" s="103">
        <v>0</v>
      </c>
      <c r="S132" s="72">
        <v>36</v>
      </c>
      <c r="T132" s="104">
        <v>428619</v>
      </c>
      <c r="U132" s="92">
        <v>9</v>
      </c>
      <c r="V132" s="92">
        <v>2018</v>
      </c>
      <c r="W132" s="85">
        <v>0</v>
      </c>
      <c r="X132" s="85">
        <f>+([1]SVTT!$D$3-V132)*12+[1]SVTT!$C$3-U132+1</f>
        <v>4</v>
      </c>
      <c r="Y132" s="85">
        <f>+X132+24</f>
        <v>28</v>
      </c>
      <c r="Z132" s="74">
        <f>+Y132+Z$4</f>
        <v>33</v>
      </c>
      <c r="AA132" s="74">
        <f>+P132-Z132</f>
        <v>32</v>
      </c>
      <c r="AB132" s="85">
        <f>+T132/S132</f>
        <v>11906.083333333334</v>
      </c>
      <c r="AC132" s="75">
        <v>0</v>
      </c>
      <c r="AD132" s="75">
        <f>+(X132-W132)*AB132</f>
        <v>47624.333333333336</v>
      </c>
      <c r="AE132" s="75">
        <f>+AD132+AC132</f>
        <v>47624.333333333336</v>
      </c>
      <c r="AF132" s="75">
        <f>+T132-AE132</f>
        <v>380994.66666666669</v>
      </c>
      <c r="AG132" s="105">
        <f>+AB132*12</f>
        <v>142873</v>
      </c>
      <c r="AH132" s="105">
        <f>+AE132+AG132</f>
        <v>190497.33333333334</v>
      </c>
      <c r="AI132" s="78">
        <f>+T132-AH132</f>
        <v>238121.66666666666</v>
      </c>
      <c r="AJ132" s="105"/>
      <c r="AK132" s="105">
        <f>+AB132*8</f>
        <v>95248.666666666672</v>
      </c>
      <c r="AL132" s="105"/>
      <c r="AM132" s="105"/>
      <c r="AN132" s="105"/>
      <c r="AO132" s="89"/>
      <c r="AP132" s="89"/>
      <c r="AQ132" s="89"/>
      <c r="AR132" s="89"/>
      <c r="AS132" s="105">
        <f>+AB132*12</f>
        <v>142873</v>
      </c>
      <c r="AT132" s="106">
        <f>+AE132+AG132+AS132</f>
        <v>333370.33333333337</v>
      </c>
      <c r="AU132" s="106">
        <f>+T132-AT132</f>
        <v>95248.666666666628</v>
      </c>
      <c r="AV132" s="82">
        <f>(Z132-Y132)*AB132</f>
        <v>59530.416666666672</v>
      </c>
      <c r="AW132" s="83">
        <f>+AV132+AT132</f>
        <v>392900.75000000006</v>
      </c>
      <c r="AX132" s="84">
        <f>+T132-AW132</f>
        <v>35718.249999999942</v>
      </c>
    </row>
    <row r="133" spans="1:50">
      <c r="A133" s="67">
        <v>12</v>
      </c>
      <c r="B133" s="86" t="s">
        <v>150</v>
      </c>
      <c r="C133" s="92">
        <v>83</v>
      </c>
      <c r="D133" s="92" t="s">
        <v>55</v>
      </c>
      <c r="E133" s="92" t="s">
        <v>177</v>
      </c>
      <c r="F133" s="92" t="s">
        <v>178</v>
      </c>
      <c r="G133" s="92">
        <v>1663927</v>
      </c>
      <c r="H133" s="92" t="s">
        <v>58</v>
      </c>
      <c r="I133" s="92"/>
      <c r="J133" s="92"/>
      <c r="K133" s="110">
        <v>43034</v>
      </c>
      <c r="L133" s="70">
        <v>42398</v>
      </c>
      <c r="M133" s="70">
        <v>45320</v>
      </c>
      <c r="N133" s="70">
        <v>43160</v>
      </c>
      <c r="O133" s="156">
        <v>0</v>
      </c>
      <c r="P133" s="71">
        <f>+DATEDIF([1]SVTT!O$4,M133,"m")</f>
        <v>65</v>
      </c>
      <c r="Q133" s="153" t="str">
        <f>IF(R133=P133,"C",IF(P133+24=R133,"C24","T"))</f>
        <v>T</v>
      </c>
      <c r="R133" s="103">
        <v>0</v>
      </c>
      <c r="S133" s="72">
        <v>36</v>
      </c>
      <c r="T133" s="92">
        <v>886290</v>
      </c>
      <c r="U133" s="92">
        <v>9</v>
      </c>
      <c r="V133" s="92">
        <v>2018</v>
      </c>
      <c r="W133" s="85">
        <v>0</v>
      </c>
      <c r="X133" s="85">
        <f>+([1]SVTT!$D$3-V133)*12+[1]SVTT!$C$3-U133+1</f>
        <v>4</v>
      </c>
      <c r="Y133" s="85">
        <f>+X133+24</f>
        <v>28</v>
      </c>
      <c r="Z133" s="74">
        <f>+Y133+Z$4</f>
        <v>33</v>
      </c>
      <c r="AA133" s="74">
        <f>+P133-Z133</f>
        <v>32</v>
      </c>
      <c r="AB133" s="85">
        <f>+T133/S133</f>
        <v>24619.166666666668</v>
      </c>
      <c r="AC133" s="75">
        <v>0</v>
      </c>
      <c r="AD133" s="75">
        <f>+(X133-W133)*AB133</f>
        <v>98476.666666666672</v>
      </c>
      <c r="AE133" s="75">
        <f>+AD133+AC133</f>
        <v>98476.666666666672</v>
      </c>
      <c r="AF133" s="75">
        <f>+T133-AE133</f>
        <v>787813.33333333337</v>
      </c>
      <c r="AG133" s="105">
        <f>+AB133*12</f>
        <v>295430</v>
      </c>
      <c r="AH133" s="105">
        <f>+AE133+AG133</f>
        <v>393906.66666666669</v>
      </c>
      <c r="AI133" s="78">
        <f>+T133-AH133</f>
        <v>492383.33333333331</v>
      </c>
      <c r="AJ133" s="105"/>
      <c r="AK133" s="105">
        <f>+AB133*8</f>
        <v>196953.33333333334</v>
      </c>
      <c r="AL133" s="105"/>
      <c r="AM133" s="78"/>
      <c r="AN133" s="78"/>
      <c r="AO133" s="80"/>
      <c r="AP133" s="80"/>
      <c r="AQ133" s="80"/>
      <c r="AR133" s="80"/>
      <c r="AS133" s="105">
        <f>+AB133*12</f>
        <v>295430</v>
      </c>
      <c r="AT133" s="106">
        <f>+AE133+AG133+AS133</f>
        <v>689336.66666666674</v>
      </c>
      <c r="AU133" s="106">
        <f>+T133-AT133</f>
        <v>196953.33333333326</v>
      </c>
      <c r="AV133" s="82">
        <f>(Z133-Y133)*AB133</f>
        <v>123095.83333333334</v>
      </c>
      <c r="AW133" s="83">
        <f>+AV133+AT133</f>
        <v>812432.50000000012</v>
      </c>
      <c r="AX133" s="84">
        <f>+T133-AW133</f>
        <v>73857.499999999884</v>
      </c>
    </row>
    <row r="134" spans="1:50">
      <c r="A134" s="67">
        <v>12</v>
      </c>
      <c r="B134" s="86" t="s">
        <v>150</v>
      </c>
      <c r="C134" s="92">
        <v>83</v>
      </c>
      <c r="D134" s="92" t="s">
        <v>55</v>
      </c>
      <c r="E134" s="92" t="s">
        <v>177</v>
      </c>
      <c r="F134" s="92" t="s">
        <v>178</v>
      </c>
      <c r="G134" s="92">
        <v>1663927</v>
      </c>
      <c r="H134" s="92" t="s">
        <v>58</v>
      </c>
      <c r="I134" s="92"/>
      <c r="J134" s="92"/>
      <c r="K134" s="110">
        <v>43034</v>
      </c>
      <c r="L134" s="70">
        <v>42398</v>
      </c>
      <c r="M134" s="70">
        <v>45320</v>
      </c>
      <c r="N134" s="70">
        <v>43160</v>
      </c>
      <c r="O134" s="156">
        <v>0</v>
      </c>
      <c r="P134" s="71">
        <f>+DATEDIF([1]SVTT!O$4,M134,"m")</f>
        <v>65</v>
      </c>
      <c r="Q134" s="153" t="str">
        <f>IF(R134=P134,"C",IF(P134+24=R134,"C24","T"))</f>
        <v>T</v>
      </c>
      <c r="R134" s="103">
        <v>0</v>
      </c>
      <c r="S134" s="72">
        <v>36</v>
      </c>
      <c r="T134" s="92">
        <v>886290</v>
      </c>
      <c r="U134" s="92">
        <v>9</v>
      </c>
      <c r="V134" s="92">
        <v>2018</v>
      </c>
      <c r="W134" s="85">
        <v>0</v>
      </c>
      <c r="X134" s="85">
        <f>+([1]SVTT!$D$3-V134)*12+[1]SVTT!$C$3-U134+1</f>
        <v>4</v>
      </c>
      <c r="Y134" s="85">
        <f>+X134+24</f>
        <v>28</v>
      </c>
      <c r="Z134" s="74">
        <f>+Y134+Z$4</f>
        <v>33</v>
      </c>
      <c r="AA134" s="74">
        <f>+P134-Z134</f>
        <v>32</v>
      </c>
      <c r="AB134" s="85">
        <f>+T134/S134</f>
        <v>24619.166666666668</v>
      </c>
      <c r="AC134" s="75">
        <v>0</v>
      </c>
      <c r="AD134" s="75">
        <f>+(X134-W134)*AB134</f>
        <v>98476.666666666672</v>
      </c>
      <c r="AE134" s="75">
        <f>+AD134+AC134</f>
        <v>98476.666666666672</v>
      </c>
      <c r="AF134" s="75">
        <f>+T134-AE134</f>
        <v>787813.33333333337</v>
      </c>
      <c r="AG134" s="105">
        <f>+AB134*12</f>
        <v>295430</v>
      </c>
      <c r="AH134" s="105">
        <f>+AE134+AG134</f>
        <v>393906.66666666669</v>
      </c>
      <c r="AI134" s="78">
        <f>+T134-AH134</f>
        <v>492383.33333333331</v>
      </c>
      <c r="AJ134" s="105"/>
      <c r="AK134" s="105">
        <f>+AB134*8</f>
        <v>196953.33333333334</v>
      </c>
      <c r="AL134" s="105"/>
      <c r="AM134" s="78"/>
      <c r="AN134" s="78"/>
      <c r="AO134" s="80"/>
      <c r="AP134" s="80"/>
      <c r="AQ134" s="80"/>
      <c r="AR134" s="80"/>
      <c r="AS134" s="105">
        <f>+AB134*12</f>
        <v>295430</v>
      </c>
      <c r="AT134" s="106">
        <f>+AE134+AG134+AS134</f>
        <v>689336.66666666674</v>
      </c>
      <c r="AU134" s="106">
        <f>+T134-AT134</f>
        <v>196953.33333333326</v>
      </c>
      <c r="AV134" s="82">
        <f>(Z134-Y134)*AB134</f>
        <v>123095.83333333334</v>
      </c>
      <c r="AW134" s="83">
        <f>+AV134+AT134</f>
        <v>812432.50000000012</v>
      </c>
      <c r="AX134" s="84">
        <f>+T134-AW134</f>
        <v>73857.499999999884</v>
      </c>
    </row>
    <row r="135" spans="1:50">
      <c r="A135" s="67">
        <v>12</v>
      </c>
      <c r="B135" s="86" t="s">
        <v>150</v>
      </c>
      <c r="C135" s="92">
        <v>83</v>
      </c>
      <c r="D135" s="92" t="s">
        <v>55</v>
      </c>
      <c r="E135" s="92" t="s">
        <v>177</v>
      </c>
      <c r="F135" s="92" t="s">
        <v>178</v>
      </c>
      <c r="G135" s="92">
        <v>1663927</v>
      </c>
      <c r="H135" s="92" t="s">
        <v>58</v>
      </c>
      <c r="I135" s="92"/>
      <c r="J135" s="92"/>
      <c r="K135" s="110">
        <v>43034</v>
      </c>
      <c r="L135" s="70">
        <v>42398</v>
      </c>
      <c r="M135" s="70">
        <v>45320</v>
      </c>
      <c r="N135" s="70">
        <v>43160</v>
      </c>
      <c r="O135" s="156">
        <v>0</v>
      </c>
      <c r="P135" s="71">
        <f>+DATEDIF([1]SVTT!O$4,M135,"m")</f>
        <v>65</v>
      </c>
      <c r="Q135" s="153" t="str">
        <f>IF(R135=P135,"C",IF(P135+24=R135,"C24","T"))</f>
        <v>T</v>
      </c>
      <c r="R135" s="103">
        <v>0</v>
      </c>
      <c r="S135" s="72">
        <v>36</v>
      </c>
      <c r="T135" s="92">
        <v>886290</v>
      </c>
      <c r="U135" s="92">
        <v>9</v>
      </c>
      <c r="V135" s="92">
        <v>2018</v>
      </c>
      <c r="W135" s="85">
        <v>0</v>
      </c>
      <c r="X135" s="85">
        <f>+([1]SVTT!$D$3-V135)*12+[1]SVTT!$C$3-U135+1</f>
        <v>4</v>
      </c>
      <c r="Y135" s="85">
        <f>+X135+24</f>
        <v>28</v>
      </c>
      <c r="Z135" s="74">
        <f>+Y135+Z$4</f>
        <v>33</v>
      </c>
      <c r="AA135" s="74">
        <f>+P135-Z135</f>
        <v>32</v>
      </c>
      <c r="AB135" s="85">
        <f>+T135/S135</f>
        <v>24619.166666666668</v>
      </c>
      <c r="AC135" s="75">
        <v>0</v>
      </c>
      <c r="AD135" s="75">
        <f>+(X135-W135)*AB135</f>
        <v>98476.666666666672</v>
      </c>
      <c r="AE135" s="75">
        <f>+AD135+AC135</f>
        <v>98476.666666666672</v>
      </c>
      <c r="AF135" s="75">
        <f>+T135-AE135</f>
        <v>787813.33333333337</v>
      </c>
      <c r="AG135" s="105">
        <f>+AB135*12</f>
        <v>295430</v>
      </c>
      <c r="AH135" s="105">
        <f>+AE135+AG135</f>
        <v>393906.66666666669</v>
      </c>
      <c r="AI135" s="78">
        <f>+T135-AH135</f>
        <v>492383.33333333331</v>
      </c>
      <c r="AJ135" s="105"/>
      <c r="AK135" s="105">
        <f>+AB135*8</f>
        <v>196953.33333333334</v>
      </c>
      <c r="AL135" s="105"/>
      <c r="AM135" s="78"/>
      <c r="AN135" s="78"/>
      <c r="AO135" s="80"/>
      <c r="AP135" s="80"/>
      <c r="AQ135" s="80"/>
      <c r="AR135" s="80"/>
      <c r="AS135" s="105">
        <f>+AB135*12</f>
        <v>295430</v>
      </c>
      <c r="AT135" s="106">
        <f>+AE135+AG135+AS135</f>
        <v>689336.66666666674</v>
      </c>
      <c r="AU135" s="106">
        <f>+T135-AT135</f>
        <v>196953.33333333326</v>
      </c>
      <c r="AV135" s="82">
        <f>(Z135-Y135)*AB135</f>
        <v>123095.83333333334</v>
      </c>
      <c r="AW135" s="83">
        <f>+AV135+AT135</f>
        <v>812432.50000000012</v>
      </c>
      <c r="AX135" s="84">
        <f>+T135-AW135</f>
        <v>73857.499999999884</v>
      </c>
    </row>
    <row r="136" spans="1:50">
      <c r="A136" s="67">
        <v>12</v>
      </c>
      <c r="B136" s="86" t="s">
        <v>150</v>
      </c>
      <c r="C136" s="101">
        <v>14</v>
      </c>
      <c r="D136" s="101" t="s">
        <v>55</v>
      </c>
      <c r="E136" s="72" t="s">
        <v>179</v>
      </c>
      <c r="F136" s="72" t="s">
        <v>180</v>
      </c>
      <c r="G136" s="101">
        <v>990834</v>
      </c>
      <c r="H136" s="102" t="s">
        <v>58</v>
      </c>
      <c r="I136" s="72" t="s">
        <v>153</v>
      </c>
      <c r="J136" s="72"/>
      <c r="K136" s="70">
        <v>43045</v>
      </c>
      <c r="L136" s="70">
        <v>42398</v>
      </c>
      <c r="M136" s="70">
        <v>45320</v>
      </c>
      <c r="N136" s="70">
        <v>43160</v>
      </c>
      <c r="O136" s="156">
        <v>0</v>
      </c>
      <c r="P136" s="71">
        <f>+DATEDIF([1]SVTT!O$4,M136,"m")</f>
        <v>65</v>
      </c>
      <c r="Q136" s="153" t="str">
        <f>IF(R136=P136,"C",IF(P136+24=R136,"C24","T"))</f>
        <v>T</v>
      </c>
      <c r="R136" s="103">
        <v>0</v>
      </c>
      <c r="S136" s="72">
        <v>36</v>
      </c>
      <c r="T136" s="104">
        <v>328745</v>
      </c>
      <c r="U136" s="92">
        <v>9</v>
      </c>
      <c r="V136" s="92">
        <v>2018</v>
      </c>
      <c r="W136" s="85">
        <v>0</v>
      </c>
      <c r="X136" s="85">
        <f>+([1]SVTT!$D$3-V136)*12+[1]SVTT!$C$3-U136+1</f>
        <v>4</v>
      </c>
      <c r="Y136" s="85">
        <f>+X136+24</f>
        <v>28</v>
      </c>
      <c r="Z136" s="74">
        <f>+Y136+Z$4</f>
        <v>33</v>
      </c>
      <c r="AA136" s="74">
        <f>+P136-Z136</f>
        <v>32</v>
      </c>
      <c r="AB136" s="85">
        <f>+T136/S136</f>
        <v>9131.8055555555547</v>
      </c>
      <c r="AC136" s="75">
        <v>0</v>
      </c>
      <c r="AD136" s="75">
        <f>+(X136-W136)*AB136</f>
        <v>36527.222222222219</v>
      </c>
      <c r="AE136" s="75">
        <f>+AD136+AC136</f>
        <v>36527.222222222219</v>
      </c>
      <c r="AF136" s="75">
        <f>+T136-AE136</f>
        <v>292217.77777777775</v>
      </c>
      <c r="AG136" s="105">
        <f>+AB136*12</f>
        <v>109581.66666666666</v>
      </c>
      <c r="AH136" s="105">
        <f>+AE136+AG136</f>
        <v>146108.88888888888</v>
      </c>
      <c r="AI136" s="78">
        <f>+T136-AH136</f>
        <v>182636.11111111112</v>
      </c>
      <c r="AJ136" s="105"/>
      <c r="AK136" s="105">
        <f>+AB136*8</f>
        <v>73054.444444444438</v>
      </c>
      <c r="AL136" s="105"/>
      <c r="AM136" s="105"/>
      <c r="AN136" s="105"/>
      <c r="AO136" s="89"/>
      <c r="AP136" s="89"/>
      <c r="AQ136" s="89"/>
      <c r="AR136" s="89"/>
      <c r="AS136" s="105">
        <f>+AB136*12</f>
        <v>109581.66666666666</v>
      </c>
      <c r="AT136" s="106">
        <f>+AE136+AG136+AS136</f>
        <v>255690.55555555553</v>
      </c>
      <c r="AU136" s="106">
        <f>+T136-AT136</f>
        <v>73054.444444444467</v>
      </c>
      <c r="AV136" s="82">
        <f>(Z136-Y136)*AB136</f>
        <v>45659.027777777774</v>
      </c>
      <c r="AW136" s="83">
        <f>+AV136+AT136</f>
        <v>301349.58333333331</v>
      </c>
      <c r="AX136" s="84">
        <f>+T136-AW136</f>
        <v>27395.416666666686</v>
      </c>
    </row>
    <row r="137" spans="1:50">
      <c r="A137" s="67">
        <v>12</v>
      </c>
      <c r="B137" s="86" t="s">
        <v>150</v>
      </c>
      <c r="C137" s="101">
        <v>14</v>
      </c>
      <c r="D137" s="101" t="s">
        <v>55</v>
      </c>
      <c r="E137" s="72" t="s">
        <v>181</v>
      </c>
      <c r="F137" s="72" t="s">
        <v>180</v>
      </c>
      <c r="G137" s="101">
        <v>990834</v>
      </c>
      <c r="H137" s="102" t="s">
        <v>58</v>
      </c>
      <c r="I137" s="72" t="s">
        <v>153</v>
      </c>
      <c r="J137" s="72"/>
      <c r="K137" s="70">
        <v>43045</v>
      </c>
      <c r="L137" s="70">
        <v>42398</v>
      </c>
      <c r="M137" s="70">
        <v>45320</v>
      </c>
      <c r="N137" s="70">
        <v>43160</v>
      </c>
      <c r="O137" s="156">
        <v>0</v>
      </c>
      <c r="P137" s="71">
        <f>+DATEDIF([1]SVTT!O$4,M137,"m")</f>
        <v>65</v>
      </c>
      <c r="Q137" s="153" t="str">
        <f>IF(R137=P137,"C",IF(P137+24=R137,"C24","T"))</f>
        <v>T</v>
      </c>
      <c r="R137" s="103">
        <v>0</v>
      </c>
      <c r="S137" s="72">
        <v>36</v>
      </c>
      <c r="T137" s="104">
        <v>217122</v>
      </c>
      <c r="U137" s="92">
        <v>9</v>
      </c>
      <c r="V137" s="92">
        <v>2018</v>
      </c>
      <c r="W137" s="85">
        <v>0</v>
      </c>
      <c r="X137" s="85">
        <f>+([1]SVTT!$D$3-V137)*12+[1]SVTT!$C$3-U137+1</f>
        <v>4</v>
      </c>
      <c r="Y137" s="85">
        <f>+X137+24</f>
        <v>28</v>
      </c>
      <c r="Z137" s="74">
        <f>+Y137+Z$4</f>
        <v>33</v>
      </c>
      <c r="AA137" s="74">
        <f>+P137-Z137</f>
        <v>32</v>
      </c>
      <c r="AB137" s="85">
        <f>+T137/S137</f>
        <v>6031.166666666667</v>
      </c>
      <c r="AC137" s="75">
        <v>0</v>
      </c>
      <c r="AD137" s="75">
        <f>+(X137-W137)*AB137</f>
        <v>24124.666666666668</v>
      </c>
      <c r="AE137" s="75">
        <f>+AD137+AC137</f>
        <v>24124.666666666668</v>
      </c>
      <c r="AF137" s="75">
        <f>+T137-AE137</f>
        <v>192997.33333333334</v>
      </c>
      <c r="AG137" s="105">
        <f>+AB137*12</f>
        <v>72374</v>
      </c>
      <c r="AH137" s="105">
        <f>+AE137+AG137</f>
        <v>96498.666666666672</v>
      </c>
      <c r="AI137" s="78">
        <f>+T137-AH137</f>
        <v>120623.33333333333</v>
      </c>
      <c r="AJ137" s="105"/>
      <c r="AK137" s="105">
        <f>+AB137*8</f>
        <v>48249.333333333336</v>
      </c>
      <c r="AL137" s="105"/>
      <c r="AM137" s="105"/>
      <c r="AN137" s="105"/>
      <c r="AO137" s="89"/>
      <c r="AP137" s="89"/>
      <c r="AQ137" s="89"/>
      <c r="AR137" s="89"/>
      <c r="AS137" s="105">
        <f>+AB137*12</f>
        <v>72374</v>
      </c>
      <c r="AT137" s="106">
        <f>+AE137+AG137+AS137</f>
        <v>168872.66666666669</v>
      </c>
      <c r="AU137" s="106">
        <f>+T137-AT137</f>
        <v>48249.333333333314</v>
      </c>
      <c r="AV137" s="82">
        <f>(Z137-Y137)*AB137</f>
        <v>30155.833333333336</v>
      </c>
      <c r="AW137" s="83">
        <f>+AV137+AT137</f>
        <v>199028.50000000003</v>
      </c>
      <c r="AX137" s="84">
        <f>+T137-AW137</f>
        <v>18093.499999999971</v>
      </c>
    </row>
    <row r="138" spans="1:50">
      <c r="A138" s="67">
        <v>12</v>
      </c>
      <c r="B138" s="86" t="s">
        <v>150</v>
      </c>
      <c r="C138" s="101">
        <v>14</v>
      </c>
      <c r="D138" s="101" t="s">
        <v>55</v>
      </c>
      <c r="E138" s="72" t="s">
        <v>181</v>
      </c>
      <c r="F138" s="72" t="s">
        <v>180</v>
      </c>
      <c r="G138" s="101">
        <v>990834</v>
      </c>
      <c r="H138" s="102" t="s">
        <v>58</v>
      </c>
      <c r="I138" s="72" t="s">
        <v>153</v>
      </c>
      <c r="J138" s="72"/>
      <c r="K138" s="70">
        <v>43045</v>
      </c>
      <c r="L138" s="70">
        <v>42398</v>
      </c>
      <c r="M138" s="70">
        <v>45320</v>
      </c>
      <c r="N138" s="70">
        <v>43160</v>
      </c>
      <c r="O138" s="156">
        <v>0</v>
      </c>
      <c r="P138" s="71">
        <f>+DATEDIF([1]SVTT!O$4,M138,"m")</f>
        <v>65</v>
      </c>
      <c r="Q138" s="153" t="str">
        <f>IF(R138=P138,"C",IF(P138+24=R138,"C24","T"))</f>
        <v>T</v>
      </c>
      <c r="R138" s="103">
        <v>0</v>
      </c>
      <c r="S138" s="72">
        <v>36</v>
      </c>
      <c r="T138" s="104">
        <v>217122</v>
      </c>
      <c r="U138" s="92">
        <v>9</v>
      </c>
      <c r="V138" s="92">
        <v>2018</v>
      </c>
      <c r="W138" s="85">
        <v>0</v>
      </c>
      <c r="X138" s="85">
        <f>+([1]SVTT!$D$3-V138)*12+[1]SVTT!$C$3-U138+1</f>
        <v>4</v>
      </c>
      <c r="Y138" s="85">
        <f>+X138+24</f>
        <v>28</v>
      </c>
      <c r="Z138" s="74">
        <f>+Y138+Z$4</f>
        <v>33</v>
      </c>
      <c r="AA138" s="74">
        <f>+P138-Z138</f>
        <v>32</v>
      </c>
      <c r="AB138" s="85">
        <f>+T138/S138</f>
        <v>6031.166666666667</v>
      </c>
      <c r="AC138" s="75">
        <v>0</v>
      </c>
      <c r="AD138" s="75">
        <f>+(X138-W138)*AB138</f>
        <v>24124.666666666668</v>
      </c>
      <c r="AE138" s="75">
        <f>+AD138+AC138</f>
        <v>24124.666666666668</v>
      </c>
      <c r="AF138" s="75">
        <f>+T138-AE138</f>
        <v>192997.33333333334</v>
      </c>
      <c r="AG138" s="105">
        <f>+AB138*12</f>
        <v>72374</v>
      </c>
      <c r="AH138" s="105">
        <f>+AE138+AG138</f>
        <v>96498.666666666672</v>
      </c>
      <c r="AI138" s="78">
        <f>+T138-AH138</f>
        <v>120623.33333333333</v>
      </c>
      <c r="AJ138" s="105"/>
      <c r="AK138" s="105">
        <f>+AB138*8</f>
        <v>48249.333333333336</v>
      </c>
      <c r="AL138" s="105"/>
      <c r="AM138" s="105"/>
      <c r="AN138" s="105"/>
      <c r="AO138" s="89"/>
      <c r="AP138" s="89"/>
      <c r="AQ138" s="89"/>
      <c r="AR138" s="89"/>
      <c r="AS138" s="105">
        <f>+AB138*12</f>
        <v>72374</v>
      </c>
      <c r="AT138" s="106">
        <f>+AE138+AG138+AS138</f>
        <v>168872.66666666669</v>
      </c>
      <c r="AU138" s="106">
        <f>+T138-AT138</f>
        <v>48249.333333333314</v>
      </c>
      <c r="AV138" s="82">
        <f>(Z138-Y138)*AB138</f>
        <v>30155.833333333336</v>
      </c>
      <c r="AW138" s="83">
        <f>+AV138+AT138</f>
        <v>199028.50000000003</v>
      </c>
      <c r="AX138" s="84">
        <f>+T138-AW138</f>
        <v>18093.499999999971</v>
      </c>
    </row>
    <row r="139" spans="1:50">
      <c r="A139" s="67">
        <v>12</v>
      </c>
      <c r="B139" s="86" t="s">
        <v>150</v>
      </c>
      <c r="C139" s="92">
        <v>85</v>
      </c>
      <c r="D139" s="92" t="s">
        <v>55</v>
      </c>
      <c r="E139" s="92" t="s">
        <v>182</v>
      </c>
      <c r="F139" s="92" t="s">
        <v>168</v>
      </c>
      <c r="G139" s="92">
        <v>2739345</v>
      </c>
      <c r="H139" s="92" t="s">
        <v>58</v>
      </c>
      <c r="I139" s="92"/>
      <c r="J139" s="92"/>
      <c r="K139" s="110">
        <v>43047</v>
      </c>
      <c r="L139" s="70">
        <v>42398</v>
      </c>
      <c r="M139" s="70">
        <v>45320</v>
      </c>
      <c r="N139" s="70">
        <v>43160</v>
      </c>
      <c r="O139" s="156">
        <v>0</v>
      </c>
      <c r="P139" s="71">
        <f>+DATEDIF([1]SVTT!O$4,M139,"m")</f>
        <v>65</v>
      </c>
      <c r="Q139" s="153" t="str">
        <f>IF(R139=P139,"C",IF(P139+24=R139,"C24","T"))</f>
        <v>T</v>
      </c>
      <c r="R139" s="103">
        <v>0</v>
      </c>
      <c r="S139" s="72">
        <v>36</v>
      </c>
      <c r="T139" s="92">
        <v>54613</v>
      </c>
      <c r="U139" s="92">
        <v>9</v>
      </c>
      <c r="V139" s="92">
        <v>2018</v>
      </c>
      <c r="W139" s="85">
        <v>0</v>
      </c>
      <c r="X139" s="85">
        <f>+([1]SVTT!$D$3-V139)*12+[1]SVTT!$C$3-U139+1</f>
        <v>4</v>
      </c>
      <c r="Y139" s="85">
        <f>+X139+24</f>
        <v>28</v>
      </c>
      <c r="Z139" s="74">
        <f>+Y139+Z$4</f>
        <v>33</v>
      </c>
      <c r="AA139" s="74">
        <f>+P139-Z139</f>
        <v>32</v>
      </c>
      <c r="AB139" s="85">
        <f>+T139/S139</f>
        <v>1517.0277777777778</v>
      </c>
      <c r="AC139" s="75">
        <v>0</v>
      </c>
      <c r="AD139" s="75">
        <f>+(X139-W139)*AB139</f>
        <v>6068.1111111111113</v>
      </c>
      <c r="AE139" s="75">
        <f>+AD139+AC139</f>
        <v>6068.1111111111113</v>
      </c>
      <c r="AF139" s="75">
        <f>+T139-AE139</f>
        <v>48544.888888888891</v>
      </c>
      <c r="AG139" s="105">
        <f>+AB139*12</f>
        <v>18204.333333333336</v>
      </c>
      <c r="AH139" s="105">
        <f>+AE139+AG139</f>
        <v>24272.444444444445</v>
      </c>
      <c r="AI139" s="78">
        <f>+T139-AH139</f>
        <v>30340.555555555555</v>
      </c>
      <c r="AJ139" s="105"/>
      <c r="AK139" s="105">
        <f>+AB139*8</f>
        <v>12136.222222222223</v>
      </c>
      <c r="AL139" s="105"/>
      <c r="AM139" s="78"/>
      <c r="AN139" s="78"/>
      <c r="AO139" s="80"/>
      <c r="AP139" s="80"/>
      <c r="AQ139" s="80"/>
      <c r="AR139" s="80"/>
      <c r="AS139" s="105">
        <f>+AB139*12</f>
        <v>18204.333333333336</v>
      </c>
      <c r="AT139" s="106">
        <f>+AE139+AG139+AS139</f>
        <v>42476.777777777781</v>
      </c>
      <c r="AU139" s="106">
        <f>+T139-AT139</f>
        <v>12136.222222222219</v>
      </c>
      <c r="AV139" s="82">
        <f>(Z139-Y139)*AB139</f>
        <v>7585.1388888888887</v>
      </c>
      <c r="AW139" s="83">
        <f>+AV139+AT139</f>
        <v>50061.916666666672</v>
      </c>
      <c r="AX139" s="84">
        <f>+T139-AW139</f>
        <v>4551.0833333333285</v>
      </c>
    </row>
    <row r="140" spans="1:50">
      <c r="A140" s="67">
        <v>12</v>
      </c>
      <c r="B140" s="94" t="s">
        <v>150</v>
      </c>
      <c r="C140" s="92">
        <v>85</v>
      </c>
      <c r="D140" s="92" t="s">
        <v>55</v>
      </c>
      <c r="E140" s="92" t="s">
        <v>183</v>
      </c>
      <c r="F140" s="92" t="s">
        <v>168</v>
      </c>
      <c r="G140" s="92">
        <v>2739345</v>
      </c>
      <c r="H140" s="92" t="s">
        <v>58</v>
      </c>
      <c r="I140" s="92"/>
      <c r="J140" s="92"/>
      <c r="K140" s="110">
        <v>43047</v>
      </c>
      <c r="L140" s="70">
        <v>42398</v>
      </c>
      <c r="M140" s="70">
        <v>45320</v>
      </c>
      <c r="N140" s="70">
        <v>43160</v>
      </c>
      <c r="O140" s="156">
        <v>0</v>
      </c>
      <c r="P140" s="71">
        <f>+DATEDIF([1]SVTT!O$4,M140,"m")</f>
        <v>65</v>
      </c>
      <c r="Q140" s="153" t="str">
        <f>IF(R140=P140,"C",IF(P140+24=R140,"C24","T"))</f>
        <v>T</v>
      </c>
      <c r="R140" s="103">
        <v>0</v>
      </c>
      <c r="S140" s="72">
        <v>36</v>
      </c>
      <c r="T140" s="92">
        <v>3521</v>
      </c>
      <c r="U140" s="92">
        <v>9</v>
      </c>
      <c r="V140" s="92">
        <v>2018</v>
      </c>
      <c r="W140" s="85">
        <v>0</v>
      </c>
      <c r="X140" s="85">
        <f>+([1]SVTT!$D$3-V140)*12+[1]SVTT!$C$3-U140+1</f>
        <v>4</v>
      </c>
      <c r="Y140" s="85">
        <f>+X140+24</f>
        <v>28</v>
      </c>
      <c r="Z140" s="74">
        <f>+Y140+Z$4</f>
        <v>33</v>
      </c>
      <c r="AA140" s="74">
        <f>+P140-Z140</f>
        <v>32</v>
      </c>
      <c r="AB140" s="85">
        <f>+T140/S140</f>
        <v>97.805555555555557</v>
      </c>
      <c r="AC140" s="75">
        <v>0</v>
      </c>
      <c r="AD140" s="75">
        <f>+(X140-W140)*AB140</f>
        <v>391.22222222222223</v>
      </c>
      <c r="AE140" s="75">
        <f>+AD140+AC140</f>
        <v>391.22222222222223</v>
      </c>
      <c r="AF140" s="75">
        <f>+T140-AE140</f>
        <v>3129.7777777777778</v>
      </c>
      <c r="AG140" s="105">
        <f>+AB140*12</f>
        <v>1173.6666666666667</v>
      </c>
      <c r="AH140" s="105">
        <f>+AE140+AG140</f>
        <v>1564.8888888888889</v>
      </c>
      <c r="AI140" s="78">
        <f>+T140-AH140</f>
        <v>1956.1111111111111</v>
      </c>
      <c r="AJ140" s="105"/>
      <c r="AK140" s="105">
        <f>+AB140*8</f>
        <v>782.44444444444446</v>
      </c>
      <c r="AL140" s="105"/>
      <c r="AM140" s="78"/>
      <c r="AN140" s="78"/>
      <c r="AO140" s="80"/>
      <c r="AP140" s="80"/>
      <c r="AQ140" s="80"/>
      <c r="AR140" s="80"/>
      <c r="AS140" s="105">
        <f>+AB140*12</f>
        <v>1173.6666666666667</v>
      </c>
      <c r="AT140" s="106">
        <f>+AE140+AG140+AS140</f>
        <v>2738.5555555555557</v>
      </c>
      <c r="AU140" s="106">
        <f>+T140-AT140</f>
        <v>782.44444444444434</v>
      </c>
      <c r="AV140" s="82">
        <f>(Z140-Y140)*AB140</f>
        <v>489.02777777777777</v>
      </c>
      <c r="AW140" s="83">
        <f>+AV140+AT140</f>
        <v>3227.5833333333335</v>
      </c>
      <c r="AX140" s="84">
        <f>+T140-AW140</f>
        <v>293.41666666666652</v>
      </c>
    </row>
    <row r="141" spans="1:50">
      <c r="A141" s="67">
        <v>12</v>
      </c>
      <c r="B141" s="101" t="s">
        <v>150</v>
      </c>
      <c r="C141" s="92">
        <v>86</v>
      </c>
      <c r="D141" s="92" t="s">
        <v>55</v>
      </c>
      <c r="E141" s="92" t="s">
        <v>184</v>
      </c>
      <c r="F141" s="92" t="s">
        <v>124</v>
      </c>
      <c r="G141" s="92">
        <v>32</v>
      </c>
      <c r="H141" s="92" t="s">
        <v>58</v>
      </c>
      <c r="I141" s="92"/>
      <c r="J141" s="92"/>
      <c r="K141" s="110">
        <v>43053</v>
      </c>
      <c r="L141" s="70">
        <v>42398</v>
      </c>
      <c r="M141" s="70">
        <v>45320</v>
      </c>
      <c r="N141" s="70">
        <v>43160</v>
      </c>
      <c r="O141" s="156">
        <v>0</v>
      </c>
      <c r="P141" s="71">
        <f>+DATEDIF([1]SVTT!O$4,M141,"m")</f>
        <v>65</v>
      </c>
      <c r="Q141" s="153" t="str">
        <f>IF(R141=P141,"C",IF(P141+24=R141,"C24","T"))</f>
        <v>T</v>
      </c>
      <c r="R141" s="103">
        <v>0</v>
      </c>
      <c r="S141" s="72">
        <v>36</v>
      </c>
      <c r="T141" s="92">
        <v>2100844</v>
      </c>
      <c r="U141" s="92">
        <v>9</v>
      </c>
      <c r="V141" s="92">
        <v>2018</v>
      </c>
      <c r="W141" s="85">
        <v>0</v>
      </c>
      <c r="X141" s="85">
        <f>+([1]SVTT!$D$3-V141)*12+[1]SVTT!$C$3-U141+1</f>
        <v>4</v>
      </c>
      <c r="Y141" s="85">
        <f>+X141+24</f>
        <v>28</v>
      </c>
      <c r="Z141" s="74">
        <f>+Y141+Z$4</f>
        <v>33</v>
      </c>
      <c r="AA141" s="74">
        <f>+P141-Z141</f>
        <v>32</v>
      </c>
      <c r="AB141" s="85">
        <f>+T141/S141</f>
        <v>58356.777777777781</v>
      </c>
      <c r="AC141" s="75">
        <v>0</v>
      </c>
      <c r="AD141" s="75">
        <f>+(X141-W141)*AB141</f>
        <v>233427.11111111112</v>
      </c>
      <c r="AE141" s="75">
        <f>+AD141+AC141</f>
        <v>233427.11111111112</v>
      </c>
      <c r="AF141" s="75">
        <f>+T141-AE141</f>
        <v>1867416.888888889</v>
      </c>
      <c r="AG141" s="105">
        <f>+AB141*12</f>
        <v>700281.33333333337</v>
      </c>
      <c r="AH141" s="105">
        <f>+AE141+AG141</f>
        <v>933708.4444444445</v>
      </c>
      <c r="AI141" s="78">
        <f>+T141-AH141</f>
        <v>1167135.5555555555</v>
      </c>
      <c r="AJ141" s="105"/>
      <c r="AK141" s="105">
        <f>+AB141*8</f>
        <v>466854.22222222225</v>
      </c>
      <c r="AL141" s="105"/>
      <c r="AM141" s="78"/>
      <c r="AN141" s="78"/>
      <c r="AO141" s="80"/>
      <c r="AP141" s="80"/>
      <c r="AQ141" s="80"/>
      <c r="AR141" s="80"/>
      <c r="AS141" s="105">
        <f>+AB141*12</f>
        <v>700281.33333333337</v>
      </c>
      <c r="AT141" s="106">
        <f>+AE141+AG141+AS141</f>
        <v>1633989.777777778</v>
      </c>
      <c r="AU141" s="106">
        <f>+T141-AT141</f>
        <v>466854.22222222202</v>
      </c>
      <c r="AV141" s="82">
        <f>(Z141-Y141)*AB141</f>
        <v>291783.88888888888</v>
      </c>
      <c r="AW141" s="83">
        <f>+AV141+AT141</f>
        <v>1925773.666666667</v>
      </c>
      <c r="AX141" s="84">
        <f>+T141-AW141</f>
        <v>175070.33333333302</v>
      </c>
    </row>
    <row r="142" spans="1:50">
      <c r="A142" s="67">
        <v>12</v>
      </c>
      <c r="B142" s="101" t="s">
        <v>150</v>
      </c>
      <c r="C142" s="92">
        <v>87</v>
      </c>
      <c r="D142" s="92" t="s">
        <v>55</v>
      </c>
      <c r="E142" s="92" t="s">
        <v>185</v>
      </c>
      <c r="F142" s="92" t="s">
        <v>186</v>
      </c>
      <c r="G142" s="92">
        <v>995524</v>
      </c>
      <c r="H142" s="92" t="s">
        <v>58</v>
      </c>
      <c r="I142" s="92"/>
      <c r="J142" s="92"/>
      <c r="K142" s="110">
        <v>43059</v>
      </c>
      <c r="L142" s="70">
        <v>42398</v>
      </c>
      <c r="M142" s="70">
        <v>45320</v>
      </c>
      <c r="N142" s="70">
        <v>43160</v>
      </c>
      <c r="O142" s="156">
        <v>0</v>
      </c>
      <c r="P142" s="71">
        <f>+DATEDIF([1]SVTT!O$4,M142,"m")</f>
        <v>65</v>
      </c>
      <c r="Q142" s="153" t="str">
        <f>IF(R142=P142,"C",IF(P142+24=R142,"C24","T"))</f>
        <v>T</v>
      </c>
      <c r="R142" s="103">
        <v>0</v>
      </c>
      <c r="S142" s="72">
        <v>36</v>
      </c>
      <c r="T142" s="92">
        <v>328745</v>
      </c>
      <c r="U142" s="92">
        <v>9</v>
      </c>
      <c r="V142" s="92">
        <v>2018</v>
      </c>
      <c r="W142" s="85">
        <v>0</v>
      </c>
      <c r="X142" s="85">
        <f>+([1]SVTT!$D$3-V142)*12+[1]SVTT!$C$3-U142+1</f>
        <v>4</v>
      </c>
      <c r="Y142" s="85">
        <f>+X142+24</f>
        <v>28</v>
      </c>
      <c r="Z142" s="74">
        <f>+Y142+Z$4</f>
        <v>33</v>
      </c>
      <c r="AA142" s="74">
        <f>+P142-Z142</f>
        <v>32</v>
      </c>
      <c r="AB142" s="85">
        <f>+T142/S142</f>
        <v>9131.8055555555547</v>
      </c>
      <c r="AC142" s="75">
        <v>0</v>
      </c>
      <c r="AD142" s="75">
        <f>+(X142-W142)*AB142</f>
        <v>36527.222222222219</v>
      </c>
      <c r="AE142" s="75">
        <f>+AD142+AC142</f>
        <v>36527.222222222219</v>
      </c>
      <c r="AF142" s="75">
        <f>+T142-AE142</f>
        <v>292217.77777777775</v>
      </c>
      <c r="AG142" s="105">
        <f>+AB142*12</f>
        <v>109581.66666666666</v>
      </c>
      <c r="AH142" s="105">
        <f>+AE142+AG142</f>
        <v>146108.88888888888</v>
      </c>
      <c r="AI142" s="78">
        <f>+T142-AH142</f>
        <v>182636.11111111112</v>
      </c>
      <c r="AJ142" s="105"/>
      <c r="AK142" s="105">
        <f>+AB142*8</f>
        <v>73054.444444444438</v>
      </c>
      <c r="AL142" s="105"/>
      <c r="AM142" s="78"/>
      <c r="AN142" s="78"/>
      <c r="AO142" s="80"/>
      <c r="AP142" s="80"/>
      <c r="AQ142" s="80"/>
      <c r="AR142" s="80"/>
      <c r="AS142" s="105">
        <f>+AB142*12</f>
        <v>109581.66666666666</v>
      </c>
      <c r="AT142" s="106">
        <f>+AE142+AG142+AS142</f>
        <v>255690.55555555553</v>
      </c>
      <c r="AU142" s="106">
        <f>+T142-AT142</f>
        <v>73054.444444444467</v>
      </c>
      <c r="AV142" s="82">
        <f>(Z142-Y142)*AB142</f>
        <v>45659.027777777774</v>
      </c>
      <c r="AW142" s="83">
        <f>+AV142+AT142</f>
        <v>301349.58333333331</v>
      </c>
      <c r="AX142" s="84">
        <f>+T142-AW142</f>
        <v>27395.416666666686</v>
      </c>
    </row>
    <row r="143" spans="1:50">
      <c r="A143" s="67">
        <v>12</v>
      </c>
      <c r="B143" s="101" t="s">
        <v>150</v>
      </c>
      <c r="C143" s="92">
        <v>87</v>
      </c>
      <c r="D143" s="92" t="s">
        <v>55</v>
      </c>
      <c r="E143" s="92" t="s">
        <v>185</v>
      </c>
      <c r="F143" s="92" t="s">
        <v>186</v>
      </c>
      <c r="G143" s="92">
        <v>995524</v>
      </c>
      <c r="H143" s="92" t="s">
        <v>58</v>
      </c>
      <c r="I143" s="92"/>
      <c r="J143" s="92"/>
      <c r="K143" s="110">
        <v>43059</v>
      </c>
      <c r="L143" s="70">
        <v>42398</v>
      </c>
      <c r="M143" s="70">
        <v>45320</v>
      </c>
      <c r="N143" s="70">
        <v>43160</v>
      </c>
      <c r="O143" s="156">
        <v>0</v>
      </c>
      <c r="P143" s="71">
        <f>+DATEDIF([1]SVTT!O$4,M143,"m")</f>
        <v>65</v>
      </c>
      <c r="Q143" s="153" t="str">
        <f>IF(R143=P143,"C",IF(P143+24=R143,"C24","T"))</f>
        <v>T</v>
      </c>
      <c r="R143" s="103">
        <v>0</v>
      </c>
      <c r="S143" s="72">
        <v>36</v>
      </c>
      <c r="T143" s="92">
        <v>328745</v>
      </c>
      <c r="U143" s="92">
        <v>9</v>
      </c>
      <c r="V143" s="92">
        <v>2018</v>
      </c>
      <c r="W143" s="85">
        <v>0</v>
      </c>
      <c r="X143" s="85">
        <f>+([1]SVTT!$D$3-V143)*12+[1]SVTT!$C$3-U143+1</f>
        <v>4</v>
      </c>
      <c r="Y143" s="85">
        <f>+X143+24</f>
        <v>28</v>
      </c>
      <c r="Z143" s="74">
        <f>+Y143+Z$4</f>
        <v>33</v>
      </c>
      <c r="AA143" s="74">
        <f>+P143-Z143</f>
        <v>32</v>
      </c>
      <c r="AB143" s="85">
        <f>+T143/S143</f>
        <v>9131.8055555555547</v>
      </c>
      <c r="AC143" s="75">
        <v>0</v>
      </c>
      <c r="AD143" s="75">
        <f>+(X143-W143)*AB143</f>
        <v>36527.222222222219</v>
      </c>
      <c r="AE143" s="75">
        <f>+AD143+AC143</f>
        <v>36527.222222222219</v>
      </c>
      <c r="AF143" s="75">
        <f>+T143-AE143</f>
        <v>292217.77777777775</v>
      </c>
      <c r="AG143" s="105">
        <f>+AB143*12</f>
        <v>109581.66666666666</v>
      </c>
      <c r="AH143" s="105">
        <f>+AE143+AG143</f>
        <v>146108.88888888888</v>
      </c>
      <c r="AI143" s="78">
        <f>+T143-AH143</f>
        <v>182636.11111111112</v>
      </c>
      <c r="AJ143" s="105"/>
      <c r="AK143" s="105">
        <f>+AB143*8</f>
        <v>73054.444444444438</v>
      </c>
      <c r="AL143" s="105"/>
      <c r="AM143" s="78"/>
      <c r="AN143" s="78"/>
      <c r="AO143" s="80"/>
      <c r="AP143" s="80"/>
      <c r="AQ143" s="80"/>
      <c r="AR143" s="80"/>
      <c r="AS143" s="105">
        <f>+AB143*12</f>
        <v>109581.66666666666</v>
      </c>
      <c r="AT143" s="106">
        <f>+AE143+AG143+AS143</f>
        <v>255690.55555555553</v>
      </c>
      <c r="AU143" s="106">
        <f>+T143-AT143</f>
        <v>73054.444444444467</v>
      </c>
      <c r="AV143" s="82">
        <f>(Z143-Y143)*AB143</f>
        <v>45659.027777777774</v>
      </c>
      <c r="AW143" s="83">
        <f>+AV143+AT143</f>
        <v>301349.58333333331</v>
      </c>
      <c r="AX143" s="84">
        <f>+T143-AW143</f>
        <v>27395.416666666686</v>
      </c>
    </row>
    <row r="144" spans="1:50">
      <c r="A144" s="67">
        <v>12</v>
      </c>
      <c r="B144" s="101" t="s">
        <v>150</v>
      </c>
      <c r="C144" s="92">
        <v>87</v>
      </c>
      <c r="D144" s="92" t="s">
        <v>55</v>
      </c>
      <c r="E144" s="92" t="s">
        <v>185</v>
      </c>
      <c r="F144" s="92" t="s">
        <v>186</v>
      </c>
      <c r="G144" s="92">
        <v>995524</v>
      </c>
      <c r="H144" s="92" t="s">
        <v>58</v>
      </c>
      <c r="I144" s="92"/>
      <c r="J144" s="92"/>
      <c r="K144" s="110">
        <v>43059</v>
      </c>
      <c r="L144" s="70">
        <v>42398</v>
      </c>
      <c r="M144" s="70">
        <v>45320</v>
      </c>
      <c r="N144" s="70">
        <v>43160</v>
      </c>
      <c r="O144" s="156">
        <v>0</v>
      </c>
      <c r="P144" s="71">
        <f>+DATEDIF([1]SVTT!O$4,M144,"m")</f>
        <v>65</v>
      </c>
      <c r="Q144" s="153" t="str">
        <f>IF(R144=P144,"C",IF(P144+24=R144,"C24","T"))</f>
        <v>T</v>
      </c>
      <c r="R144" s="103">
        <v>0</v>
      </c>
      <c r="S144" s="72">
        <v>36</v>
      </c>
      <c r="T144" s="92">
        <v>328745</v>
      </c>
      <c r="U144" s="92">
        <v>9</v>
      </c>
      <c r="V144" s="92">
        <v>2018</v>
      </c>
      <c r="W144" s="85">
        <v>0</v>
      </c>
      <c r="X144" s="85">
        <f>+([1]SVTT!$D$3-V144)*12+[1]SVTT!$C$3-U144+1</f>
        <v>4</v>
      </c>
      <c r="Y144" s="85">
        <f>+X144+24</f>
        <v>28</v>
      </c>
      <c r="Z144" s="74">
        <f>+Y144+Z$4</f>
        <v>33</v>
      </c>
      <c r="AA144" s="74">
        <f>+P144-Z144</f>
        <v>32</v>
      </c>
      <c r="AB144" s="85">
        <f>+T144/S144</f>
        <v>9131.8055555555547</v>
      </c>
      <c r="AC144" s="75">
        <v>0</v>
      </c>
      <c r="AD144" s="75">
        <f>+(X144-W144)*AB144</f>
        <v>36527.222222222219</v>
      </c>
      <c r="AE144" s="75">
        <f>+AD144+AC144</f>
        <v>36527.222222222219</v>
      </c>
      <c r="AF144" s="75">
        <f>+T144-AE144</f>
        <v>292217.77777777775</v>
      </c>
      <c r="AG144" s="105">
        <f>+AB144*12</f>
        <v>109581.66666666666</v>
      </c>
      <c r="AH144" s="105">
        <f>+AE144+AG144</f>
        <v>146108.88888888888</v>
      </c>
      <c r="AI144" s="78">
        <f>+T144-AH144</f>
        <v>182636.11111111112</v>
      </c>
      <c r="AJ144" s="105"/>
      <c r="AK144" s="105">
        <f>+AB144*8</f>
        <v>73054.444444444438</v>
      </c>
      <c r="AL144" s="105"/>
      <c r="AM144" s="78"/>
      <c r="AN144" s="78"/>
      <c r="AO144" s="80"/>
      <c r="AP144" s="80"/>
      <c r="AQ144" s="80"/>
      <c r="AR144" s="80"/>
      <c r="AS144" s="105">
        <f>+AB144*12</f>
        <v>109581.66666666666</v>
      </c>
      <c r="AT144" s="106">
        <f>+AE144+AG144+AS144</f>
        <v>255690.55555555553</v>
      </c>
      <c r="AU144" s="106">
        <f>+T144-AT144</f>
        <v>73054.444444444467</v>
      </c>
      <c r="AV144" s="82">
        <f>(Z144-Y144)*AB144</f>
        <v>45659.027777777774</v>
      </c>
      <c r="AW144" s="83">
        <f>+AV144+AT144</f>
        <v>301349.58333333331</v>
      </c>
      <c r="AX144" s="84">
        <f>+T144-AW144</f>
        <v>27395.416666666686</v>
      </c>
    </row>
    <row r="145" spans="1:50">
      <c r="A145" s="67">
        <v>12</v>
      </c>
      <c r="B145" s="101" t="s">
        <v>150</v>
      </c>
      <c r="C145" s="92">
        <v>87</v>
      </c>
      <c r="D145" s="92" t="s">
        <v>55</v>
      </c>
      <c r="E145" s="92" t="s">
        <v>185</v>
      </c>
      <c r="F145" s="92" t="s">
        <v>186</v>
      </c>
      <c r="G145" s="92">
        <v>995524</v>
      </c>
      <c r="H145" s="92" t="s">
        <v>58</v>
      </c>
      <c r="I145" s="92"/>
      <c r="J145" s="92"/>
      <c r="K145" s="110">
        <v>43059</v>
      </c>
      <c r="L145" s="70">
        <v>42398</v>
      </c>
      <c r="M145" s="70">
        <v>45320</v>
      </c>
      <c r="N145" s="70">
        <v>43160</v>
      </c>
      <c r="O145" s="156">
        <v>0</v>
      </c>
      <c r="P145" s="71">
        <f>+DATEDIF([1]SVTT!O$4,M145,"m")</f>
        <v>65</v>
      </c>
      <c r="Q145" s="153" t="str">
        <f>IF(R145=P145,"C",IF(P145+24=R145,"C24","T"))</f>
        <v>T</v>
      </c>
      <c r="R145" s="103">
        <v>0</v>
      </c>
      <c r="S145" s="72">
        <v>36</v>
      </c>
      <c r="T145" s="92">
        <v>328745</v>
      </c>
      <c r="U145" s="92">
        <v>9</v>
      </c>
      <c r="V145" s="92">
        <v>2018</v>
      </c>
      <c r="W145" s="85">
        <v>0</v>
      </c>
      <c r="X145" s="85">
        <f>+([1]SVTT!$D$3-V145)*12+[1]SVTT!$C$3-U145+1</f>
        <v>4</v>
      </c>
      <c r="Y145" s="85">
        <f>+X145+24</f>
        <v>28</v>
      </c>
      <c r="Z145" s="74">
        <f>+Y145+Z$4</f>
        <v>33</v>
      </c>
      <c r="AA145" s="74">
        <f>+P145-Z145</f>
        <v>32</v>
      </c>
      <c r="AB145" s="85">
        <f>+T145/S145</f>
        <v>9131.8055555555547</v>
      </c>
      <c r="AC145" s="75">
        <v>0</v>
      </c>
      <c r="AD145" s="75">
        <f>+(X145-W145)*AB145</f>
        <v>36527.222222222219</v>
      </c>
      <c r="AE145" s="75">
        <f>+AD145+AC145</f>
        <v>36527.222222222219</v>
      </c>
      <c r="AF145" s="75">
        <f>+T145-AE145</f>
        <v>292217.77777777775</v>
      </c>
      <c r="AG145" s="105">
        <f>+AB145*12</f>
        <v>109581.66666666666</v>
      </c>
      <c r="AH145" s="105">
        <f>+AE145+AG145</f>
        <v>146108.88888888888</v>
      </c>
      <c r="AI145" s="78">
        <f>+T145-AH145</f>
        <v>182636.11111111112</v>
      </c>
      <c r="AJ145" s="105"/>
      <c r="AK145" s="105">
        <f>+AB145*8</f>
        <v>73054.444444444438</v>
      </c>
      <c r="AL145" s="105"/>
      <c r="AM145" s="78"/>
      <c r="AN145" s="78"/>
      <c r="AO145" s="80"/>
      <c r="AP145" s="80"/>
      <c r="AQ145" s="80"/>
      <c r="AR145" s="80"/>
      <c r="AS145" s="105">
        <f>+AB145*12</f>
        <v>109581.66666666666</v>
      </c>
      <c r="AT145" s="106">
        <f>+AE145+AG145+AS145</f>
        <v>255690.55555555553</v>
      </c>
      <c r="AU145" s="106">
        <f>+T145-AT145</f>
        <v>73054.444444444467</v>
      </c>
      <c r="AV145" s="82">
        <f>(Z145-Y145)*AB145</f>
        <v>45659.027777777774</v>
      </c>
      <c r="AW145" s="83">
        <f>+AV145+AT145</f>
        <v>301349.58333333331</v>
      </c>
      <c r="AX145" s="84">
        <f>+T145-AW145</f>
        <v>27395.416666666686</v>
      </c>
    </row>
    <row r="146" spans="1:50">
      <c r="A146" s="67">
        <v>12</v>
      </c>
      <c r="B146" s="101" t="s">
        <v>150</v>
      </c>
      <c r="C146" s="92">
        <v>87</v>
      </c>
      <c r="D146" s="92" t="s">
        <v>55</v>
      </c>
      <c r="E146" s="92" t="s">
        <v>187</v>
      </c>
      <c r="F146" s="92" t="s">
        <v>186</v>
      </c>
      <c r="G146" s="92">
        <v>995524</v>
      </c>
      <c r="H146" s="92" t="s">
        <v>58</v>
      </c>
      <c r="I146" s="92"/>
      <c r="J146" s="92"/>
      <c r="K146" s="110">
        <v>43059</v>
      </c>
      <c r="L146" s="70">
        <v>42398</v>
      </c>
      <c r="M146" s="70">
        <v>45320</v>
      </c>
      <c r="N146" s="70">
        <v>43160</v>
      </c>
      <c r="O146" s="156">
        <v>0</v>
      </c>
      <c r="P146" s="71">
        <f>+DATEDIF([1]SVTT!O$4,M146,"m")</f>
        <v>65</v>
      </c>
      <c r="Q146" s="153" t="str">
        <f>IF(R146=P146,"C",IF(P146+24=R146,"C24","T"))</f>
        <v>T</v>
      </c>
      <c r="R146" s="103">
        <v>0</v>
      </c>
      <c r="S146" s="72">
        <v>36</v>
      </c>
      <c r="T146" s="92">
        <v>217122</v>
      </c>
      <c r="U146" s="92">
        <v>9</v>
      </c>
      <c r="V146" s="92">
        <v>2018</v>
      </c>
      <c r="W146" s="85">
        <v>0</v>
      </c>
      <c r="X146" s="85">
        <f>+([1]SVTT!$D$3-V146)*12+[1]SVTT!$C$3-U146+1</f>
        <v>4</v>
      </c>
      <c r="Y146" s="85">
        <f>+X146+24</f>
        <v>28</v>
      </c>
      <c r="Z146" s="74">
        <f>+Y146+Z$4</f>
        <v>33</v>
      </c>
      <c r="AA146" s="74">
        <f>+P146-Z146</f>
        <v>32</v>
      </c>
      <c r="AB146" s="85">
        <f>+T146/S146</f>
        <v>6031.166666666667</v>
      </c>
      <c r="AC146" s="75">
        <v>0</v>
      </c>
      <c r="AD146" s="75">
        <f>+(X146-W146)*AB146</f>
        <v>24124.666666666668</v>
      </c>
      <c r="AE146" s="75">
        <f>+AD146+AC146</f>
        <v>24124.666666666668</v>
      </c>
      <c r="AF146" s="75">
        <f>+T146-AE146</f>
        <v>192997.33333333334</v>
      </c>
      <c r="AG146" s="105">
        <f>+AB146*12</f>
        <v>72374</v>
      </c>
      <c r="AH146" s="105">
        <f>+AE146+AG146</f>
        <v>96498.666666666672</v>
      </c>
      <c r="AI146" s="78">
        <f>+T146-AH146</f>
        <v>120623.33333333333</v>
      </c>
      <c r="AJ146" s="105"/>
      <c r="AK146" s="105">
        <f>+AB146*8</f>
        <v>48249.333333333336</v>
      </c>
      <c r="AL146" s="105"/>
      <c r="AM146" s="78"/>
      <c r="AN146" s="78"/>
      <c r="AO146" s="80"/>
      <c r="AP146" s="80"/>
      <c r="AQ146" s="80"/>
      <c r="AR146" s="80"/>
      <c r="AS146" s="105">
        <f>+AB146*12</f>
        <v>72374</v>
      </c>
      <c r="AT146" s="106">
        <f>+AE146+AG146+AS146</f>
        <v>168872.66666666669</v>
      </c>
      <c r="AU146" s="106">
        <f>+T146-AT146</f>
        <v>48249.333333333314</v>
      </c>
      <c r="AV146" s="82">
        <f>(Z146-Y146)*AB146</f>
        <v>30155.833333333336</v>
      </c>
      <c r="AW146" s="83">
        <f>+AV146+AT146</f>
        <v>199028.50000000003</v>
      </c>
      <c r="AX146" s="84">
        <f>+T146-AW146</f>
        <v>18093.499999999971</v>
      </c>
    </row>
    <row r="147" spans="1:50">
      <c r="A147" s="67">
        <v>12</v>
      </c>
      <c r="B147" s="101" t="s">
        <v>150</v>
      </c>
      <c r="C147" s="92">
        <v>87</v>
      </c>
      <c r="D147" s="92" t="s">
        <v>55</v>
      </c>
      <c r="E147" s="92" t="s">
        <v>187</v>
      </c>
      <c r="F147" s="92" t="s">
        <v>186</v>
      </c>
      <c r="G147" s="92">
        <v>995524</v>
      </c>
      <c r="H147" s="92" t="s">
        <v>58</v>
      </c>
      <c r="I147" s="92"/>
      <c r="J147" s="92"/>
      <c r="K147" s="110">
        <v>43059</v>
      </c>
      <c r="L147" s="70">
        <v>42398</v>
      </c>
      <c r="M147" s="70">
        <v>45320</v>
      </c>
      <c r="N147" s="70">
        <v>43160</v>
      </c>
      <c r="O147" s="156">
        <v>0</v>
      </c>
      <c r="P147" s="71">
        <f>+DATEDIF([1]SVTT!O$4,M147,"m")</f>
        <v>65</v>
      </c>
      <c r="Q147" s="153" t="str">
        <f>IF(R147=P147,"C",IF(P147+24=R147,"C24","T"))</f>
        <v>T</v>
      </c>
      <c r="R147" s="103">
        <v>0</v>
      </c>
      <c r="S147" s="72">
        <v>36</v>
      </c>
      <c r="T147" s="92">
        <v>217122</v>
      </c>
      <c r="U147" s="92">
        <v>9</v>
      </c>
      <c r="V147" s="92">
        <v>2018</v>
      </c>
      <c r="W147" s="85">
        <v>0</v>
      </c>
      <c r="X147" s="85">
        <f>+([1]SVTT!$D$3-V147)*12+[1]SVTT!$C$3-U147+1</f>
        <v>4</v>
      </c>
      <c r="Y147" s="85">
        <f>+X147+24</f>
        <v>28</v>
      </c>
      <c r="Z147" s="74">
        <f>+Y147+Z$4</f>
        <v>33</v>
      </c>
      <c r="AA147" s="74">
        <f>+P147-Z147</f>
        <v>32</v>
      </c>
      <c r="AB147" s="85">
        <f>+T147/S147</f>
        <v>6031.166666666667</v>
      </c>
      <c r="AC147" s="75">
        <v>0</v>
      </c>
      <c r="AD147" s="75">
        <f>+(X147-W147)*AB147</f>
        <v>24124.666666666668</v>
      </c>
      <c r="AE147" s="75">
        <f>+AD147+AC147</f>
        <v>24124.666666666668</v>
      </c>
      <c r="AF147" s="75">
        <f>+T147-AE147</f>
        <v>192997.33333333334</v>
      </c>
      <c r="AG147" s="105">
        <f>+AB147*12</f>
        <v>72374</v>
      </c>
      <c r="AH147" s="105">
        <f>+AE147+AG147</f>
        <v>96498.666666666672</v>
      </c>
      <c r="AI147" s="78">
        <f>+T147-AH147</f>
        <v>120623.33333333333</v>
      </c>
      <c r="AJ147" s="105"/>
      <c r="AK147" s="105">
        <f>+AB147*8</f>
        <v>48249.333333333336</v>
      </c>
      <c r="AL147" s="105"/>
      <c r="AM147" s="78"/>
      <c r="AN147" s="78"/>
      <c r="AO147" s="80"/>
      <c r="AP147" s="80"/>
      <c r="AQ147" s="80"/>
      <c r="AR147" s="80"/>
      <c r="AS147" s="105">
        <f>+AB147*12</f>
        <v>72374</v>
      </c>
      <c r="AT147" s="106">
        <f>+AE147+AG147+AS147</f>
        <v>168872.66666666669</v>
      </c>
      <c r="AU147" s="106">
        <f>+T147-AT147</f>
        <v>48249.333333333314</v>
      </c>
      <c r="AV147" s="82">
        <f>(Z147-Y147)*AB147</f>
        <v>30155.833333333336</v>
      </c>
      <c r="AW147" s="83">
        <f>+AV147+AT147</f>
        <v>199028.50000000003</v>
      </c>
      <c r="AX147" s="84">
        <f>+T147-AW147</f>
        <v>18093.499999999971</v>
      </c>
    </row>
    <row r="148" spans="1:50">
      <c r="A148" s="67">
        <v>12</v>
      </c>
      <c r="B148" s="101" t="s">
        <v>150</v>
      </c>
      <c r="C148" s="92">
        <v>87</v>
      </c>
      <c r="D148" s="92" t="s">
        <v>55</v>
      </c>
      <c r="E148" s="92" t="s">
        <v>187</v>
      </c>
      <c r="F148" s="92" t="s">
        <v>186</v>
      </c>
      <c r="G148" s="92">
        <v>995524</v>
      </c>
      <c r="H148" s="92" t="s">
        <v>58</v>
      </c>
      <c r="I148" s="92"/>
      <c r="J148" s="92"/>
      <c r="K148" s="110">
        <v>43059</v>
      </c>
      <c r="L148" s="70">
        <v>42398</v>
      </c>
      <c r="M148" s="70">
        <v>45320</v>
      </c>
      <c r="N148" s="70">
        <v>43160</v>
      </c>
      <c r="O148" s="156">
        <v>0</v>
      </c>
      <c r="P148" s="71">
        <f>+DATEDIF([1]SVTT!O$4,M148,"m")</f>
        <v>65</v>
      </c>
      <c r="Q148" s="153" t="str">
        <f>IF(R148=P148,"C",IF(P148+24=R148,"C24","T"))</f>
        <v>T</v>
      </c>
      <c r="R148" s="103">
        <v>0</v>
      </c>
      <c r="S148" s="72">
        <v>36</v>
      </c>
      <c r="T148" s="92">
        <v>217122</v>
      </c>
      <c r="U148" s="92">
        <v>9</v>
      </c>
      <c r="V148" s="92">
        <v>2018</v>
      </c>
      <c r="W148" s="85">
        <v>0</v>
      </c>
      <c r="X148" s="85">
        <f>+([1]SVTT!$D$3-V148)*12+[1]SVTT!$C$3-U148+1</f>
        <v>4</v>
      </c>
      <c r="Y148" s="85">
        <f>+X148+24</f>
        <v>28</v>
      </c>
      <c r="Z148" s="74">
        <f>+Y148+Z$4</f>
        <v>33</v>
      </c>
      <c r="AA148" s="74">
        <f>+P148-Z148</f>
        <v>32</v>
      </c>
      <c r="AB148" s="85">
        <f>+T148/S148</f>
        <v>6031.166666666667</v>
      </c>
      <c r="AC148" s="75">
        <v>0</v>
      </c>
      <c r="AD148" s="75">
        <f>+(X148-W148)*AB148</f>
        <v>24124.666666666668</v>
      </c>
      <c r="AE148" s="75">
        <f>+AD148+AC148</f>
        <v>24124.666666666668</v>
      </c>
      <c r="AF148" s="75">
        <f>+T148-AE148</f>
        <v>192997.33333333334</v>
      </c>
      <c r="AG148" s="105">
        <f>+AB148*12</f>
        <v>72374</v>
      </c>
      <c r="AH148" s="105">
        <f>+AE148+AG148</f>
        <v>96498.666666666672</v>
      </c>
      <c r="AI148" s="78">
        <f>+T148-AH148</f>
        <v>120623.33333333333</v>
      </c>
      <c r="AJ148" s="105"/>
      <c r="AK148" s="105">
        <f>+AB148*8</f>
        <v>48249.333333333336</v>
      </c>
      <c r="AL148" s="105"/>
      <c r="AM148" s="78"/>
      <c r="AN148" s="78"/>
      <c r="AO148" s="80"/>
      <c r="AP148" s="80"/>
      <c r="AQ148" s="80"/>
      <c r="AR148" s="80"/>
      <c r="AS148" s="105">
        <f>+AB148*12</f>
        <v>72374</v>
      </c>
      <c r="AT148" s="106">
        <f>+AE148+AG148+AS148</f>
        <v>168872.66666666669</v>
      </c>
      <c r="AU148" s="106">
        <f>+T148-AT148</f>
        <v>48249.333333333314</v>
      </c>
      <c r="AV148" s="82">
        <f>(Z148-Y148)*AB148</f>
        <v>30155.833333333336</v>
      </c>
      <c r="AW148" s="83">
        <f>+AV148+AT148</f>
        <v>199028.50000000003</v>
      </c>
      <c r="AX148" s="84">
        <f>+T148-AW148</f>
        <v>18093.499999999971</v>
      </c>
    </row>
    <row r="149" spans="1:50">
      <c r="A149" s="67">
        <v>12</v>
      </c>
      <c r="B149" s="86" t="s">
        <v>150</v>
      </c>
      <c r="C149" s="92">
        <v>89</v>
      </c>
      <c r="D149" s="92" t="s">
        <v>55</v>
      </c>
      <c r="E149" s="92" t="s">
        <v>154</v>
      </c>
      <c r="F149" s="92" t="s">
        <v>95</v>
      </c>
      <c r="G149" s="92">
        <v>26875</v>
      </c>
      <c r="H149" s="92" t="s">
        <v>58</v>
      </c>
      <c r="I149" s="92"/>
      <c r="J149" s="92"/>
      <c r="K149" s="110">
        <v>43066</v>
      </c>
      <c r="L149" s="70">
        <v>42398</v>
      </c>
      <c r="M149" s="70">
        <v>45320</v>
      </c>
      <c r="N149" s="70">
        <v>43160</v>
      </c>
      <c r="O149" s="156">
        <v>0</v>
      </c>
      <c r="P149" s="71">
        <f>+DATEDIF([1]SVTT!O$4,M149,"m")</f>
        <v>65</v>
      </c>
      <c r="Q149" s="153" t="str">
        <f>IF(R149=P149,"C",IF(P149+24=R149,"C24","T"))</f>
        <v>T</v>
      </c>
      <c r="R149" s="103">
        <v>0</v>
      </c>
      <c r="S149" s="72">
        <v>36</v>
      </c>
      <c r="T149" s="92">
        <v>49223</v>
      </c>
      <c r="U149" s="92">
        <v>9</v>
      </c>
      <c r="V149" s="92">
        <v>2018</v>
      </c>
      <c r="W149" s="85">
        <v>0</v>
      </c>
      <c r="X149" s="85">
        <f>+([1]SVTT!$D$3-V149)*12+[1]SVTT!$C$3-U149+1</f>
        <v>4</v>
      </c>
      <c r="Y149" s="85">
        <f>+X149+24</f>
        <v>28</v>
      </c>
      <c r="Z149" s="74">
        <f>+Y149+Z$4</f>
        <v>33</v>
      </c>
      <c r="AA149" s="74">
        <f>+P149-Z149</f>
        <v>32</v>
      </c>
      <c r="AB149" s="85">
        <f>+T149/S149</f>
        <v>1367.3055555555557</v>
      </c>
      <c r="AC149" s="75">
        <v>0</v>
      </c>
      <c r="AD149" s="75">
        <f>+(X149-W149)*AB149</f>
        <v>5469.2222222222226</v>
      </c>
      <c r="AE149" s="75">
        <f>+AD149+AC149</f>
        <v>5469.2222222222226</v>
      </c>
      <c r="AF149" s="75">
        <f>+T149-AE149</f>
        <v>43753.777777777781</v>
      </c>
      <c r="AG149" s="105">
        <f>+AB149*12</f>
        <v>16407.666666666668</v>
      </c>
      <c r="AH149" s="105">
        <f>+AE149+AG149</f>
        <v>21876.888888888891</v>
      </c>
      <c r="AI149" s="78">
        <f>+T149-AH149</f>
        <v>27346.111111111109</v>
      </c>
      <c r="AJ149" s="105"/>
      <c r="AK149" s="105">
        <f>+AB149*8</f>
        <v>10938.444444444445</v>
      </c>
      <c r="AL149" s="105"/>
      <c r="AM149" s="78"/>
      <c r="AN149" s="78"/>
      <c r="AO149" s="80"/>
      <c r="AP149" s="80"/>
      <c r="AQ149" s="80"/>
      <c r="AR149" s="80"/>
      <c r="AS149" s="105">
        <f>+AB149*12</f>
        <v>16407.666666666668</v>
      </c>
      <c r="AT149" s="106">
        <f>+AE149+AG149+AS149</f>
        <v>38284.555555555562</v>
      </c>
      <c r="AU149" s="106">
        <f>+T149-AT149</f>
        <v>10938.444444444438</v>
      </c>
      <c r="AV149" s="82">
        <f>(Z149-Y149)*AB149</f>
        <v>6836.5277777777783</v>
      </c>
      <c r="AW149" s="83">
        <f>+AV149+AT149</f>
        <v>45121.083333333343</v>
      </c>
      <c r="AX149" s="84">
        <f>+T149-AW149</f>
        <v>4101.916666666657</v>
      </c>
    </row>
    <row r="150" spans="1:50">
      <c r="A150" s="67">
        <v>12</v>
      </c>
      <c r="B150" s="86" t="s">
        <v>150</v>
      </c>
      <c r="C150" s="92">
        <v>93</v>
      </c>
      <c r="D150" s="92" t="s">
        <v>55</v>
      </c>
      <c r="E150" s="92" t="s">
        <v>136</v>
      </c>
      <c r="F150" s="92" t="s">
        <v>124</v>
      </c>
      <c r="G150" s="92">
        <v>36</v>
      </c>
      <c r="H150" s="92" t="s">
        <v>58</v>
      </c>
      <c r="I150" s="92"/>
      <c r="J150" s="92"/>
      <c r="K150" s="110">
        <v>43083</v>
      </c>
      <c r="L150" s="70">
        <v>42398</v>
      </c>
      <c r="M150" s="70">
        <v>45320</v>
      </c>
      <c r="N150" s="70">
        <v>43160</v>
      </c>
      <c r="O150" s="156">
        <v>0</v>
      </c>
      <c r="P150" s="71">
        <f>+DATEDIF([1]SVTT!O$4,M150,"m")</f>
        <v>65</v>
      </c>
      <c r="Q150" s="153" t="str">
        <f>IF(R150=P150,"C",IF(P150+24=R150,"C24","T"))</f>
        <v>T</v>
      </c>
      <c r="R150" s="103">
        <v>0</v>
      </c>
      <c r="S150" s="72">
        <v>36</v>
      </c>
      <c r="T150" s="92">
        <v>336500</v>
      </c>
      <c r="U150" s="92">
        <v>9</v>
      </c>
      <c r="V150" s="92">
        <v>2018</v>
      </c>
      <c r="W150" s="85">
        <v>0</v>
      </c>
      <c r="X150" s="85">
        <f>+([1]SVTT!$D$3-V150)*12+[1]SVTT!$C$3-U150+1</f>
        <v>4</v>
      </c>
      <c r="Y150" s="85">
        <f>+X150+24</f>
        <v>28</v>
      </c>
      <c r="Z150" s="74">
        <f>+Y150+Z$4</f>
        <v>33</v>
      </c>
      <c r="AA150" s="74">
        <f>+P150-Z150</f>
        <v>32</v>
      </c>
      <c r="AB150" s="85">
        <f>+T150/S150</f>
        <v>9347.2222222222226</v>
      </c>
      <c r="AC150" s="75">
        <v>0</v>
      </c>
      <c r="AD150" s="75">
        <f>+(X150-W150)*AB150</f>
        <v>37388.888888888891</v>
      </c>
      <c r="AE150" s="75">
        <f>+AD150+AC150</f>
        <v>37388.888888888891</v>
      </c>
      <c r="AF150" s="75">
        <f>+T150-AE150</f>
        <v>299111.11111111112</v>
      </c>
      <c r="AG150" s="105">
        <f>+AB150*12</f>
        <v>112166.66666666667</v>
      </c>
      <c r="AH150" s="105">
        <f>+AE150+AG150</f>
        <v>149555.55555555556</v>
      </c>
      <c r="AI150" s="78">
        <f>+T150-AH150</f>
        <v>186944.44444444444</v>
      </c>
      <c r="AJ150" s="105"/>
      <c r="AK150" s="105">
        <f>+AB150*8</f>
        <v>74777.777777777781</v>
      </c>
      <c r="AL150" s="105"/>
      <c r="AM150" s="78"/>
      <c r="AN150" s="78"/>
      <c r="AO150" s="80"/>
      <c r="AP150" s="80"/>
      <c r="AQ150" s="80"/>
      <c r="AR150" s="80"/>
      <c r="AS150" s="105">
        <f>+AB150*12</f>
        <v>112166.66666666667</v>
      </c>
      <c r="AT150" s="106">
        <f>+AE150+AG150+AS150</f>
        <v>261722.22222222225</v>
      </c>
      <c r="AU150" s="106">
        <f>+T150-AT150</f>
        <v>74777.777777777752</v>
      </c>
      <c r="AV150" s="82">
        <f>(Z150-Y150)*AB150</f>
        <v>46736.111111111109</v>
      </c>
      <c r="AW150" s="83">
        <f>+AV150+AT150</f>
        <v>308458.33333333337</v>
      </c>
      <c r="AX150" s="84">
        <f>+T150-AW150</f>
        <v>28041.666666666628</v>
      </c>
    </row>
    <row r="151" spans="1:50">
      <c r="A151" s="67">
        <v>12</v>
      </c>
      <c r="B151" s="86" t="s">
        <v>150</v>
      </c>
      <c r="C151" s="92">
        <v>94</v>
      </c>
      <c r="D151" s="92" t="s">
        <v>55</v>
      </c>
      <c r="E151" s="92" t="s">
        <v>184</v>
      </c>
      <c r="F151" s="92" t="s">
        <v>124</v>
      </c>
      <c r="G151" s="92">
        <v>37</v>
      </c>
      <c r="H151" s="92" t="s">
        <v>58</v>
      </c>
      <c r="I151" s="92"/>
      <c r="J151" s="92"/>
      <c r="K151" s="110">
        <v>43083</v>
      </c>
      <c r="L151" s="70">
        <v>42398</v>
      </c>
      <c r="M151" s="70">
        <v>45320</v>
      </c>
      <c r="N151" s="70">
        <v>43160</v>
      </c>
      <c r="O151" s="156">
        <v>0</v>
      </c>
      <c r="P151" s="71">
        <f>+DATEDIF([1]SVTT!O$4,M151,"m")</f>
        <v>65</v>
      </c>
      <c r="Q151" s="153" t="str">
        <f>IF(R151=P151,"C",IF(P151+24=R151,"C24","T"))</f>
        <v>T</v>
      </c>
      <c r="R151" s="103">
        <v>0</v>
      </c>
      <c r="S151" s="72">
        <v>36</v>
      </c>
      <c r="T151" s="92">
        <v>2100844</v>
      </c>
      <c r="U151" s="92">
        <v>9</v>
      </c>
      <c r="V151" s="92">
        <v>2018</v>
      </c>
      <c r="W151" s="85">
        <v>0</v>
      </c>
      <c r="X151" s="85">
        <f>+([1]SVTT!$D$3-V151)*12+[1]SVTT!$C$3-U151+1</f>
        <v>4</v>
      </c>
      <c r="Y151" s="85">
        <f>+X151+24</f>
        <v>28</v>
      </c>
      <c r="Z151" s="74">
        <f>+Y151+Z$4</f>
        <v>33</v>
      </c>
      <c r="AA151" s="74">
        <f>+P151-Z151</f>
        <v>32</v>
      </c>
      <c r="AB151" s="85">
        <f>+T151/S151</f>
        <v>58356.777777777781</v>
      </c>
      <c r="AC151" s="75">
        <v>0</v>
      </c>
      <c r="AD151" s="75">
        <f>+(X151-W151)*AB151</f>
        <v>233427.11111111112</v>
      </c>
      <c r="AE151" s="75">
        <f>+AD151+AC151</f>
        <v>233427.11111111112</v>
      </c>
      <c r="AF151" s="75">
        <f>+T151-AE151</f>
        <v>1867416.888888889</v>
      </c>
      <c r="AG151" s="105">
        <f>+AB151*12</f>
        <v>700281.33333333337</v>
      </c>
      <c r="AH151" s="105">
        <f>+AE151+AG151</f>
        <v>933708.4444444445</v>
      </c>
      <c r="AI151" s="78">
        <f>+T151-AH151</f>
        <v>1167135.5555555555</v>
      </c>
      <c r="AJ151" s="105"/>
      <c r="AK151" s="105">
        <f>+AB151*8</f>
        <v>466854.22222222225</v>
      </c>
      <c r="AL151" s="105"/>
      <c r="AM151" s="78"/>
      <c r="AN151" s="78"/>
      <c r="AO151" s="80"/>
      <c r="AP151" s="80"/>
      <c r="AQ151" s="80"/>
      <c r="AR151" s="80"/>
      <c r="AS151" s="105">
        <f>+AB151*12</f>
        <v>700281.33333333337</v>
      </c>
      <c r="AT151" s="106">
        <f>+AE151+AG151+AS151</f>
        <v>1633989.777777778</v>
      </c>
      <c r="AU151" s="106">
        <f>+T151-AT151</f>
        <v>466854.22222222202</v>
      </c>
      <c r="AV151" s="82">
        <f>(Z151-Y151)*AB151</f>
        <v>291783.88888888888</v>
      </c>
      <c r="AW151" s="83">
        <f>+AV151+AT151</f>
        <v>1925773.666666667</v>
      </c>
      <c r="AX151" s="84">
        <f>+T151-AW151</f>
        <v>175070.33333333302</v>
      </c>
    </row>
    <row r="152" spans="1:50">
      <c r="A152" s="67">
        <v>12</v>
      </c>
      <c r="B152" s="94" t="s">
        <v>150</v>
      </c>
      <c r="C152" s="101">
        <v>22</v>
      </c>
      <c r="D152" s="101" t="s">
        <v>55</v>
      </c>
      <c r="E152" s="72" t="s">
        <v>188</v>
      </c>
      <c r="F152" s="72" t="s">
        <v>180</v>
      </c>
      <c r="G152" s="101">
        <v>1012269</v>
      </c>
      <c r="H152" s="102" t="s">
        <v>58</v>
      </c>
      <c r="I152" s="72" t="s">
        <v>153</v>
      </c>
      <c r="J152" s="72"/>
      <c r="K152" s="70">
        <v>43119</v>
      </c>
      <c r="L152" s="70">
        <v>42398</v>
      </c>
      <c r="M152" s="70">
        <v>45320</v>
      </c>
      <c r="N152" s="70">
        <v>43160</v>
      </c>
      <c r="O152" s="156">
        <v>0</v>
      </c>
      <c r="P152" s="71">
        <f>+DATEDIF([1]SVTT!O$4,M152,"m")</f>
        <v>65</v>
      </c>
      <c r="Q152" s="153" t="str">
        <f>IF(R152=P152,"C",IF(P152+24=R152,"C24","T"))</f>
        <v>T</v>
      </c>
      <c r="R152" s="103">
        <v>0</v>
      </c>
      <c r="S152" s="72">
        <v>36</v>
      </c>
      <c r="T152" s="104">
        <v>216281</v>
      </c>
      <c r="U152" s="92">
        <v>9</v>
      </c>
      <c r="V152" s="92">
        <v>2018</v>
      </c>
      <c r="W152" s="85">
        <v>0</v>
      </c>
      <c r="X152" s="85">
        <f>+([1]SVTT!$D$3-V152)*12+[1]SVTT!$C$3-U152+1</f>
        <v>4</v>
      </c>
      <c r="Y152" s="85">
        <f>+X152+24</f>
        <v>28</v>
      </c>
      <c r="Z152" s="74">
        <f>+Y152+Z$4</f>
        <v>33</v>
      </c>
      <c r="AA152" s="74">
        <f>+P152-Z152</f>
        <v>32</v>
      </c>
      <c r="AB152" s="85">
        <f>+T152/S152</f>
        <v>6007.8055555555557</v>
      </c>
      <c r="AC152" s="75">
        <v>0</v>
      </c>
      <c r="AD152" s="75">
        <f>+(X152-W152)*AB152</f>
        <v>24031.222222222223</v>
      </c>
      <c r="AE152" s="75">
        <f>+AD152+AC152</f>
        <v>24031.222222222223</v>
      </c>
      <c r="AF152" s="75">
        <f>+T152-AE152</f>
        <v>192249.77777777778</v>
      </c>
      <c r="AG152" s="105">
        <f>+AB152*12</f>
        <v>72093.666666666672</v>
      </c>
      <c r="AH152" s="105">
        <f>+AE152+AG152</f>
        <v>96124.888888888891</v>
      </c>
      <c r="AI152" s="78">
        <f>+T152-AH152</f>
        <v>120156.11111111111</v>
      </c>
      <c r="AJ152" s="105"/>
      <c r="AK152" s="105">
        <f>+AB152*8</f>
        <v>48062.444444444445</v>
      </c>
      <c r="AL152" s="105"/>
      <c r="AM152" s="105"/>
      <c r="AN152" s="105"/>
      <c r="AO152" s="89"/>
      <c r="AP152" s="89"/>
      <c r="AQ152" s="89"/>
      <c r="AR152" s="89"/>
      <c r="AS152" s="105">
        <f>+AB152*12</f>
        <v>72093.666666666672</v>
      </c>
      <c r="AT152" s="106">
        <f>+AE152+AG152+AS152</f>
        <v>168218.55555555556</v>
      </c>
      <c r="AU152" s="106">
        <f>+T152-AT152</f>
        <v>48062.444444444438</v>
      </c>
      <c r="AV152" s="82">
        <f>(Z152-Y152)*AB152</f>
        <v>30039.027777777777</v>
      </c>
      <c r="AW152" s="83">
        <f>+AV152+AT152</f>
        <v>198257.58333333334</v>
      </c>
      <c r="AX152" s="84">
        <f>+T152-AW152</f>
        <v>18023.416666666657</v>
      </c>
    </row>
    <row r="153" spans="1:50">
      <c r="A153" s="67">
        <v>12</v>
      </c>
      <c r="B153" s="101" t="s">
        <v>150</v>
      </c>
      <c r="C153" s="101">
        <v>19</v>
      </c>
      <c r="D153" s="101" t="s">
        <v>55</v>
      </c>
      <c r="E153" s="72" t="s">
        <v>189</v>
      </c>
      <c r="F153" s="72" t="s">
        <v>152</v>
      </c>
      <c r="G153" s="101">
        <v>1693772</v>
      </c>
      <c r="H153" s="102" t="s">
        <v>58</v>
      </c>
      <c r="I153" s="72" t="s">
        <v>153</v>
      </c>
      <c r="J153" s="72"/>
      <c r="K153" s="70">
        <v>43126</v>
      </c>
      <c r="L153" s="70">
        <v>42398</v>
      </c>
      <c r="M153" s="70">
        <v>45320</v>
      </c>
      <c r="N153" s="70">
        <v>43160</v>
      </c>
      <c r="O153" s="156">
        <v>0</v>
      </c>
      <c r="P153" s="71">
        <f>+DATEDIF([1]SVTT!O$4,M153,"m")</f>
        <v>65</v>
      </c>
      <c r="Q153" s="153" t="str">
        <f>IF(R153=P153,"C",IF(P153+24=R153,"C24","T"))</f>
        <v>T</v>
      </c>
      <c r="R153" s="103">
        <v>0</v>
      </c>
      <c r="S153" s="72">
        <v>36</v>
      </c>
      <c r="T153" s="104">
        <v>118988</v>
      </c>
      <c r="U153" s="92">
        <v>9</v>
      </c>
      <c r="V153" s="92">
        <v>2018</v>
      </c>
      <c r="W153" s="85">
        <v>0</v>
      </c>
      <c r="X153" s="85">
        <f>+([1]SVTT!$D$3-V153)*12+[1]SVTT!$C$3-U153+1</f>
        <v>4</v>
      </c>
      <c r="Y153" s="85">
        <f>+X153+24</f>
        <v>28</v>
      </c>
      <c r="Z153" s="74">
        <f>+Y153+Z$4</f>
        <v>33</v>
      </c>
      <c r="AA153" s="74">
        <f>+P153-Z153</f>
        <v>32</v>
      </c>
      <c r="AB153" s="85">
        <f>+T153/S153</f>
        <v>3305.2222222222222</v>
      </c>
      <c r="AC153" s="75">
        <v>0</v>
      </c>
      <c r="AD153" s="75">
        <f>+(X153-W153)*AB153</f>
        <v>13220.888888888889</v>
      </c>
      <c r="AE153" s="75">
        <f>+AD153+AC153</f>
        <v>13220.888888888889</v>
      </c>
      <c r="AF153" s="75">
        <f>+T153-AE153</f>
        <v>105767.11111111111</v>
      </c>
      <c r="AG153" s="105">
        <f>+AB153*12</f>
        <v>39662.666666666664</v>
      </c>
      <c r="AH153" s="105">
        <f>+AE153+AG153</f>
        <v>52883.555555555555</v>
      </c>
      <c r="AI153" s="78">
        <f>+T153-AH153</f>
        <v>66104.444444444438</v>
      </c>
      <c r="AJ153" s="105"/>
      <c r="AK153" s="105">
        <f>+AB153*8</f>
        <v>26441.777777777777</v>
      </c>
      <c r="AL153" s="105"/>
      <c r="AM153" s="105"/>
      <c r="AN153" s="105"/>
      <c r="AO153" s="89"/>
      <c r="AP153" s="89"/>
      <c r="AQ153" s="89"/>
      <c r="AR153" s="89"/>
      <c r="AS153" s="105">
        <f>+AB153*12</f>
        <v>39662.666666666664</v>
      </c>
      <c r="AT153" s="106">
        <f>+AE153+AG153+AS153</f>
        <v>92546.222222222219</v>
      </c>
      <c r="AU153" s="106">
        <f>+T153-AT153</f>
        <v>26441.777777777781</v>
      </c>
      <c r="AV153" s="82">
        <f>(Z153-Y153)*AB153</f>
        <v>16526.111111111109</v>
      </c>
      <c r="AW153" s="83">
        <f>+AV153+AT153</f>
        <v>109072.33333333333</v>
      </c>
      <c r="AX153" s="84">
        <f>+T153-AW153</f>
        <v>9915.6666666666715</v>
      </c>
    </row>
    <row r="154" spans="1:50">
      <c r="A154" s="67">
        <v>12</v>
      </c>
      <c r="B154" s="101" t="s">
        <v>150</v>
      </c>
      <c r="C154" s="101">
        <v>19</v>
      </c>
      <c r="D154" s="101" t="s">
        <v>55</v>
      </c>
      <c r="E154" s="72" t="s">
        <v>189</v>
      </c>
      <c r="F154" s="72" t="s">
        <v>152</v>
      </c>
      <c r="G154" s="101">
        <v>1693772</v>
      </c>
      <c r="H154" s="102" t="s">
        <v>58</v>
      </c>
      <c r="I154" s="72" t="s">
        <v>153</v>
      </c>
      <c r="J154" s="72"/>
      <c r="K154" s="70">
        <v>43126</v>
      </c>
      <c r="L154" s="70">
        <v>42398</v>
      </c>
      <c r="M154" s="70">
        <v>45320</v>
      </c>
      <c r="N154" s="70">
        <v>43160</v>
      </c>
      <c r="O154" s="156">
        <v>0</v>
      </c>
      <c r="P154" s="71">
        <f>+DATEDIF([1]SVTT!O$4,M154,"m")</f>
        <v>65</v>
      </c>
      <c r="Q154" s="153" t="str">
        <f>IF(R154=P154,"C",IF(P154+24=R154,"C24","T"))</f>
        <v>T</v>
      </c>
      <c r="R154" s="103">
        <v>0</v>
      </c>
      <c r="S154" s="72">
        <v>36</v>
      </c>
      <c r="T154" s="104">
        <v>118988</v>
      </c>
      <c r="U154" s="92">
        <v>9</v>
      </c>
      <c r="V154" s="92">
        <v>2018</v>
      </c>
      <c r="W154" s="85">
        <v>0</v>
      </c>
      <c r="X154" s="85">
        <f>+([1]SVTT!$D$3-V154)*12+[1]SVTT!$C$3-U154+1</f>
        <v>4</v>
      </c>
      <c r="Y154" s="85">
        <f>+X154+24</f>
        <v>28</v>
      </c>
      <c r="Z154" s="74">
        <f>+Y154+Z$4</f>
        <v>33</v>
      </c>
      <c r="AA154" s="74">
        <f>+P154-Z154</f>
        <v>32</v>
      </c>
      <c r="AB154" s="85">
        <f>+T154/S154</f>
        <v>3305.2222222222222</v>
      </c>
      <c r="AC154" s="75">
        <v>0</v>
      </c>
      <c r="AD154" s="75">
        <f>+(X154-W154)*AB154</f>
        <v>13220.888888888889</v>
      </c>
      <c r="AE154" s="75">
        <f>+AD154+AC154</f>
        <v>13220.888888888889</v>
      </c>
      <c r="AF154" s="75">
        <f>+T154-AE154</f>
        <v>105767.11111111111</v>
      </c>
      <c r="AG154" s="105">
        <f>+AB154*12</f>
        <v>39662.666666666664</v>
      </c>
      <c r="AH154" s="105">
        <f>+AE154+AG154</f>
        <v>52883.555555555555</v>
      </c>
      <c r="AI154" s="78">
        <f>+T154-AH154</f>
        <v>66104.444444444438</v>
      </c>
      <c r="AJ154" s="105"/>
      <c r="AK154" s="105">
        <f>+AB154*8</f>
        <v>26441.777777777777</v>
      </c>
      <c r="AL154" s="105"/>
      <c r="AM154" s="105"/>
      <c r="AN154" s="105"/>
      <c r="AO154" s="89"/>
      <c r="AP154" s="89"/>
      <c r="AQ154" s="89"/>
      <c r="AR154" s="89"/>
      <c r="AS154" s="105">
        <f>+AB154*12</f>
        <v>39662.666666666664</v>
      </c>
      <c r="AT154" s="106">
        <f>+AE154+AG154+AS154</f>
        <v>92546.222222222219</v>
      </c>
      <c r="AU154" s="106">
        <f>+T154-AT154</f>
        <v>26441.777777777781</v>
      </c>
      <c r="AV154" s="82">
        <f>(Z154-Y154)*AB154</f>
        <v>16526.111111111109</v>
      </c>
      <c r="AW154" s="83">
        <f>+AV154+AT154</f>
        <v>109072.33333333333</v>
      </c>
      <c r="AX154" s="84">
        <f>+T154-AW154</f>
        <v>9915.6666666666715</v>
      </c>
    </row>
    <row r="155" spans="1:50">
      <c r="A155" s="67">
        <v>12</v>
      </c>
      <c r="B155" s="101" t="s">
        <v>150</v>
      </c>
      <c r="C155" s="101">
        <v>7</v>
      </c>
      <c r="D155" s="101" t="s">
        <v>55</v>
      </c>
      <c r="E155" s="72" t="s">
        <v>190</v>
      </c>
      <c r="F155" s="72" t="s">
        <v>191</v>
      </c>
      <c r="G155" s="101">
        <v>4123</v>
      </c>
      <c r="H155" s="102" t="s">
        <v>58</v>
      </c>
      <c r="I155" s="72" t="s">
        <v>153</v>
      </c>
      <c r="J155" s="72"/>
      <c r="K155" s="70">
        <v>43151</v>
      </c>
      <c r="L155" s="70">
        <v>42398</v>
      </c>
      <c r="M155" s="70">
        <v>45320</v>
      </c>
      <c r="N155" s="70">
        <v>43160</v>
      </c>
      <c r="O155" s="156">
        <v>0</v>
      </c>
      <c r="P155" s="71">
        <f>+DATEDIF([1]SVTT!O$4,M155,"m")</f>
        <v>65</v>
      </c>
      <c r="Q155" s="153" t="str">
        <f>IF(R155=P155,"C",IF(P155+24=R155,"C24","T"))</f>
        <v>T</v>
      </c>
      <c r="R155" s="103">
        <v>0</v>
      </c>
      <c r="S155" s="72">
        <v>36</v>
      </c>
      <c r="T155" s="104">
        <v>129000</v>
      </c>
      <c r="U155" s="92">
        <v>9</v>
      </c>
      <c r="V155" s="92">
        <v>2018</v>
      </c>
      <c r="W155" s="85">
        <v>0</v>
      </c>
      <c r="X155" s="85">
        <f>+([1]SVTT!$D$3-V155)*12+[1]SVTT!$C$3-U155+1</f>
        <v>4</v>
      </c>
      <c r="Y155" s="85">
        <f>+X155+24</f>
        <v>28</v>
      </c>
      <c r="Z155" s="74">
        <f>+Y155+Z$4</f>
        <v>33</v>
      </c>
      <c r="AA155" s="74">
        <f>+P155-Z155</f>
        <v>32</v>
      </c>
      <c r="AB155" s="85">
        <f>+T155/S155</f>
        <v>3583.3333333333335</v>
      </c>
      <c r="AC155" s="75">
        <v>0</v>
      </c>
      <c r="AD155" s="75">
        <f>+(X155-W155)*AB155</f>
        <v>14333.333333333334</v>
      </c>
      <c r="AE155" s="75">
        <f>+AD155+AC155</f>
        <v>14333.333333333334</v>
      </c>
      <c r="AF155" s="75">
        <f>+T155-AE155</f>
        <v>114666.66666666667</v>
      </c>
      <c r="AG155" s="105">
        <f>+AB155*12</f>
        <v>43000</v>
      </c>
      <c r="AH155" s="105">
        <f>+AE155+AG155</f>
        <v>57333.333333333336</v>
      </c>
      <c r="AI155" s="78">
        <f>+T155-AH155</f>
        <v>71666.666666666657</v>
      </c>
      <c r="AJ155" s="105"/>
      <c r="AK155" s="105">
        <f>+AB155*8</f>
        <v>28666.666666666668</v>
      </c>
      <c r="AL155" s="105"/>
      <c r="AM155" s="105"/>
      <c r="AN155" s="105"/>
      <c r="AO155" s="89"/>
      <c r="AP155" s="89"/>
      <c r="AQ155" s="89"/>
      <c r="AR155" s="89"/>
      <c r="AS155" s="105">
        <f>+AB155*12</f>
        <v>43000</v>
      </c>
      <c r="AT155" s="106">
        <f>+AE155+AG155+AS155</f>
        <v>100333.33333333334</v>
      </c>
      <c r="AU155" s="106">
        <f>+T155-AT155</f>
        <v>28666.666666666657</v>
      </c>
      <c r="AV155" s="82">
        <f>(Z155-Y155)*AB155</f>
        <v>17916.666666666668</v>
      </c>
      <c r="AW155" s="83">
        <f>+AV155+AT155</f>
        <v>118250.00000000001</v>
      </c>
      <c r="AX155" s="84">
        <f>+T155-AW155</f>
        <v>10749.999999999985</v>
      </c>
    </row>
    <row r="156" spans="1:50">
      <c r="A156" s="67">
        <v>12</v>
      </c>
      <c r="B156" s="101" t="s">
        <v>150</v>
      </c>
      <c r="C156" s="101">
        <v>33</v>
      </c>
      <c r="D156" s="101" t="s">
        <v>55</v>
      </c>
      <c r="E156" s="72" t="s">
        <v>190</v>
      </c>
      <c r="F156" s="72" t="s">
        <v>191</v>
      </c>
      <c r="G156" s="101">
        <v>4378</v>
      </c>
      <c r="H156" s="102" t="s">
        <v>58</v>
      </c>
      <c r="I156" s="72" t="s">
        <v>153</v>
      </c>
      <c r="J156" s="72"/>
      <c r="K156" s="70">
        <v>43214</v>
      </c>
      <c r="L156" s="70">
        <v>42398</v>
      </c>
      <c r="M156" s="70">
        <v>45320</v>
      </c>
      <c r="N156" s="70">
        <v>43160</v>
      </c>
      <c r="O156" s="156">
        <v>0</v>
      </c>
      <c r="P156" s="71">
        <f>+DATEDIF([1]SVTT!O$4,M156,"m")</f>
        <v>65</v>
      </c>
      <c r="Q156" s="153" t="str">
        <f>IF(R156=P156,"C",IF(P156+24=R156,"C24","T"))</f>
        <v>T</v>
      </c>
      <c r="R156" s="103">
        <v>0</v>
      </c>
      <c r="S156" s="72">
        <v>36</v>
      </c>
      <c r="T156" s="104">
        <v>119000</v>
      </c>
      <c r="U156" s="92">
        <v>9</v>
      </c>
      <c r="V156" s="92">
        <v>2018</v>
      </c>
      <c r="W156" s="85">
        <v>0</v>
      </c>
      <c r="X156" s="85">
        <f>+([1]SVTT!$D$3-V156)*12+[1]SVTT!$C$3-U156+1</f>
        <v>4</v>
      </c>
      <c r="Y156" s="85">
        <f>+X156+24</f>
        <v>28</v>
      </c>
      <c r="Z156" s="74">
        <f>+Y156+Z$4</f>
        <v>33</v>
      </c>
      <c r="AA156" s="74">
        <f>+P156-Z156</f>
        <v>32</v>
      </c>
      <c r="AB156" s="85">
        <f>+T156/S156</f>
        <v>3305.5555555555557</v>
      </c>
      <c r="AC156" s="75">
        <v>0</v>
      </c>
      <c r="AD156" s="75">
        <f>+(X156-W156)*AB156</f>
        <v>13222.222222222223</v>
      </c>
      <c r="AE156" s="75">
        <f>+AD156+AC156</f>
        <v>13222.222222222223</v>
      </c>
      <c r="AF156" s="75">
        <f>+T156-AE156</f>
        <v>105777.77777777778</v>
      </c>
      <c r="AG156" s="105">
        <f>+AB156*12</f>
        <v>39666.666666666672</v>
      </c>
      <c r="AH156" s="105">
        <f>+AE156+AG156</f>
        <v>52888.888888888891</v>
      </c>
      <c r="AI156" s="78">
        <f>+T156-AH156</f>
        <v>66111.111111111109</v>
      </c>
      <c r="AJ156" s="105"/>
      <c r="AK156" s="105">
        <f>+AB156*8</f>
        <v>26444.444444444445</v>
      </c>
      <c r="AL156" s="105"/>
      <c r="AM156" s="105"/>
      <c r="AN156" s="105"/>
      <c r="AO156" s="89"/>
      <c r="AP156" s="89"/>
      <c r="AQ156" s="89"/>
      <c r="AR156" s="89"/>
      <c r="AS156" s="105">
        <f>+AB156*12</f>
        <v>39666.666666666672</v>
      </c>
      <c r="AT156" s="106">
        <f>+AE156+AG156+AS156</f>
        <v>92555.555555555562</v>
      </c>
      <c r="AU156" s="106">
        <f>+T156-AT156</f>
        <v>26444.444444444438</v>
      </c>
      <c r="AV156" s="82">
        <f>(Z156-Y156)*AB156</f>
        <v>16527.777777777777</v>
      </c>
      <c r="AW156" s="83">
        <f>+AV156+AT156</f>
        <v>109083.33333333334</v>
      </c>
      <c r="AX156" s="84">
        <f>+T156-AW156</f>
        <v>9916.666666666657</v>
      </c>
    </row>
    <row r="157" spans="1:50">
      <c r="A157" s="67">
        <v>12</v>
      </c>
      <c r="B157" s="101" t="s">
        <v>150</v>
      </c>
      <c r="C157" s="101">
        <v>21</v>
      </c>
      <c r="D157" s="101" t="s">
        <v>55</v>
      </c>
      <c r="E157" s="72" t="s">
        <v>192</v>
      </c>
      <c r="F157" s="72" t="s">
        <v>193</v>
      </c>
      <c r="G157" s="101">
        <v>9621418</v>
      </c>
      <c r="H157" s="102" t="s">
        <v>58</v>
      </c>
      <c r="I157" s="72" t="s">
        <v>153</v>
      </c>
      <c r="J157" s="72"/>
      <c r="K157" s="70">
        <v>43231</v>
      </c>
      <c r="L157" s="70">
        <v>42398</v>
      </c>
      <c r="M157" s="70">
        <v>45320</v>
      </c>
      <c r="N157" s="70">
        <v>43160</v>
      </c>
      <c r="O157" s="156">
        <v>0</v>
      </c>
      <c r="P157" s="71">
        <f>+DATEDIF([1]SVTT!O$4,M157,"m")</f>
        <v>65</v>
      </c>
      <c r="Q157" s="153" t="str">
        <f>IF(R157=P157,"C",IF(P157+24=R157,"C24","T"))</f>
        <v>T</v>
      </c>
      <c r="R157" s="103">
        <v>0</v>
      </c>
      <c r="S157" s="72">
        <v>36</v>
      </c>
      <c r="T157" s="104">
        <v>119990</v>
      </c>
      <c r="U157" s="92">
        <v>9</v>
      </c>
      <c r="V157" s="92">
        <v>2018</v>
      </c>
      <c r="W157" s="85">
        <v>0</v>
      </c>
      <c r="X157" s="85">
        <f>+([1]SVTT!$D$3-V157)*12+[1]SVTT!$C$3-U157+1</f>
        <v>4</v>
      </c>
      <c r="Y157" s="85">
        <f>+X157+24</f>
        <v>28</v>
      </c>
      <c r="Z157" s="74">
        <f>+Y157+Z$4</f>
        <v>33</v>
      </c>
      <c r="AA157" s="74">
        <f>+P157-Z157</f>
        <v>32</v>
      </c>
      <c r="AB157" s="85">
        <f>+T157/S157</f>
        <v>3333.0555555555557</v>
      </c>
      <c r="AC157" s="75">
        <v>0</v>
      </c>
      <c r="AD157" s="75">
        <f>+(X157-W157)*AB157</f>
        <v>13332.222222222223</v>
      </c>
      <c r="AE157" s="75">
        <f>+AD157+AC157</f>
        <v>13332.222222222223</v>
      </c>
      <c r="AF157" s="75">
        <f>+T157-AE157</f>
        <v>106657.77777777778</v>
      </c>
      <c r="AG157" s="105">
        <f>+AB157*12</f>
        <v>39996.666666666672</v>
      </c>
      <c r="AH157" s="105">
        <f>+AE157+AG157</f>
        <v>53328.888888888891</v>
      </c>
      <c r="AI157" s="78">
        <f>+T157-AH157</f>
        <v>66661.111111111109</v>
      </c>
      <c r="AJ157" s="105"/>
      <c r="AK157" s="105">
        <f>+AB157*8</f>
        <v>26664.444444444445</v>
      </c>
      <c r="AL157" s="105"/>
      <c r="AM157" s="105"/>
      <c r="AN157" s="105"/>
      <c r="AO157" s="89"/>
      <c r="AP157" s="89"/>
      <c r="AQ157" s="89"/>
      <c r="AR157" s="89"/>
      <c r="AS157" s="105">
        <f>+AB157*12</f>
        <v>39996.666666666672</v>
      </c>
      <c r="AT157" s="106">
        <f>+AE157+AG157+AS157</f>
        <v>93325.555555555562</v>
      </c>
      <c r="AU157" s="106">
        <f>+T157-AT157</f>
        <v>26664.444444444438</v>
      </c>
      <c r="AV157" s="82">
        <f>(Z157-Y157)*AB157</f>
        <v>16665.277777777777</v>
      </c>
      <c r="AW157" s="83">
        <f>+AV157+AT157</f>
        <v>109990.83333333334</v>
      </c>
      <c r="AX157" s="84">
        <f>+T157-AW157</f>
        <v>9999.166666666657</v>
      </c>
    </row>
    <row r="158" spans="1:50">
      <c r="A158" s="67">
        <v>12</v>
      </c>
      <c r="B158" s="101" t="s">
        <v>150</v>
      </c>
      <c r="C158" s="101">
        <v>24</v>
      </c>
      <c r="D158" s="101" t="s">
        <v>55</v>
      </c>
      <c r="E158" s="72" t="s">
        <v>194</v>
      </c>
      <c r="F158" s="72" t="s">
        <v>195</v>
      </c>
      <c r="G158" s="101">
        <v>13451</v>
      </c>
      <c r="H158" s="102" t="s">
        <v>58</v>
      </c>
      <c r="I158" s="72" t="s">
        <v>196</v>
      </c>
      <c r="J158" s="72"/>
      <c r="K158" s="70">
        <v>42139</v>
      </c>
      <c r="L158" s="70">
        <v>42398</v>
      </c>
      <c r="M158" s="70">
        <v>45320</v>
      </c>
      <c r="N158" s="70">
        <v>43160</v>
      </c>
      <c r="O158" s="156">
        <v>0</v>
      </c>
      <c r="P158" s="71">
        <f>+DATEDIF([1]SVTT!O$4,M158,"m")</f>
        <v>65</v>
      </c>
      <c r="Q158" s="153" t="str">
        <f>IF(R158=P158,"C",IF(P158+24=R158,"C24","T"))</f>
        <v>T</v>
      </c>
      <c r="R158" s="103">
        <v>0</v>
      </c>
      <c r="S158" s="72">
        <v>60</v>
      </c>
      <c r="T158" s="104">
        <v>12313</v>
      </c>
      <c r="U158" s="92">
        <v>9</v>
      </c>
      <c r="V158" s="92">
        <v>2018</v>
      </c>
      <c r="W158" s="85">
        <v>0</v>
      </c>
      <c r="X158" s="85">
        <f>+([1]SVTT!$D$3-V158)*12+[1]SVTT!$C$3-U158+1</f>
        <v>4</v>
      </c>
      <c r="Y158" s="85">
        <f>+X158+24</f>
        <v>28</v>
      </c>
      <c r="Z158" s="74">
        <f>+Y158+Z$4</f>
        <v>33</v>
      </c>
      <c r="AA158" s="74">
        <f>+P158-Z158</f>
        <v>32</v>
      </c>
      <c r="AB158" s="85">
        <f>+T158/S158</f>
        <v>205.21666666666667</v>
      </c>
      <c r="AC158" s="75">
        <v>0</v>
      </c>
      <c r="AD158" s="75">
        <f>+(X158-W158)*AB158</f>
        <v>820.86666666666667</v>
      </c>
      <c r="AE158" s="75">
        <f>+AD158+AC158</f>
        <v>820.86666666666667</v>
      </c>
      <c r="AF158" s="75">
        <f>+T158-AE158</f>
        <v>11492.133333333333</v>
      </c>
      <c r="AG158" s="105">
        <f>+AB158*12</f>
        <v>2462.6</v>
      </c>
      <c r="AH158" s="105">
        <f>+AE158+AG158</f>
        <v>3283.4666666666667</v>
      </c>
      <c r="AI158" s="78">
        <f>+T158-AH158</f>
        <v>9029.5333333333328</v>
      </c>
      <c r="AJ158" s="105"/>
      <c r="AK158" s="105">
        <f>+AJ158</f>
        <v>0</v>
      </c>
      <c r="AL158" s="105">
        <f>+AK158</f>
        <v>0</v>
      </c>
      <c r="AM158" s="105">
        <f>+AB158*8</f>
        <v>1641.7333333333333</v>
      </c>
      <c r="AN158" s="78"/>
      <c r="AO158" s="89"/>
      <c r="AP158" s="89"/>
      <c r="AQ158" s="89"/>
      <c r="AR158" s="89"/>
      <c r="AS158" s="105">
        <f>+AB158*12</f>
        <v>2462.6</v>
      </c>
      <c r="AT158" s="106">
        <f>+AE158+AG158+AS158</f>
        <v>5746.0666666666666</v>
      </c>
      <c r="AU158" s="106">
        <f>+T158-AT158</f>
        <v>6566.9333333333334</v>
      </c>
      <c r="AV158" s="82">
        <f>(Z158-Y158)*AB158</f>
        <v>1026.0833333333333</v>
      </c>
      <c r="AW158" s="83">
        <f>+AV158+AT158</f>
        <v>6772.15</v>
      </c>
      <c r="AX158" s="84">
        <f>+T158-AW158</f>
        <v>5540.85</v>
      </c>
    </row>
    <row r="159" spans="1:50">
      <c r="A159" s="67">
        <v>12</v>
      </c>
      <c r="B159" s="101" t="s">
        <v>150</v>
      </c>
      <c r="C159" s="101">
        <v>24</v>
      </c>
      <c r="D159" s="101" t="s">
        <v>55</v>
      </c>
      <c r="E159" s="72" t="s">
        <v>194</v>
      </c>
      <c r="F159" s="72" t="s">
        <v>195</v>
      </c>
      <c r="G159" s="101">
        <v>13451</v>
      </c>
      <c r="H159" s="102" t="s">
        <v>58</v>
      </c>
      <c r="I159" s="72" t="s">
        <v>196</v>
      </c>
      <c r="J159" s="72"/>
      <c r="K159" s="70">
        <v>42139</v>
      </c>
      <c r="L159" s="70">
        <v>42398</v>
      </c>
      <c r="M159" s="70">
        <v>45320</v>
      </c>
      <c r="N159" s="70">
        <v>43160</v>
      </c>
      <c r="O159" s="156">
        <v>0</v>
      </c>
      <c r="P159" s="71">
        <f>+DATEDIF([1]SVTT!O$4,M159,"m")</f>
        <v>65</v>
      </c>
      <c r="Q159" s="153" t="str">
        <f>IF(R159=P159,"C",IF(P159+24=R159,"C24","T"))</f>
        <v>T</v>
      </c>
      <c r="R159" s="103">
        <v>0</v>
      </c>
      <c r="S159" s="72">
        <v>60</v>
      </c>
      <c r="T159" s="104">
        <v>12313</v>
      </c>
      <c r="U159" s="92">
        <v>9</v>
      </c>
      <c r="V159" s="92">
        <v>2018</v>
      </c>
      <c r="W159" s="85">
        <v>0</v>
      </c>
      <c r="X159" s="85">
        <f>+([1]SVTT!$D$3-V159)*12+[1]SVTT!$C$3-U159+1</f>
        <v>4</v>
      </c>
      <c r="Y159" s="85">
        <f>+X159+24</f>
        <v>28</v>
      </c>
      <c r="Z159" s="74">
        <f>+Y159+Z$4</f>
        <v>33</v>
      </c>
      <c r="AA159" s="74">
        <f>+P159-Z159</f>
        <v>32</v>
      </c>
      <c r="AB159" s="85">
        <f>+T159/S159</f>
        <v>205.21666666666667</v>
      </c>
      <c r="AC159" s="75">
        <v>0</v>
      </c>
      <c r="AD159" s="75">
        <f>+(X159-W159)*AB159</f>
        <v>820.86666666666667</v>
      </c>
      <c r="AE159" s="75">
        <f>+AD159+AC159</f>
        <v>820.86666666666667</v>
      </c>
      <c r="AF159" s="75">
        <f>+T159-AE159</f>
        <v>11492.133333333333</v>
      </c>
      <c r="AG159" s="105">
        <f>+AB159*12</f>
        <v>2462.6</v>
      </c>
      <c r="AH159" s="105">
        <f>+AE159+AG159</f>
        <v>3283.4666666666667</v>
      </c>
      <c r="AI159" s="78">
        <f>+T159-AH159</f>
        <v>9029.5333333333328</v>
      </c>
      <c r="AJ159" s="105"/>
      <c r="AK159" s="105">
        <f>+AJ159</f>
        <v>0</v>
      </c>
      <c r="AL159" s="105">
        <f>+AK159</f>
        <v>0</v>
      </c>
      <c r="AM159" s="105">
        <f>+AB159*8</f>
        <v>1641.7333333333333</v>
      </c>
      <c r="AN159" s="78"/>
      <c r="AO159" s="89"/>
      <c r="AP159" s="89"/>
      <c r="AQ159" s="89"/>
      <c r="AR159" s="89"/>
      <c r="AS159" s="105">
        <f>+AB159*12</f>
        <v>2462.6</v>
      </c>
      <c r="AT159" s="106">
        <f>+AE159+AG159+AS159</f>
        <v>5746.0666666666666</v>
      </c>
      <c r="AU159" s="106">
        <f>+T159-AT159</f>
        <v>6566.9333333333334</v>
      </c>
      <c r="AV159" s="82">
        <f>(Z159-Y159)*AB159</f>
        <v>1026.0833333333333</v>
      </c>
      <c r="AW159" s="83">
        <f>+AV159+AT159</f>
        <v>6772.15</v>
      </c>
      <c r="AX159" s="84">
        <f>+T159-AW159</f>
        <v>5540.85</v>
      </c>
    </row>
    <row r="160" spans="1:50">
      <c r="A160" s="67">
        <v>12</v>
      </c>
      <c r="B160" s="101" t="s">
        <v>150</v>
      </c>
      <c r="C160" s="101">
        <v>24</v>
      </c>
      <c r="D160" s="101" t="s">
        <v>55</v>
      </c>
      <c r="E160" s="72" t="s">
        <v>194</v>
      </c>
      <c r="F160" s="72" t="s">
        <v>195</v>
      </c>
      <c r="G160" s="101">
        <v>13451</v>
      </c>
      <c r="H160" s="102" t="s">
        <v>58</v>
      </c>
      <c r="I160" s="72" t="s">
        <v>196</v>
      </c>
      <c r="J160" s="72"/>
      <c r="K160" s="70">
        <v>42139</v>
      </c>
      <c r="L160" s="70">
        <v>42398</v>
      </c>
      <c r="M160" s="70">
        <v>45320</v>
      </c>
      <c r="N160" s="70">
        <v>43160</v>
      </c>
      <c r="O160" s="156">
        <v>0</v>
      </c>
      <c r="P160" s="71">
        <f>+DATEDIF([1]SVTT!O$4,M160,"m")</f>
        <v>65</v>
      </c>
      <c r="Q160" s="153" t="str">
        <f>IF(R160=P160,"C",IF(P160+24=R160,"C24","T"))</f>
        <v>T</v>
      </c>
      <c r="R160" s="103">
        <v>0</v>
      </c>
      <c r="S160" s="72">
        <v>60</v>
      </c>
      <c r="T160" s="104">
        <v>12313</v>
      </c>
      <c r="U160" s="92">
        <v>9</v>
      </c>
      <c r="V160" s="92">
        <v>2018</v>
      </c>
      <c r="W160" s="85">
        <v>0</v>
      </c>
      <c r="X160" s="85">
        <f>+([1]SVTT!$D$3-V160)*12+[1]SVTT!$C$3-U160+1</f>
        <v>4</v>
      </c>
      <c r="Y160" s="85">
        <f>+X160+24</f>
        <v>28</v>
      </c>
      <c r="Z160" s="74">
        <f>+Y160+Z$4</f>
        <v>33</v>
      </c>
      <c r="AA160" s="74">
        <f>+P160-Z160</f>
        <v>32</v>
      </c>
      <c r="AB160" s="85">
        <f>+T160/S160</f>
        <v>205.21666666666667</v>
      </c>
      <c r="AC160" s="75">
        <v>0</v>
      </c>
      <c r="AD160" s="75">
        <f>+(X160-W160)*AB160</f>
        <v>820.86666666666667</v>
      </c>
      <c r="AE160" s="75">
        <f>+AD160+AC160</f>
        <v>820.86666666666667</v>
      </c>
      <c r="AF160" s="75">
        <f>+T160-AE160</f>
        <v>11492.133333333333</v>
      </c>
      <c r="AG160" s="105">
        <f>+AB160*12</f>
        <v>2462.6</v>
      </c>
      <c r="AH160" s="105">
        <f>+AE160+AG160</f>
        <v>3283.4666666666667</v>
      </c>
      <c r="AI160" s="78">
        <f>+T160-AH160</f>
        <v>9029.5333333333328</v>
      </c>
      <c r="AJ160" s="105"/>
      <c r="AK160" s="105">
        <f>+AJ160</f>
        <v>0</v>
      </c>
      <c r="AL160" s="105">
        <f>+AK160</f>
        <v>0</v>
      </c>
      <c r="AM160" s="105">
        <f>+AB160*8</f>
        <v>1641.7333333333333</v>
      </c>
      <c r="AN160" s="78"/>
      <c r="AO160" s="89"/>
      <c r="AP160" s="89"/>
      <c r="AQ160" s="89"/>
      <c r="AR160" s="89"/>
      <c r="AS160" s="105">
        <f>+AB160*12</f>
        <v>2462.6</v>
      </c>
      <c r="AT160" s="106">
        <f>+AE160+AG160+AS160</f>
        <v>5746.0666666666666</v>
      </c>
      <c r="AU160" s="106">
        <f>+T160-AT160</f>
        <v>6566.9333333333334</v>
      </c>
      <c r="AV160" s="82">
        <f>(Z160-Y160)*AB160</f>
        <v>1026.0833333333333</v>
      </c>
      <c r="AW160" s="83">
        <f>+AV160+AT160</f>
        <v>6772.15</v>
      </c>
      <c r="AX160" s="84">
        <f>+T160-AW160</f>
        <v>5540.85</v>
      </c>
    </row>
    <row r="161" spans="1:50">
      <c r="A161" s="67">
        <v>12</v>
      </c>
      <c r="B161" s="101" t="s">
        <v>150</v>
      </c>
      <c r="C161" s="101">
        <v>24</v>
      </c>
      <c r="D161" s="101" t="s">
        <v>55</v>
      </c>
      <c r="E161" s="72" t="s">
        <v>194</v>
      </c>
      <c r="F161" s="72" t="s">
        <v>195</v>
      </c>
      <c r="G161" s="101">
        <v>13451</v>
      </c>
      <c r="H161" s="102" t="s">
        <v>58</v>
      </c>
      <c r="I161" s="72" t="s">
        <v>196</v>
      </c>
      <c r="J161" s="72"/>
      <c r="K161" s="70">
        <v>42139</v>
      </c>
      <c r="L161" s="70">
        <v>42398</v>
      </c>
      <c r="M161" s="70">
        <v>45320</v>
      </c>
      <c r="N161" s="70">
        <v>43160</v>
      </c>
      <c r="O161" s="156">
        <v>0</v>
      </c>
      <c r="P161" s="71">
        <f>+DATEDIF([1]SVTT!O$4,M161,"m")</f>
        <v>65</v>
      </c>
      <c r="Q161" s="153" t="str">
        <f>IF(R161=P161,"C",IF(P161+24=R161,"C24","T"))</f>
        <v>T</v>
      </c>
      <c r="R161" s="103">
        <v>0</v>
      </c>
      <c r="S161" s="72">
        <v>60</v>
      </c>
      <c r="T161" s="104">
        <v>12313</v>
      </c>
      <c r="U161" s="92">
        <v>9</v>
      </c>
      <c r="V161" s="92">
        <v>2018</v>
      </c>
      <c r="W161" s="85">
        <v>0</v>
      </c>
      <c r="X161" s="85">
        <f>+([1]SVTT!$D$3-V161)*12+[1]SVTT!$C$3-U161+1</f>
        <v>4</v>
      </c>
      <c r="Y161" s="85">
        <f>+X161+24</f>
        <v>28</v>
      </c>
      <c r="Z161" s="74">
        <f>+Y161+Z$4</f>
        <v>33</v>
      </c>
      <c r="AA161" s="74">
        <f>+P161-Z161</f>
        <v>32</v>
      </c>
      <c r="AB161" s="85">
        <f>+T161/S161</f>
        <v>205.21666666666667</v>
      </c>
      <c r="AC161" s="75">
        <v>0</v>
      </c>
      <c r="AD161" s="75">
        <f>+(X161-W161)*AB161</f>
        <v>820.86666666666667</v>
      </c>
      <c r="AE161" s="75">
        <f>+AD161+AC161</f>
        <v>820.86666666666667</v>
      </c>
      <c r="AF161" s="75">
        <f>+T161-AE161</f>
        <v>11492.133333333333</v>
      </c>
      <c r="AG161" s="105">
        <f>+AB161*12</f>
        <v>2462.6</v>
      </c>
      <c r="AH161" s="105">
        <f>+AE161+AG161</f>
        <v>3283.4666666666667</v>
      </c>
      <c r="AI161" s="78">
        <f>+T161-AH161</f>
        <v>9029.5333333333328</v>
      </c>
      <c r="AJ161" s="105"/>
      <c r="AK161" s="105">
        <f>+AJ161</f>
        <v>0</v>
      </c>
      <c r="AL161" s="105">
        <f>+AK161</f>
        <v>0</v>
      </c>
      <c r="AM161" s="105">
        <f>+AB161*8</f>
        <v>1641.7333333333333</v>
      </c>
      <c r="AN161" s="78"/>
      <c r="AO161" s="89"/>
      <c r="AP161" s="89"/>
      <c r="AQ161" s="89"/>
      <c r="AR161" s="89"/>
      <c r="AS161" s="105">
        <f>+AB161*12</f>
        <v>2462.6</v>
      </c>
      <c r="AT161" s="106">
        <f>+AE161+AG161+AS161</f>
        <v>5746.0666666666666</v>
      </c>
      <c r="AU161" s="106">
        <f>+T161-AT161</f>
        <v>6566.9333333333334</v>
      </c>
      <c r="AV161" s="82">
        <f>(Z161-Y161)*AB161</f>
        <v>1026.0833333333333</v>
      </c>
      <c r="AW161" s="83">
        <f>+AV161+AT161</f>
        <v>6772.15</v>
      </c>
      <c r="AX161" s="84">
        <f>+T161-AW161</f>
        <v>5540.85</v>
      </c>
    </row>
    <row r="162" spans="1:50">
      <c r="A162" s="67">
        <v>12</v>
      </c>
      <c r="B162" s="101" t="s">
        <v>150</v>
      </c>
      <c r="C162" s="101">
        <v>24</v>
      </c>
      <c r="D162" s="101" t="s">
        <v>55</v>
      </c>
      <c r="E162" s="72" t="s">
        <v>194</v>
      </c>
      <c r="F162" s="72" t="s">
        <v>195</v>
      </c>
      <c r="G162" s="101">
        <v>13451</v>
      </c>
      <c r="H162" s="102" t="s">
        <v>58</v>
      </c>
      <c r="I162" s="72" t="s">
        <v>196</v>
      </c>
      <c r="J162" s="72"/>
      <c r="K162" s="70">
        <v>42139</v>
      </c>
      <c r="L162" s="70">
        <v>42398</v>
      </c>
      <c r="M162" s="70">
        <v>45320</v>
      </c>
      <c r="N162" s="70">
        <v>43160</v>
      </c>
      <c r="O162" s="156">
        <v>0</v>
      </c>
      <c r="P162" s="71">
        <f>+DATEDIF([1]SVTT!O$4,M162,"m")</f>
        <v>65</v>
      </c>
      <c r="Q162" s="153" t="str">
        <f>IF(R162=P162,"C",IF(P162+24=R162,"C24","T"))</f>
        <v>T</v>
      </c>
      <c r="R162" s="103">
        <v>0</v>
      </c>
      <c r="S162" s="72">
        <v>60</v>
      </c>
      <c r="T162" s="104">
        <v>12313</v>
      </c>
      <c r="U162" s="92">
        <v>9</v>
      </c>
      <c r="V162" s="92">
        <v>2018</v>
      </c>
      <c r="W162" s="85">
        <v>0</v>
      </c>
      <c r="X162" s="85">
        <f>+([1]SVTT!$D$3-V162)*12+[1]SVTT!$C$3-U162+1</f>
        <v>4</v>
      </c>
      <c r="Y162" s="85">
        <f>+X162+24</f>
        <v>28</v>
      </c>
      <c r="Z162" s="74">
        <f>+Y162+Z$4</f>
        <v>33</v>
      </c>
      <c r="AA162" s="74">
        <f>+P162-Z162</f>
        <v>32</v>
      </c>
      <c r="AB162" s="85">
        <f>+T162/S162</f>
        <v>205.21666666666667</v>
      </c>
      <c r="AC162" s="75">
        <v>0</v>
      </c>
      <c r="AD162" s="75">
        <f>+(X162-W162)*AB162</f>
        <v>820.86666666666667</v>
      </c>
      <c r="AE162" s="75">
        <f>+AD162+AC162</f>
        <v>820.86666666666667</v>
      </c>
      <c r="AF162" s="75">
        <f>+T162-AE162</f>
        <v>11492.133333333333</v>
      </c>
      <c r="AG162" s="105">
        <f>+AB162*12</f>
        <v>2462.6</v>
      </c>
      <c r="AH162" s="105">
        <f>+AE162+AG162</f>
        <v>3283.4666666666667</v>
      </c>
      <c r="AI162" s="78">
        <f>+T162-AH162</f>
        <v>9029.5333333333328</v>
      </c>
      <c r="AJ162" s="105"/>
      <c r="AK162" s="105">
        <f>+AJ162</f>
        <v>0</v>
      </c>
      <c r="AL162" s="105">
        <f>+AK162</f>
        <v>0</v>
      </c>
      <c r="AM162" s="105">
        <f>+AB162*8</f>
        <v>1641.7333333333333</v>
      </c>
      <c r="AN162" s="78"/>
      <c r="AO162" s="89"/>
      <c r="AP162" s="89"/>
      <c r="AQ162" s="89"/>
      <c r="AR162" s="89"/>
      <c r="AS162" s="105">
        <f>+AB162*12</f>
        <v>2462.6</v>
      </c>
      <c r="AT162" s="106">
        <f>+AE162+AG162+AS162</f>
        <v>5746.0666666666666</v>
      </c>
      <c r="AU162" s="106">
        <f>+T162-AT162</f>
        <v>6566.9333333333334</v>
      </c>
      <c r="AV162" s="82">
        <f>(Z162-Y162)*AB162</f>
        <v>1026.0833333333333</v>
      </c>
      <c r="AW162" s="83">
        <f>+AV162+AT162</f>
        <v>6772.15</v>
      </c>
      <c r="AX162" s="84">
        <f>+T162-AW162</f>
        <v>5540.85</v>
      </c>
    </row>
    <row r="163" spans="1:50">
      <c r="A163" s="67">
        <v>12</v>
      </c>
      <c r="B163" s="101" t="s">
        <v>150</v>
      </c>
      <c r="C163" s="101">
        <v>24</v>
      </c>
      <c r="D163" s="101" t="s">
        <v>55</v>
      </c>
      <c r="E163" s="72" t="s">
        <v>194</v>
      </c>
      <c r="F163" s="72" t="s">
        <v>195</v>
      </c>
      <c r="G163" s="101">
        <v>13451</v>
      </c>
      <c r="H163" s="102" t="s">
        <v>58</v>
      </c>
      <c r="I163" s="72" t="s">
        <v>196</v>
      </c>
      <c r="J163" s="72"/>
      <c r="K163" s="70">
        <v>42139</v>
      </c>
      <c r="L163" s="70">
        <v>42398</v>
      </c>
      <c r="M163" s="70">
        <v>45320</v>
      </c>
      <c r="N163" s="70">
        <v>43160</v>
      </c>
      <c r="O163" s="156">
        <v>0</v>
      </c>
      <c r="P163" s="71">
        <f>+DATEDIF([1]SVTT!O$4,M163,"m")</f>
        <v>65</v>
      </c>
      <c r="Q163" s="153" t="str">
        <f>IF(R163=P163,"C",IF(P163+24=R163,"C24","T"))</f>
        <v>T</v>
      </c>
      <c r="R163" s="103">
        <v>0</v>
      </c>
      <c r="S163" s="72">
        <v>60</v>
      </c>
      <c r="T163" s="104">
        <v>12313</v>
      </c>
      <c r="U163" s="92">
        <v>9</v>
      </c>
      <c r="V163" s="92">
        <v>2018</v>
      </c>
      <c r="W163" s="85">
        <v>0</v>
      </c>
      <c r="X163" s="85">
        <f>+([1]SVTT!$D$3-V163)*12+[1]SVTT!$C$3-U163+1</f>
        <v>4</v>
      </c>
      <c r="Y163" s="85">
        <f>+X163+24</f>
        <v>28</v>
      </c>
      <c r="Z163" s="74">
        <f>+Y163+Z$4</f>
        <v>33</v>
      </c>
      <c r="AA163" s="74">
        <f>+P163-Z163</f>
        <v>32</v>
      </c>
      <c r="AB163" s="85">
        <f>+T163/S163</f>
        <v>205.21666666666667</v>
      </c>
      <c r="AC163" s="75">
        <v>0</v>
      </c>
      <c r="AD163" s="75">
        <f>+(X163-W163)*AB163</f>
        <v>820.86666666666667</v>
      </c>
      <c r="AE163" s="75">
        <f>+AD163+AC163</f>
        <v>820.86666666666667</v>
      </c>
      <c r="AF163" s="75">
        <f>+T163-AE163</f>
        <v>11492.133333333333</v>
      </c>
      <c r="AG163" s="105">
        <f>+AB163*12</f>
        <v>2462.6</v>
      </c>
      <c r="AH163" s="105">
        <f>+AE163+AG163</f>
        <v>3283.4666666666667</v>
      </c>
      <c r="AI163" s="78">
        <f>+T163-AH163</f>
        <v>9029.5333333333328</v>
      </c>
      <c r="AJ163" s="105"/>
      <c r="AK163" s="105">
        <f>+AJ163</f>
        <v>0</v>
      </c>
      <c r="AL163" s="105">
        <f>+AK163</f>
        <v>0</v>
      </c>
      <c r="AM163" s="105">
        <f>+AB163*8</f>
        <v>1641.7333333333333</v>
      </c>
      <c r="AN163" s="78"/>
      <c r="AO163" s="89"/>
      <c r="AP163" s="89"/>
      <c r="AQ163" s="89"/>
      <c r="AR163" s="89"/>
      <c r="AS163" s="105">
        <f>+AB163*12</f>
        <v>2462.6</v>
      </c>
      <c r="AT163" s="106">
        <f>+AE163+AG163+AS163</f>
        <v>5746.0666666666666</v>
      </c>
      <c r="AU163" s="106">
        <f>+T163-AT163</f>
        <v>6566.9333333333334</v>
      </c>
      <c r="AV163" s="82">
        <f>(Z163-Y163)*AB163</f>
        <v>1026.0833333333333</v>
      </c>
      <c r="AW163" s="83">
        <f>+AV163+AT163</f>
        <v>6772.15</v>
      </c>
      <c r="AX163" s="84">
        <f>+T163-AW163</f>
        <v>5540.85</v>
      </c>
    </row>
    <row r="164" spans="1:50">
      <c r="A164" s="67">
        <v>12</v>
      </c>
      <c r="B164" s="101" t="s">
        <v>150</v>
      </c>
      <c r="C164" s="101">
        <v>24</v>
      </c>
      <c r="D164" s="101" t="s">
        <v>55</v>
      </c>
      <c r="E164" s="72" t="s">
        <v>194</v>
      </c>
      <c r="F164" s="72" t="s">
        <v>195</v>
      </c>
      <c r="G164" s="101">
        <v>13451</v>
      </c>
      <c r="H164" s="102" t="s">
        <v>58</v>
      </c>
      <c r="I164" s="72" t="s">
        <v>196</v>
      </c>
      <c r="J164" s="72"/>
      <c r="K164" s="70">
        <v>42139</v>
      </c>
      <c r="L164" s="70">
        <v>42398</v>
      </c>
      <c r="M164" s="70">
        <v>45320</v>
      </c>
      <c r="N164" s="70">
        <v>43160</v>
      </c>
      <c r="O164" s="156">
        <v>0</v>
      </c>
      <c r="P164" s="71">
        <f>+DATEDIF([1]SVTT!O$4,M164,"m")</f>
        <v>65</v>
      </c>
      <c r="Q164" s="153" t="str">
        <f>IF(R164=P164,"C",IF(P164+24=R164,"C24","T"))</f>
        <v>T</v>
      </c>
      <c r="R164" s="103">
        <v>0</v>
      </c>
      <c r="S164" s="72">
        <v>60</v>
      </c>
      <c r="T164" s="104">
        <v>12313</v>
      </c>
      <c r="U164" s="92">
        <v>9</v>
      </c>
      <c r="V164" s="92">
        <v>2018</v>
      </c>
      <c r="W164" s="85">
        <v>0</v>
      </c>
      <c r="X164" s="85">
        <f>+([1]SVTT!$D$3-V164)*12+[1]SVTT!$C$3-U164+1</f>
        <v>4</v>
      </c>
      <c r="Y164" s="85">
        <f>+X164+24</f>
        <v>28</v>
      </c>
      <c r="Z164" s="74">
        <f>+Y164+Z$4</f>
        <v>33</v>
      </c>
      <c r="AA164" s="74">
        <f>+P164-Z164</f>
        <v>32</v>
      </c>
      <c r="AB164" s="85">
        <f>+T164/S164</f>
        <v>205.21666666666667</v>
      </c>
      <c r="AC164" s="75">
        <v>0</v>
      </c>
      <c r="AD164" s="75">
        <f>+(X164-W164)*AB164</f>
        <v>820.86666666666667</v>
      </c>
      <c r="AE164" s="75">
        <f>+AD164+AC164</f>
        <v>820.86666666666667</v>
      </c>
      <c r="AF164" s="75">
        <f>+T164-AE164</f>
        <v>11492.133333333333</v>
      </c>
      <c r="AG164" s="105">
        <f>+AB164*12</f>
        <v>2462.6</v>
      </c>
      <c r="AH164" s="105">
        <f>+AE164+AG164</f>
        <v>3283.4666666666667</v>
      </c>
      <c r="AI164" s="78">
        <f>+T164-AH164</f>
        <v>9029.5333333333328</v>
      </c>
      <c r="AJ164" s="105"/>
      <c r="AK164" s="105">
        <f>+AJ164</f>
        <v>0</v>
      </c>
      <c r="AL164" s="105">
        <f>+AK164</f>
        <v>0</v>
      </c>
      <c r="AM164" s="105">
        <f>+AB164*8</f>
        <v>1641.7333333333333</v>
      </c>
      <c r="AN164" s="78"/>
      <c r="AO164" s="89"/>
      <c r="AP164" s="89"/>
      <c r="AQ164" s="89"/>
      <c r="AR164" s="89"/>
      <c r="AS164" s="105">
        <f>+AB164*12</f>
        <v>2462.6</v>
      </c>
      <c r="AT164" s="106">
        <f>+AE164+AG164+AS164</f>
        <v>5746.0666666666666</v>
      </c>
      <c r="AU164" s="106">
        <f>+T164-AT164</f>
        <v>6566.9333333333334</v>
      </c>
      <c r="AV164" s="82">
        <f>(Z164-Y164)*AB164</f>
        <v>1026.0833333333333</v>
      </c>
      <c r="AW164" s="83">
        <f>+AV164+AT164</f>
        <v>6772.15</v>
      </c>
      <c r="AX164" s="84">
        <f>+T164-AW164</f>
        <v>5540.85</v>
      </c>
    </row>
    <row r="165" spans="1:50">
      <c r="A165" s="67">
        <v>12</v>
      </c>
      <c r="B165" s="101" t="s">
        <v>150</v>
      </c>
      <c r="C165" s="101">
        <v>24</v>
      </c>
      <c r="D165" s="101" t="s">
        <v>55</v>
      </c>
      <c r="E165" s="72" t="s">
        <v>194</v>
      </c>
      <c r="F165" s="72" t="s">
        <v>195</v>
      </c>
      <c r="G165" s="101">
        <v>13451</v>
      </c>
      <c r="H165" s="102" t="s">
        <v>58</v>
      </c>
      <c r="I165" s="72" t="s">
        <v>196</v>
      </c>
      <c r="J165" s="72"/>
      <c r="K165" s="70">
        <v>42139</v>
      </c>
      <c r="L165" s="70">
        <v>42398</v>
      </c>
      <c r="M165" s="70">
        <v>45320</v>
      </c>
      <c r="N165" s="70">
        <v>43160</v>
      </c>
      <c r="O165" s="156">
        <v>0</v>
      </c>
      <c r="P165" s="71">
        <f>+DATEDIF([1]SVTT!O$4,M165,"m")</f>
        <v>65</v>
      </c>
      <c r="Q165" s="153" t="str">
        <f>IF(R165=P165,"C",IF(P165+24=R165,"C24","T"))</f>
        <v>T</v>
      </c>
      <c r="R165" s="103">
        <v>0</v>
      </c>
      <c r="S165" s="72">
        <v>60</v>
      </c>
      <c r="T165" s="104">
        <v>12313</v>
      </c>
      <c r="U165" s="92">
        <v>9</v>
      </c>
      <c r="V165" s="92">
        <v>2018</v>
      </c>
      <c r="W165" s="85">
        <v>0</v>
      </c>
      <c r="X165" s="85">
        <f>+([1]SVTT!$D$3-V165)*12+[1]SVTT!$C$3-U165+1</f>
        <v>4</v>
      </c>
      <c r="Y165" s="85">
        <f>+X165+24</f>
        <v>28</v>
      </c>
      <c r="Z165" s="74">
        <f>+Y165+Z$4</f>
        <v>33</v>
      </c>
      <c r="AA165" s="74">
        <f>+P165-Z165</f>
        <v>32</v>
      </c>
      <c r="AB165" s="85">
        <f>+T165/S165</f>
        <v>205.21666666666667</v>
      </c>
      <c r="AC165" s="75">
        <v>0</v>
      </c>
      <c r="AD165" s="75">
        <f>+(X165-W165)*AB165</f>
        <v>820.86666666666667</v>
      </c>
      <c r="AE165" s="75">
        <f>+AD165+AC165</f>
        <v>820.86666666666667</v>
      </c>
      <c r="AF165" s="75">
        <f>+T165-AE165</f>
        <v>11492.133333333333</v>
      </c>
      <c r="AG165" s="105">
        <f>+AB165*12</f>
        <v>2462.6</v>
      </c>
      <c r="AH165" s="105">
        <f>+AE165+AG165</f>
        <v>3283.4666666666667</v>
      </c>
      <c r="AI165" s="78">
        <f>+T165-AH165</f>
        <v>9029.5333333333328</v>
      </c>
      <c r="AJ165" s="105"/>
      <c r="AK165" s="105">
        <f>+AJ165</f>
        <v>0</v>
      </c>
      <c r="AL165" s="105">
        <f>+AK165</f>
        <v>0</v>
      </c>
      <c r="AM165" s="105">
        <f>+AB165*8</f>
        <v>1641.7333333333333</v>
      </c>
      <c r="AN165" s="78"/>
      <c r="AO165" s="89"/>
      <c r="AP165" s="89"/>
      <c r="AQ165" s="89"/>
      <c r="AR165" s="89"/>
      <c r="AS165" s="105">
        <f>+AB165*12</f>
        <v>2462.6</v>
      </c>
      <c r="AT165" s="106">
        <f>+AE165+AG165+AS165</f>
        <v>5746.0666666666666</v>
      </c>
      <c r="AU165" s="106">
        <f>+T165-AT165</f>
        <v>6566.9333333333334</v>
      </c>
      <c r="AV165" s="82">
        <f>(Z165-Y165)*AB165</f>
        <v>1026.0833333333333</v>
      </c>
      <c r="AW165" s="83">
        <f>+AV165+AT165</f>
        <v>6772.15</v>
      </c>
      <c r="AX165" s="84">
        <f>+T165-AW165</f>
        <v>5540.85</v>
      </c>
    </row>
    <row r="166" spans="1:50">
      <c r="A166" s="67">
        <v>12</v>
      </c>
      <c r="B166" s="101" t="s">
        <v>150</v>
      </c>
      <c r="C166" s="101">
        <v>24</v>
      </c>
      <c r="D166" s="101" t="s">
        <v>55</v>
      </c>
      <c r="E166" s="72" t="s">
        <v>194</v>
      </c>
      <c r="F166" s="72" t="s">
        <v>195</v>
      </c>
      <c r="G166" s="101">
        <v>13451</v>
      </c>
      <c r="H166" s="102" t="s">
        <v>58</v>
      </c>
      <c r="I166" s="72" t="s">
        <v>196</v>
      </c>
      <c r="J166" s="72"/>
      <c r="K166" s="70">
        <v>42139</v>
      </c>
      <c r="L166" s="70">
        <v>42398</v>
      </c>
      <c r="M166" s="70">
        <v>45320</v>
      </c>
      <c r="N166" s="70">
        <v>43160</v>
      </c>
      <c r="O166" s="156">
        <v>0</v>
      </c>
      <c r="P166" s="71">
        <f>+DATEDIF([1]SVTT!O$4,M166,"m")</f>
        <v>65</v>
      </c>
      <c r="Q166" s="153" t="str">
        <f>IF(R166=P166,"C",IF(P166+24=R166,"C24","T"))</f>
        <v>T</v>
      </c>
      <c r="R166" s="103">
        <v>0</v>
      </c>
      <c r="S166" s="72">
        <v>60</v>
      </c>
      <c r="T166" s="104">
        <v>12313</v>
      </c>
      <c r="U166" s="92">
        <v>9</v>
      </c>
      <c r="V166" s="92">
        <v>2018</v>
      </c>
      <c r="W166" s="85">
        <v>0</v>
      </c>
      <c r="X166" s="85">
        <f>+([1]SVTT!$D$3-V166)*12+[1]SVTT!$C$3-U166+1</f>
        <v>4</v>
      </c>
      <c r="Y166" s="85">
        <f>+X166+24</f>
        <v>28</v>
      </c>
      <c r="Z166" s="74">
        <f>+Y166+Z$4</f>
        <v>33</v>
      </c>
      <c r="AA166" s="74">
        <f>+P166-Z166</f>
        <v>32</v>
      </c>
      <c r="AB166" s="85">
        <f>+T166/S166</f>
        <v>205.21666666666667</v>
      </c>
      <c r="AC166" s="75">
        <v>0</v>
      </c>
      <c r="AD166" s="75">
        <f>+(X166-W166)*AB166</f>
        <v>820.86666666666667</v>
      </c>
      <c r="AE166" s="75">
        <f>+AD166+AC166</f>
        <v>820.86666666666667</v>
      </c>
      <c r="AF166" s="75">
        <f>+T166-AE166</f>
        <v>11492.133333333333</v>
      </c>
      <c r="AG166" s="105">
        <f>+AB166*12</f>
        <v>2462.6</v>
      </c>
      <c r="AH166" s="105">
        <f>+AE166+AG166</f>
        <v>3283.4666666666667</v>
      </c>
      <c r="AI166" s="78">
        <f>+T166-AH166</f>
        <v>9029.5333333333328</v>
      </c>
      <c r="AJ166" s="105"/>
      <c r="AK166" s="105">
        <f>+AJ166</f>
        <v>0</v>
      </c>
      <c r="AL166" s="105">
        <f>+AK166</f>
        <v>0</v>
      </c>
      <c r="AM166" s="105">
        <f>+AB166*8</f>
        <v>1641.7333333333333</v>
      </c>
      <c r="AN166" s="78"/>
      <c r="AO166" s="89"/>
      <c r="AP166" s="89"/>
      <c r="AQ166" s="89"/>
      <c r="AR166" s="89"/>
      <c r="AS166" s="105">
        <f>+AB166*12</f>
        <v>2462.6</v>
      </c>
      <c r="AT166" s="106">
        <f>+AE166+AG166+AS166</f>
        <v>5746.0666666666666</v>
      </c>
      <c r="AU166" s="106">
        <f>+T166-AT166</f>
        <v>6566.9333333333334</v>
      </c>
      <c r="AV166" s="82">
        <f>(Z166-Y166)*AB166</f>
        <v>1026.0833333333333</v>
      </c>
      <c r="AW166" s="83">
        <f>+AV166+AT166</f>
        <v>6772.15</v>
      </c>
      <c r="AX166" s="84">
        <f>+T166-AW166</f>
        <v>5540.85</v>
      </c>
    </row>
    <row r="167" spans="1:50">
      <c r="A167" s="67">
        <v>12</v>
      </c>
      <c r="B167" s="101" t="s">
        <v>150</v>
      </c>
      <c r="C167" s="101">
        <v>24</v>
      </c>
      <c r="D167" s="101" t="s">
        <v>55</v>
      </c>
      <c r="E167" s="72" t="s">
        <v>194</v>
      </c>
      <c r="F167" s="72" t="s">
        <v>195</v>
      </c>
      <c r="G167" s="101">
        <v>13451</v>
      </c>
      <c r="H167" s="102" t="s">
        <v>58</v>
      </c>
      <c r="I167" s="72" t="s">
        <v>196</v>
      </c>
      <c r="J167" s="72"/>
      <c r="K167" s="70">
        <v>42139</v>
      </c>
      <c r="L167" s="70">
        <v>42398</v>
      </c>
      <c r="M167" s="70">
        <v>45320</v>
      </c>
      <c r="N167" s="70">
        <v>43160</v>
      </c>
      <c r="O167" s="156">
        <v>0</v>
      </c>
      <c r="P167" s="71">
        <f>+DATEDIF([1]SVTT!O$4,M167,"m")</f>
        <v>65</v>
      </c>
      <c r="Q167" s="153" t="str">
        <f>IF(R167=P167,"C",IF(P167+24=R167,"C24","T"))</f>
        <v>T</v>
      </c>
      <c r="R167" s="103">
        <v>0</v>
      </c>
      <c r="S167" s="72">
        <v>60</v>
      </c>
      <c r="T167" s="104">
        <v>12313</v>
      </c>
      <c r="U167" s="92">
        <v>9</v>
      </c>
      <c r="V167" s="92">
        <v>2018</v>
      </c>
      <c r="W167" s="85">
        <v>0</v>
      </c>
      <c r="X167" s="85">
        <f>+([1]SVTT!$D$3-V167)*12+[1]SVTT!$C$3-U167+1</f>
        <v>4</v>
      </c>
      <c r="Y167" s="85">
        <f>+X167+24</f>
        <v>28</v>
      </c>
      <c r="Z167" s="74">
        <f>+Y167+Z$4</f>
        <v>33</v>
      </c>
      <c r="AA167" s="74">
        <f>+P167-Z167</f>
        <v>32</v>
      </c>
      <c r="AB167" s="85">
        <f>+T167/S167</f>
        <v>205.21666666666667</v>
      </c>
      <c r="AC167" s="75">
        <v>0</v>
      </c>
      <c r="AD167" s="75">
        <f>+(X167-W167)*AB167</f>
        <v>820.86666666666667</v>
      </c>
      <c r="AE167" s="75">
        <f>+AD167+AC167</f>
        <v>820.86666666666667</v>
      </c>
      <c r="AF167" s="75">
        <f>+T167-AE167</f>
        <v>11492.133333333333</v>
      </c>
      <c r="AG167" s="105">
        <f>+AB167*12</f>
        <v>2462.6</v>
      </c>
      <c r="AH167" s="105">
        <f>+AE167+AG167</f>
        <v>3283.4666666666667</v>
      </c>
      <c r="AI167" s="78">
        <f>+T167-AH167</f>
        <v>9029.5333333333328</v>
      </c>
      <c r="AJ167" s="105"/>
      <c r="AK167" s="105">
        <f>+AJ167</f>
        <v>0</v>
      </c>
      <c r="AL167" s="105">
        <f>+AK167</f>
        <v>0</v>
      </c>
      <c r="AM167" s="105">
        <f>+AB167*8</f>
        <v>1641.7333333333333</v>
      </c>
      <c r="AN167" s="78"/>
      <c r="AO167" s="89"/>
      <c r="AP167" s="89"/>
      <c r="AQ167" s="89"/>
      <c r="AR167" s="89"/>
      <c r="AS167" s="105">
        <f>+AB167*12</f>
        <v>2462.6</v>
      </c>
      <c r="AT167" s="106">
        <f>+AE167+AG167+AS167</f>
        <v>5746.0666666666666</v>
      </c>
      <c r="AU167" s="106">
        <f>+T167-AT167</f>
        <v>6566.9333333333334</v>
      </c>
      <c r="AV167" s="82">
        <f>(Z167-Y167)*AB167</f>
        <v>1026.0833333333333</v>
      </c>
      <c r="AW167" s="83">
        <f>+AV167+AT167</f>
        <v>6772.15</v>
      </c>
      <c r="AX167" s="84">
        <f>+T167-AW167</f>
        <v>5540.85</v>
      </c>
    </row>
    <row r="168" spans="1:50">
      <c r="A168" s="67">
        <v>12</v>
      </c>
      <c r="B168" s="101" t="s">
        <v>150</v>
      </c>
      <c r="C168" s="101">
        <v>24</v>
      </c>
      <c r="D168" s="101" t="s">
        <v>55</v>
      </c>
      <c r="E168" s="72" t="s">
        <v>194</v>
      </c>
      <c r="F168" s="72" t="s">
        <v>195</v>
      </c>
      <c r="G168" s="101">
        <v>13451</v>
      </c>
      <c r="H168" s="102" t="s">
        <v>58</v>
      </c>
      <c r="I168" s="72" t="s">
        <v>196</v>
      </c>
      <c r="J168" s="72"/>
      <c r="K168" s="70">
        <v>42139</v>
      </c>
      <c r="L168" s="70">
        <v>42398</v>
      </c>
      <c r="M168" s="70">
        <v>45320</v>
      </c>
      <c r="N168" s="70">
        <v>43160</v>
      </c>
      <c r="O168" s="156">
        <v>0</v>
      </c>
      <c r="P168" s="71">
        <f>+DATEDIF([1]SVTT!O$4,M168,"m")</f>
        <v>65</v>
      </c>
      <c r="Q168" s="153" t="str">
        <f>IF(R168=P168,"C",IF(P168+24=R168,"C24","T"))</f>
        <v>T</v>
      </c>
      <c r="R168" s="103">
        <v>0</v>
      </c>
      <c r="S168" s="72">
        <v>60</v>
      </c>
      <c r="T168" s="104">
        <v>12313</v>
      </c>
      <c r="U168" s="92">
        <v>9</v>
      </c>
      <c r="V168" s="92">
        <v>2018</v>
      </c>
      <c r="W168" s="85">
        <v>0</v>
      </c>
      <c r="X168" s="85">
        <f>+([1]SVTT!$D$3-V168)*12+[1]SVTT!$C$3-U168+1</f>
        <v>4</v>
      </c>
      <c r="Y168" s="85">
        <f>+X168+24</f>
        <v>28</v>
      </c>
      <c r="Z168" s="74">
        <f>+Y168+Z$4</f>
        <v>33</v>
      </c>
      <c r="AA168" s="74">
        <f>+P168-Z168</f>
        <v>32</v>
      </c>
      <c r="AB168" s="85">
        <f>+T168/S168</f>
        <v>205.21666666666667</v>
      </c>
      <c r="AC168" s="75">
        <v>0</v>
      </c>
      <c r="AD168" s="75">
        <f>+(X168-W168)*AB168</f>
        <v>820.86666666666667</v>
      </c>
      <c r="AE168" s="75">
        <f>+AD168+AC168</f>
        <v>820.86666666666667</v>
      </c>
      <c r="AF168" s="75">
        <f>+T168-AE168</f>
        <v>11492.133333333333</v>
      </c>
      <c r="AG168" s="105">
        <f>+AB168*12</f>
        <v>2462.6</v>
      </c>
      <c r="AH168" s="105">
        <f>+AE168+AG168</f>
        <v>3283.4666666666667</v>
      </c>
      <c r="AI168" s="78">
        <f>+T168-AH168</f>
        <v>9029.5333333333328</v>
      </c>
      <c r="AJ168" s="105"/>
      <c r="AK168" s="105">
        <f>+AJ168</f>
        <v>0</v>
      </c>
      <c r="AL168" s="105">
        <f>+AK168</f>
        <v>0</v>
      </c>
      <c r="AM168" s="105">
        <f>+AB168*8</f>
        <v>1641.7333333333333</v>
      </c>
      <c r="AN168" s="78"/>
      <c r="AO168" s="89"/>
      <c r="AP168" s="89"/>
      <c r="AQ168" s="89"/>
      <c r="AR168" s="89"/>
      <c r="AS168" s="105">
        <f>+AB168*12</f>
        <v>2462.6</v>
      </c>
      <c r="AT168" s="106">
        <f>+AE168+AG168+AS168</f>
        <v>5746.0666666666666</v>
      </c>
      <c r="AU168" s="106">
        <f>+T168-AT168</f>
        <v>6566.9333333333334</v>
      </c>
      <c r="AV168" s="82">
        <f>(Z168-Y168)*AB168</f>
        <v>1026.0833333333333</v>
      </c>
      <c r="AW168" s="83">
        <f>+AV168+AT168</f>
        <v>6772.15</v>
      </c>
      <c r="AX168" s="84">
        <f>+T168-AW168</f>
        <v>5540.85</v>
      </c>
    </row>
    <row r="169" spans="1:50">
      <c r="A169" s="67">
        <v>12</v>
      </c>
      <c r="B169" s="101" t="s">
        <v>150</v>
      </c>
      <c r="C169" s="101">
        <v>24</v>
      </c>
      <c r="D169" s="101" t="s">
        <v>55</v>
      </c>
      <c r="E169" s="72" t="s">
        <v>194</v>
      </c>
      <c r="F169" s="72" t="s">
        <v>195</v>
      </c>
      <c r="G169" s="101">
        <v>13451</v>
      </c>
      <c r="H169" s="102" t="s">
        <v>58</v>
      </c>
      <c r="I169" s="72" t="s">
        <v>196</v>
      </c>
      <c r="J169" s="72"/>
      <c r="K169" s="70">
        <v>42139</v>
      </c>
      <c r="L169" s="70">
        <v>42398</v>
      </c>
      <c r="M169" s="70">
        <v>45320</v>
      </c>
      <c r="N169" s="70">
        <v>43160</v>
      </c>
      <c r="O169" s="156">
        <v>0</v>
      </c>
      <c r="P169" s="71">
        <f>+DATEDIF([1]SVTT!O$4,M169,"m")</f>
        <v>65</v>
      </c>
      <c r="Q169" s="153" t="str">
        <f>IF(R169=P169,"C",IF(P169+24=R169,"C24","T"))</f>
        <v>T</v>
      </c>
      <c r="R169" s="103">
        <v>0</v>
      </c>
      <c r="S169" s="72">
        <v>60</v>
      </c>
      <c r="T169" s="104">
        <v>12313</v>
      </c>
      <c r="U169" s="92">
        <v>9</v>
      </c>
      <c r="V169" s="92">
        <v>2018</v>
      </c>
      <c r="W169" s="85">
        <v>0</v>
      </c>
      <c r="X169" s="85">
        <f>+([1]SVTT!$D$3-V169)*12+[1]SVTT!$C$3-U169+1</f>
        <v>4</v>
      </c>
      <c r="Y169" s="85">
        <f>+X169+24</f>
        <v>28</v>
      </c>
      <c r="Z169" s="74">
        <f>+Y169+Z$4</f>
        <v>33</v>
      </c>
      <c r="AA169" s="74">
        <f>+P169-Z169</f>
        <v>32</v>
      </c>
      <c r="AB169" s="85">
        <f>+T169/S169</f>
        <v>205.21666666666667</v>
      </c>
      <c r="AC169" s="75">
        <v>0</v>
      </c>
      <c r="AD169" s="75">
        <f>+(X169-W169)*AB169</f>
        <v>820.86666666666667</v>
      </c>
      <c r="AE169" s="75">
        <f>+AD169+AC169</f>
        <v>820.86666666666667</v>
      </c>
      <c r="AF169" s="75">
        <f>+T169-AE169</f>
        <v>11492.133333333333</v>
      </c>
      <c r="AG169" s="105">
        <f>+AB169*12</f>
        <v>2462.6</v>
      </c>
      <c r="AH169" s="105">
        <f>+AE169+AG169</f>
        <v>3283.4666666666667</v>
      </c>
      <c r="AI169" s="78">
        <f>+T169-AH169</f>
        <v>9029.5333333333328</v>
      </c>
      <c r="AJ169" s="105"/>
      <c r="AK169" s="105">
        <f>+AJ169</f>
        <v>0</v>
      </c>
      <c r="AL169" s="105">
        <f>+AK169</f>
        <v>0</v>
      </c>
      <c r="AM169" s="105">
        <f>+AB169*8</f>
        <v>1641.7333333333333</v>
      </c>
      <c r="AN169" s="78"/>
      <c r="AO169" s="89"/>
      <c r="AP169" s="89"/>
      <c r="AQ169" s="89"/>
      <c r="AR169" s="89"/>
      <c r="AS169" s="105">
        <f>+AB169*12</f>
        <v>2462.6</v>
      </c>
      <c r="AT169" s="106">
        <f>+AE169+AG169+AS169</f>
        <v>5746.0666666666666</v>
      </c>
      <c r="AU169" s="106">
        <f>+T169-AT169</f>
        <v>6566.9333333333334</v>
      </c>
      <c r="AV169" s="82">
        <f>(Z169-Y169)*AB169</f>
        <v>1026.0833333333333</v>
      </c>
      <c r="AW169" s="83">
        <f>+AV169+AT169</f>
        <v>6772.15</v>
      </c>
      <c r="AX169" s="84">
        <f>+T169-AW169</f>
        <v>5540.85</v>
      </c>
    </row>
    <row r="170" spans="1:50">
      <c r="A170" s="67">
        <v>12</v>
      </c>
      <c r="B170" s="101" t="s">
        <v>150</v>
      </c>
      <c r="C170" s="101">
        <v>24</v>
      </c>
      <c r="D170" s="101" t="s">
        <v>55</v>
      </c>
      <c r="E170" s="72" t="s">
        <v>194</v>
      </c>
      <c r="F170" s="72" t="s">
        <v>195</v>
      </c>
      <c r="G170" s="101">
        <v>13451</v>
      </c>
      <c r="H170" s="102" t="s">
        <v>58</v>
      </c>
      <c r="I170" s="72" t="s">
        <v>196</v>
      </c>
      <c r="J170" s="72"/>
      <c r="K170" s="70">
        <v>42139</v>
      </c>
      <c r="L170" s="70">
        <v>42398</v>
      </c>
      <c r="M170" s="70">
        <v>45320</v>
      </c>
      <c r="N170" s="70">
        <v>43160</v>
      </c>
      <c r="O170" s="156">
        <v>0</v>
      </c>
      <c r="P170" s="71">
        <f>+DATEDIF([1]SVTT!O$4,M170,"m")</f>
        <v>65</v>
      </c>
      <c r="Q170" s="153" t="str">
        <f>IF(R170=P170,"C",IF(P170+24=R170,"C24","T"))</f>
        <v>T</v>
      </c>
      <c r="R170" s="103">
        <v>0</v>
      </c>
      <c r="S170" s="72">
        <v>60</v>
      </c>
      <c r="T170" s="104">
        <v>12313</v>
      </c>
      <c r="U170" s="92">
        <v>9</v>
      </c>
      <c r="V170" s="92">
        <v>2018</v>
      </c>
      <c r="W170" s="85">
        <v>0</v>
      </c>
      <c r="X170" s="85">
        <f>+([1]SVTT!$D$3-V170)*12+[1]SVTT!$C$3-U170+1</f>
        <v>4</v>
      </c>
      <c r="Y170" s="85">
        <f>+X170+24</f>
        <v>28</v>
      </c>
      <c r="Z170" s="74">
        <f>+Y170+Z$4</f>
        <v>33</v>
      </c>
      <c r="AA170" s="74">
        <f>+P170-Z170</f>
        <v>32</v>
      </c>
      <c r="AB170" s="85">
        <f>+T170/S170</f>
        <v>205.21666666666667</v>
      </c>
      <c r="AC170" s="75">
        <v>0</v>
      </c>
      <c r="AD170" s="75">
        <f>+(X170-W170)*AB170</f>
        <v>820.86666666666667</v>
      </c>
      <c r="AE170" s="75">
        <f>+AD170+AC170</f>
        <v>820.86666666666667</v>
      </c>
      <c r="AF170" s="75">
        <f>+T170-AE170</f>
        <v>11492.133333333333</v>
      </c>
      <c r="AG170" s="105">
        <f>+AB170*12</f>
        <v>2462.6</v>
      </c>
      <c r="AH170" s="105">
        <f>+AE170+AG170</f>
        <v>3283.4666666666667</v>
      </c>
      <c r="AI170" s="78">
        <f>+T170-AH170</f>
        <v>9029.5333333333328</v>
      </c>
      <c r="AJ170" s="105"/>
      <c r="AK170" s="105">
        <f>+AJ170</f>
        <v>0</v>
      </c>
      <c r="AL170" s="105">
        <f>+AK170</f>
        <v>0</v>
      </c>
      <c r="AM170" s="105">
        <f>+AB170*8</f>
        <v>1641.7333333333333</v>
      </c>
      <c r="AN170" s="78"/>
      <c r="AO170" s="89"/>
      <c r="AP170" s="89"/>
      <c r="AQ170" s="89"/>
      <c r="AR170" s="89"/>
      <c r="AS170" s="105">
        <f>+AB170*12</f>
        <v>2462.6</v>
      </c>
      <c r="AT170" s="106">
        <f>+AE170+AG170+AS170</f>
        <v>5746.0666666666666</v>
      </c>
      <c r="AU170" s="106">
        <f>+T170-AT170</f>
        <v>6566.9333333333334</v>
      </c>
      <c r="AV170" s="82">
        <f>(Z170-Y170)*AB170</f>
        <v>1026.0833333333333</v>
      </c>
      <c r="AW170" s="83">
        <f>+AV170+AT170</f>
        <v>6772.15</v>
      </c>
      <c r="AX170" s="84">
        <f>+T170-AW170</f>
        <v>5540.85</v>
      </c>
    </row>
    <row r="171" spans="1:50">
      <c r="A171" s="67">
        <v>12</v>
      </c>
      <c r="B171" s="101" t="s">
        <v>150</v>
      </c>
      <c r="C171" s="101">
        <v>24</v>
      </c>
      <c r="D171" s="101" t="s">
        <v>55</v>
      </c>
      <c r="E171" s="72" t="s">
        <v>194</v>
      </c>
      <c r="F171" s="72" t="s">
        <v>195</v>
      </c>
      <c r="G171" s="101">
        <v>13451</v>
      </c>
      <c r="H171" s="102" t="s">
        <v>58</v>
      </c>
      <c r="I171" s="72" t="s">
        <v>196</v>
      </c>
      <c r="J171" s="72"/>
      <c r="K171" s="70">
        <v>42139</v>
      </c>
      <c r="L171" s="70">
        <v>42398</v>
      </c>
      <c r="M171" s="70">
        <v>45320</v>
      </c>
      <c r="N171" s="70">
        <v>43160</v>
      </c>
      <c r="O171" s="156">
        <v>0</v>
      </c>
      <c r="P171" s="71">
        <f>+DATEDIF([1]SVTT!O$4,M171,"m")</f>
        <v>65</v>
      </c>
      <c r="Q171" s="153" t="str">
        <f>IF(R171=P171,"C",IF(P171+24=R171,"C24","T"))</f>
        <v>T</v>
      </c>
      <c r="R171" s="103">
        <v>0</v>
      </c>
      <c r="S171" s="72">
        <v>60</v>
      </c>
      <c r="T171" s="104">
        <v>12313</v>
      </c>
      <c r="U171" s="92">
        <v>9</v>
      </c>
      <c r="V171" s="92">
        <v>2018</v>
      </c>
      <c r="W171" s="85">
        <v>0</v>
      </c>
      <c r="X171" s="85">
        <f>+([1]SVTT!$D$3-V171)*12+[1]SVTT!$C$3-U171+1</f>
        <v>4</v>
      </c>
      <c r="Y171" s="85">
        <f>+X171+24</f>
        <v>28</v>
      </c>
      <c r="Z171" s="74">
        <f>+Y171+Z$4</f>
        <v>33</v>
      </c>
      <c r="AA171" s="74">
        <f>+P171-Z171</f>
        <v>32</v>
      </c>
      <c r="AB171" s="85">
        <f>+T171/S171</f>
        <v>205.21666666666667</v>
      </c>
      <c r="AC171" s="75">
        <v>0</v>
      </c>
      <c r="AD171" s="75">
        <f>+(X171-W171)*AB171</f>
        <v>820.86666666666667</v>
      </c>
      <c r="AE171" s="75">
        <f>+AD171+AC171</f>
        <v>820.86666666666667</v>
      </c>
      <c r="AF171" s="75">
        <f>+T171-AE171</f>
        <v>11492.133333333333</v>
      </c>
      <c r="AG171" s="105">
        <f>+AB171*12</f>
        <v>2462.6</v>
      </c>
      <c r="AH171" s="105">
        <f>+AE171+AG171</f>
        <v>3283.4666666666667</v>
      </c>
      <c r="AI171" s="78">
        <f>+T171-AH171</f>
        <v>9029.5333333333328</v>
      </c>
      <c r="AJ171" s="105"/>
      <c r="AK171" s="105">
        <f>+AJ171</f>
        <v>0</v>
      </c>
      <c r="AL171" s="105">
        <f>+AK171</f>
        <v>0</v>
      </c>
      <c r="AM171" s="105">
        <f>+AB171*8</f>
        <v>1641.7333333333333</v>
      </c>
      <c r="AN171" s="78"/>
      <c r="AO171" s="89"/>
      <c r="AP171" s="89"/>
      <c r="AQ171" s="89"/>
      <c r="AR171" s="89"/>
      <c r="AS171" s="105">
        <f>+AB171*12</f>
        <v>2462.6</v>
      </c>
      <c r="AT171" s="106">
        <f>+AE171+AG171+AS171</f>
        <v>5746.0666666666666</v>
      </c>
      <c r="AU171" s="106">
        <f>+T171-AT171</f>
        <v>6566.9333333333334</v>
      </c>
      <c r="AV171" s="82">
        <f>(Z171-Y171)*AB171</f>
        <v>1026.0833333333333</v>
      </c>
      <c r="AW171" s="83">
        <f>+AV171+AT171</f>
        <v>6772.15</v>
      </c>
      <c r="AX171" s="84">
        <f>+T171-AW171</f>
        <v>5540.85</v>
      </c>
    </row>
    <row r="172" spans="1:50">
      <c r="A172" s="67">
        <v>12</v>
      </c>
      <c r="B172" s="101" t="s">
        <v>150</v>
      </c>
      <c r="C172" s="101">
        <v>24</v>
      </c>
      <c r="D172" s="101" t="s">
        <v>55</v>
      </c>
      <c r="E172" s="72" t="s">
        <v>194</v>
      </c>
      <c r="F172" s="72" t="s">
        <v>195</v>
      </c>
      <c r="G172" s="101">
        <v>13451</v>
      </c>
      <c r="H172" s="102" t="s">
        <v>58</v>
      </c>
      <c r="I172" s="72" t="s">
        <v>196</v>
      </c>
      <c r="J172" s="72"/>
      <c r="K172" s="70">
        <v>42139</v>
      </c>
      <c r="L172" s="70">
        <v>42398</v>
      </c>
      <c r="M172" s="70">
        <v>45320</v>
      </c>
      <c r="N172" s="70">
        <v>43160</v>
      </c>
      <c r="O172" s="156">
        <v>0</v>
      </c>
      <c r="P172" s="71">
        <f>+DATEDIF([1]SVTT!O$4,M172,"m")</f>
        <v>65</v>
      </c>
      <c r="Q172" s="153" t="str">
        <f>IF(R172=P172,"C",IF(P172+24=R172,"C24","T"))</f>
        <v>T</v>
      </c>
      <c r="R172" s="103">
        <v>0</v>
      </c>
      <c r="S172" s="72">
        <v>60</v>
      </c>
      <c r="T172" s="104">
        <v>12313</v>
      </c>
      <c r="U172" s="92">
        <v>9</v>
      </c>
      <c r="V172" s="92">
        <v>2018</v>
      </c>
      <c r="W172" s="85">
        <v>0</v>
      </c>
      <c r="X172" s="85">
        <f>+([1]SVTT!$D$3-V172)*12+[1]SVTT!$C$3-U172+1</f>
        <v>4</v>
      </c>
      <c r="Y172" s="85">
        <f>+X172+24</f>
        <v>28</v>
      </c>
      <c r="Z172" s="74">
        <f>+Y172+Z$4</f>
        <v>33</v>
      </c>
      <c r="AA172" s="74">
        <f>+P172-Z172</f>
        <v>32</v>
      </c>
      <c r="AB172" s="85">
        <f>+T172/S172</f>
        <v>205.21666666666667</v>
      </c>
      <c r="AC172" s="75">
        <v>0</v>
      </c>
      <c r="AD172" s="75">
        <f>+(X172-W172)*AB172</f>
        <v>820.86666666666667</v>
      </c>
      <c r="AE172" s="75">
        <f>+AD172+AC172</f>
        <v>820.86666666666667</v>
      </c>
      <c r="AF172" s="75">
        <f>+T172-AE172</f>
        <v>11492.133333333333</v>
      </c>
      <c r="AG172" s="105">
        <f>+AB172*12</f>
        <v>2462.6</v>
      </c>
      <c r="AH172" s="105">
        <f>+AE172+AG172</f>
        <v>3283.4666666666667</v>
      </c>
      <c r="AI172" s="78">
        <f>+T172-AH172</f>
        <v>9029.5333333333328</v>
      </c>
      <c r="AJ172" s="105"/>
      <c r="AK172" s="105">
        <f>+AJ172</f>
        <v>0</v>
      </c>
      <c r="AL172" s="105">
        <f>+AK172</f>
        <v>0</v>
      </c>
      <c r="AM172" s="105">
        <f>+AB172*8</f>
        <v>1641.7333333333333</v>
      </c>
      <c r="AN172" s="78"/>
      <c r="AO172" s="89"/>
      <c r="AP172" s="89"/>
      <c r="AQ172" s="89"/>
      <c r="AR172" s="89"/>
      <c r="AS172" s="105">
        <f>+AB172*12</f>
        <v>2462.6</v>
      </c>
      <c r="AT172" s="106">
        <f>+AE172+AG172+AS172</f>
        <v>5746.0666666666666</v>
      </c>
      <c r="AU172" s="106">
        <f>+T172-AT172</f>
        <v>6566.9333333333334</v>
      </c>
      <c r="AV172" s="82">
        <f>(Z172-Y172)*AB172</f>
        <v>1026.0833333333333</v>
      </c>
      <c r="AW172" s="83">
        <f>+AV172+AT172</f>
        <v>6772.15</v>
      </c>
      <c r="AX172" s="84">
        <f>+T172-AW172</f>
        <v>5540.85</v>
      </c>
    </row>
    <row r="173" spans="1:50">
      <c r="A173" s="67">
        <v>12</v>
      </c>
      <c r="B173" s="101" t="s">
        <v>150</v>
      </c>
      <c r="C173" s="101">
        <v>29</v>
      </c>
      <c r="D173" s="101" t="s">
        <v>55</v>
      </c>
      <c r="E173" s="72" t="s">
        <v>197</v>
      </c>
      <c r="F173" s="72" t="s">
        <v>157</v>
      </c>
      <c r="G173" s="101" t="s">
        <v>198</v>
      </c>
      <c r="H173" s="102" t="s">
        <v>58</v>
      </c>
      <c r="I173" s="70"/>
      <c r="J173" s="70"/>
      <c r="K173" s="70">
        <v>42761</v>
      </c>
      <c r="L173" s="70">
        <v>42398</v>
      </c>
      <c r="M173" s="70">
        <v>45320</v>
      </c>
      <c r="N173" s="70">
        <v>43160</v>
      </c>
      <c r="O173" s="156">
        <v>0</v>
      </c>
      <c r="P173" s="71">
        <f>+DATEDIF([1]SVTT!O$4,M173,"m")</f>
        <v>65</v>
      </c>
      <c r="Q173" s="153" t="str">
        <f>IF(R173=P173,"C",IF(P173+24=R173,"C24","T"))</f>
        <v>T</v>
      </c>
      <c r="R173" s="103">
        <v>0</v>
      </c>
      <c r="S173" s="72">
        <v>60</v>
      </c>
      <c r="T173" s="104">
        <v>2589281.2799999998</v>
      </c>
      <c r="U173" s="92">
        <v>9</v>
      </c>
      <c r="V173" s="92">
        <v>2018</v>
      </c>
      <c r="W173" s="85">
        <v>0</v>
      </c>
      <c r="X173" s="85">
        <f>+([1]SVTT!$D$3-V173)*12+[1]SVTT!$C$3-U173+1</f>
        <v>4</v>
      </c>
      <c r="Y173" s="85">
        <f>+X173+24</f>
        <v>28</v>
      </c>
      <c r="Z173" s="74">
        <f>+Y173+Z$4</f>
        <v>33</v>
      </c>
      <c r="AA173" s="74">
        <f>+P173-Z173</f>
        <v>32</v>
      </c>
      <c r="AB173" s="85">
        <f>+T173/S173</f>
        <v>43154.687999999995</v>
      </c>
      <c r="AC173" s="75">
        <v>0</v>
      </c>
      <c r="AD173" s="75">
        <f>+(X173-W173)*AB173</f>
        <v>172618.75199999998</v>
      </c>
      <c r="AE173" s="75">
        <f>+AD173+AC173</f>
        <v>172618.75199999998</v>
      </c>
      <c r="AF173" s="75">
        <f>+T173-AE173</f>
        <v>2416662.5279999999</v>
      </c>
      <c r="AG173" s="105">
        <f>+AB173*12</f>
        <v>517856.25599999994</v>
      </c>
      <c r="AH173" s="105">
        <f>+AE173+AG173</f>
        <v>690475.00799999991</v>
      </c>
      <c r="AI173" s="78">
        <f>+T173-AH173</f>
        <v>1898806.2719999999</v>
      </c>
      <c r="AJ173" s="105"/>
      <c r="AK173" s="105">
        <f>+AJ173</f>
        <v>0</v>
      </c>
      <c r="AL173" s="105">
        <f>+AK173</f>
        <v>0</v>
      </c>
      <c r="AM173" s="105">
        <f>+AB173*8</f>
        <v>345237.50399999996</v>
      </c>
      <c r="AN173" s="78"/>
      <c r="AO173" s="89"/>
      <c r="AP173" s="89"/>
      <c r="AQ173" s="89"/>
      <c r="AR173" s="89"/>
      <c r="AS173" s="105">
        <f>+AB173*12</f>
        <v>517856.25599999994</v>
      </c>
      <c r="AT173" s="106">
        <f>+AE173+AG173+AS173</f>
        <v>1208331.264</v>
      </c>
      <c r="AU173" s="106">
        <v>1580950.0159999998</v>
      </c>
      <c r="AV173" s="82">
        <f>(Z173-Y173)*AB173</f>
        <v>215773.43999999997</v>
      </c>
      <c r="AW173" s="83">
        <f>+AV173+AT173</f>
        <v>1424104.7039999999</v>
      </c>
      <c r="AX173" s="84">
        <f>+T173-AW173</f>
        <v>1165176.5759999999</v>
      </c>
    </row>
    <row r="174" spans="1:50">
      <c r="A174" s="67">
        <v>12</v>
      </c>
      <c r="B174" s="101" t="s">
        <v>150</v>
      </c>
      <c r="C174" s="101">
        <v>29</v>
      </c>
      <c r="D174" s="101" t="s">
        <v>55</v>
      </c>
      <c r="E174" s="72" t="s">
        <v>199</v>
      </c>
      <c r="F174" s="72" t="s">
        <v>157</v>
      </c>
      <c r="G174" s="101" t="s">
        <v>198</v>
      </c>
      <c r="H174" s="102" t="s">
        <v>58</v>
      </c>
      <c r="I174" s="70"/>
      <c r="J174" s="70"/>
      <c r="K174" s="70">
        <v>42761</v>
      </c>
      <c r="L174" s="70">
        <v>42398</v>
      </c>
      <c r="M174" s="70">
        <v>45320</v>
      </c>
      <c r="N174" s="70">
        <v>43160</v>
      </c>
      <c r="O174" s="156">
        <v>0</v>
      </c>
      <c r="P174" s="71">
        <f>+DATEDIF([1]SVTT!O$4,M174,"m")</f>
        <v>65</v>
      </c>
      <c r="Q174" s="153" t="str">
        <f>IF(R174=P174,"C",IF(P174+24=R174,"C24","T"))</f>
        <v>T</v>
      </c>
      <c r="R174" s="103">
        <v>0</v>
      </c>
      <c r="S174" s="72">
        <v>60</v>
      </c>
      <c r="T174" s="104">
        <v>2632825.92</v>
      </c>
      <c r="U174" s="92">
        <v>9</v>
      </c>
      <c r="V174" s="92">
        <v>2018</v>
      </c>
      <c r="W174" s="85">
        <v>0</v>
      </c>
      <c r="X174" s="85">
        <f>+([1]SVTT!$D$3-V174)*12+[1]SVTT!$C$3-U174+1</f>
        <v>4</v>
      </c>
      <c r="Y174" s="85">
        <f>+X174+24</f>
        <v>28</v>
      </c>
      <c r="Z174" s="74">
        <f>+Y174+Z$4</f>
        <v>33</v>
      </c>
      <c r="AA174" s="74">
        <f>+P174-Z174</f>
        <v>32</v>
      </c>
      <c r="AB174" s="85">
        <f>+T174/S174</f>
        <v>43880.432000000001</v>
      </c>
      <c r="AC174" s="75">
        <v>0</v>
      </c>
      <c r="AD174" s="75">
        <f>+(X174-W174)*AB174</f>
        <v>175521.728</v>
      </c>
      <c r="AE174" s="75">
        <f>+AD174+AC174</f>
        <v>175521.728</v>
      </c>
      <c r="AF174" s="75">
        <f>+T174-AE174</f>
        <v>2457304.1919999998</v>
      </c>
      <c r="AG174" s="105">
        <f>+AB174*12</f>
        <v>526565.18400000001</v>
      </c>
      <c r="AH174" s="105">
        <f>+AE174+AG174</f>
        <v>702086.91200000001</v>
      </c>
      <c r="AI174" s="78">
        <f>+T174-AH174</f>
        <v>1930739.0079999999</v>
      </c>
      <c r="AJ174" s="105"/>
      <c r="AK174" s="105">
        <f>+AJ174</f>
        <v>0</v>
      </c>
      <c r="AL174" s="105">
        <f>+AK174</f>
        <v>0</v>
      </c>
      <c r="AM174" s="105">
        <f>+AB174*8</f>
        <v>351043.45600000001</v>
      </c>
      <c r="AN174" s="78"/>
      <c r="AO174" s="89"/>
      <c r="AP174" s="89"/>
      <c r="AQ174" s="89"/>
      <c r="AR174" s="89"/>
      <c r="AS174" s="105">
        <f>+AB174*12</f>
        <v>526565.18400000001</v>
      </c>
      <c r="AT174" s="106">
        <f>+AE174+AG174+AS174</f>
        <v>1228652.0959999999</v>
      </c>
      <c r="AU174" s="106">
        <f>+T174-AT174</f>
        <v>1404173.824</v>
      </c>
      <c r="AV174" s="82">
        <f>(Z174-Y174)*AB174</f>
        <v>219402.16</v>
      </c>
      <c r="AW174" s="83">
        <f>+AV174+AT174</f>
        <v>1448054.2559999998</v>
      </c>
      <c r="AX174" s="84">
        <f>+T174-AW174</f>
        <v>1184771.6640000001</v>
      </c>
    </row>
    <row r="175" spans="1:50">
      <c r="A175" s="67">
        <v>12</v>
      </c>
      <c r="B175" s="101" t="s">
        <v>150</v>
      </c>
      <c r="C175" s="101">
        <v>29</v>
      </c>
      <c r="D175" s="101" t="s">
        <v>55</v>
      </c>
      <c r="E175" s="72" t="s">
        <v>199</v>
      </c>
      <c r="F175" s="72" t="s">
        <v>157</v>
      </c>
      <c r="G175" s="101" t="s">
        <v>198</v>
      </c>
      <c r="H175" s="102" t="s">
        <v>58</v>
      </c>
      <c r="I175" s="70"/>
      <c r="J175" s="70"/>
      <c r="K175" s="70">
        <v>42761</v>
      </c>
      <c r="L175" s="70">
        <v>42398</v>
      </c>
      <c r="M175" s="70">
        <v>45320</v>
      </c>
      <c r="N175" s="70">
        <v>43160</v>
      </c>
      <c r="O175" s="156">
        <v>0</v>
      </c>
      <c r="P175" s="71">
        <f>+DATEDIF([1]SVTT!O$4,M175,"m")</f>
        <v>65</v>
      </c>
      <c r="Q175" s="153" t="str">
        <f>IF(R175=P175,"C",IF(P175+24=R175,"C24","T"))</f>
        <v>T</v>
      </c>
      <c r="R175" s="103">
        <v>0</v>
      </c>
      <c r="S175" s="72">
        <v>60</v>
      </c>
      <c r="T175" s="104">
        <v>2834301.1199999996</v>
      </c>
      <c r="U175" s="92">
        <v>9</v>
      </c>
      <c r="V175" s="92">
        <v>2018</v>
      </c>
      <c r="W175" s="85">
        <v>0</v>
      </c>
      <c r="X175" s="85">
        <f>+([1]SVTT!$D$3-V175)*12+[1]SVTT!$C$3-U175+1</f>
        <v>4</v>
      </c>
      <c r="Y175" s="85">
        <f>+X175+24</f>
        <v>28</v>
      </c>
      <c r="Z175" s="74">
        <f>+Y175+Z$4</f>
        <v>33</v>
      </c>
      <c r="AA175" s="74">
        <f>+P175-Z175</f>
        <v>32</v>
      </c>
      <c r="AB175" s="85">
        <f>+T175/S175</f>
        <v>47238.351999999992</v>
      </c>
      <c r="AC175" s="75">
        <v>0</v>
      </c>
      <c r="AD175" s="75">
        <f>+(X175-W175)*AB175</f>
        <v>188953.40799999997</v>
      </c>
      <c r="AE175" s="75">
        <f>+AD175+AC175</f>
        <v>188953.40799999997</v>
      </c>
      <c r="AF175" s="75">
        <f>+T175-AE175</f>
        <v>2645347.7119999998</v>
      </c>
      <c r="AG175" s="105">
        <f>+AB175*12</f>
        <v>566860.22399999993</v>
      </c>
      <c r="AH175" s="105">
        <f>+AE175+AG175</f>
        <v>755813.63199999987</v>
      </c>
      <c r="AI175" s="78">
        <f>+T175-AH175</f>
        <v>2078487.4879999999</v>
      </c>
      <c r="AJ175" s="105"/>
      <c r="AK175" s="105">
        <f>+AJ175</f>
        <v>0</v>
      </c>
      <c r="AL175" s="105">
        <f>+AK175</f>
        <v>0</v>
      </c>
      <c r="AM175" s="105">
        <f>+AB175*8</f>
        <v>377906.81599999993</v>
      </c>
      <c r="AN175" s="78"/>
      <c r="AO175" s="89"/>
      <c r="AP175" s="89"/>
      <c r="AQ175" s="89"/>
      <c r="AR175" s="89"/>
      <c r="AS175" s="105">
        <f>+AB175*12</f>
        <v>566860.22399999993</v>
      </c>
      <c r="AT175" s="106">
        <f>+AE175+AG175+AS175</f>
        <v>1322673.8559999997</v>
      </c>
      <c r="AU175" s="106">
        <f>+T175-AT175</f>
        <v>1511627.264</v>
      </c>
      <c r="AV175" s="82">
        <f>(Z175-Y175)*AB175</f>
        <v>236191.75999999995</v>
      </c>
      <c r="AW175" s="83">
        <f>+AV175+AT175</f>
        <v>1558865.6159999997</v>
      </c>
      <c r="AX175" s="84">
        <f>+T175-AW175</f>
        <v>1275435.504</v>
      </c>
    </row>
    <row r="176" spans="1:50">
      <c r="A176" s="67">
        <v>12</v>
      </c>
      <c r="B176" s="101" t="s">
        <v>150</v>
      </c>
      <c r="C176" s="101">
        <v>29</v>
      </c>
      <c r="D176" s="101" t="s">
        <v>55</v>
      </c>
      <c r="E176" s="72" t="s">
        <v>199</v>
      </c>
      <c r="F176" s="72" t="s">
        <v>157</v>
      </c>
      <c r="G176" s="101" t="s">
        <v>198</v>
      </c>
      <c r="H176" s="102" t="s">
        <v>58</v>
      </c>
      <c r="I176" s="70"/>
      <c r="J176" s="70"/>
      <c r="K176" s="70">
        <v>42761</v>
      </c>
      <c r="L176" s="70">
        <v>42398</v>
      </c>
      <c r="M176" s="70">
        <v>45320</v>
      </c>
      <c r="N176" s="70">
        <v>43160</v>
      </c>
      <c r="O176" s="156">
        <v>0</v>
      </c>
      <c r="P176" s="71">
        <f>+DATEDIF([1]SVTT!O$4,M176,"m")</f>
        <v>65</v>
      </c>
      <c r="Q176" s="153" t="str">
        <f>IF(R176=P176,"C",IF(P176+24=R176,"C24","T"))</f>
        <v>T</v>
      </c>
      <c r="R176" s="103">
        <v>0</v>
      </c>
      <c r="S176" s="72">
        <v>60</v>
      </c>
      <c r="T176" s="104">
        <v>23919655.68</v>
      </c>
      <c r="U176" s="92">
        <v>9</v>
      </c>
      <c r="V176" s="92">
        <v>2018</v>
      </c>
      <c r="W176" s="85">
        <v>0</v>
      </c>
      <c r="X176" s="85">
        <f>+([1]SVTT!$D$3-V176)*12+[1]SVTT!$C$3-U176+1</f>
        <v>4</v>
      </c>
      <c r="Y176" s="85">
        <f>+X176+24</f>
        <v>28</v>
      </c>
      <c r="Z176" s="74">
        <f>+Y176+Z$4</f>
        <v>33</v>
      </c>
      <c r="AA176" s="74">
        <f>+P176-Z176</f>
        <v>32</v>
      </c>
      <c r="AB176" s="85">
        <f>+T176/S176</f>
        <v>398660.92800000001</v>
      </c>
      <c r="AC176" s="75">
        <v>0</v>
      </c>
      <c r="AD176" s="75">
        <f>+(X176-W176)*AB176</f>
        <v>1594643.7120000001</v>
      </c>
      <c r="AE176" s="75">
        <f>+AD176+AC176</f>
        <v>1594643.7120000001</v>
      </c>
      <c r="AF176" s="75">
        <f>+T176-AE176</f>
        <v>22325011.967999998</v>
      </c>
      <c r="AG176" s="105">
        <f>+AB176*12</f>
        <v>4783931.1359999999</v>
      </c>
      <c r="AH176" s="105">
        <f>+AE176+AG176</f>
        <v>6378574.8480000002</v>
      </c>
      <c r="AI176" s="78">
        <f>+T176-AH176</f>
        <v>17541080.831999999</v>
      </c>
      <c r="AJ176" s="105"/>
      <c r="AK176" s="105">
        <f>+AJ176</f>
        <v>0</v>
      </c>
      <c r="AL176" s="105">
        <f>+AK176</f>
        <v>0</v>
      </c>
      <c r="AM176" s="105">
        <f>+AB176*8</f>
        <v>3189287.4240000001</v>
      </c>
      <c r="AN176" s="78"/>
      <c r="AO176" s="89"/>
      <c r="AP176" s="89"/>
      <c r="AQ176" s="89"/>
      <c r="AR176" s="89"/>
      <c r="AS176" s="105">
        <f>+AB176*12</f>
        <v>4783931.1359999999</v>
      </c>
      <c r="AT176" s="106">
        <f>+AE176+AG176+AS176</f>
        <v>11162505.984000001</v>
      </c>
      <c r="AU176" s="106">
        <f>+T176-AT176</f>
        <v>12757149.695999999</v>
      </c>
      <c r="AV176" s="82">
        <f>(Z176-Y176)*AB176</f>
        <v>1993304.6400000001</v>
      </c>
      <c r="AW176" s="83">
        <f>+AV176+AT176</f>
        <v>13155810.624000002</v>
      </c>
      <c r="AX176" s="84">
        <f>+T176-AW176</f>
        <v>10763845.055999998</v>
      </c>
    </row>
    <row r="177" spans="1:50">
      <c r="A177" s="67">
        <v>12</v>
      </c>
      <c r="B177" s="101" t="s">
        <v>150</v>
      </c>
      <c r="C177" s="101">
        <v>29</v>
      </c>
      <c r="D177" s="101" t="s">
        <v>55</v>
      </c>
      <c r="E177" s="72" t="s">
        <v>200</v>
      </c>
      <c r="F177" s="72" t="s">
        <v>157</v>
      </c>
      <c r="G177" s="101" t="s">
        <v>198</v>
      </c>
      <c r="H177" s="102" t="s">
        <v>58</v>
      </c>
      <c r="I177" s="70"/>
      <c r="J177" s="70"/>
      <c r="K177" s="70">
        <v>42761</v>
      </c>
      <c r="L177" s="70">
        <v>42398</v>
      </c>
      <c r="M177" s="70">
        <v>45320</v>
      </c>
      <c r="N177" s="70">
        <v>43160</v>
      </c>
      <c r="O177" s="156">
        <v>0</v>
      </c>
      <c r="P177" s="71">
        <f>+DATEDIF([1]SVTT!O$4,M177,"m")</f>
        <v>65</v>
      </c>
      <c r="Q177" s="153" t="str">
        <f>IF(R177=P177,"C",IF(P177+24=R177,"C24","T"))</f>
        <v>T</v>
      </c>
      <c r="R177" s="103">
        <v>0</v>
      </c>
      <c r="S177" s="72">
        <v>60</v>
      </c>
      <c r="T177" s="104">
        <v>24386298.239999998</v>
      </c>
      <c r="U177" s="92">
        <v>9</v>
      </c>
      <c r="V177" s="92">
        <v>2018</v>
      </c>
      <c r="W177" s="85">
        <v>0</v>
      </c>
      <c r="X177" s="85">
        <f>+([1]SVTT!$D$3-V177)*12+[1]SVTT!$C$3-U177+1</f>
        <v>4</v>
      </c>
      <c r="Y177" s="85">
        <f>+X177+24</f>
        <v>28</v>
      </c>
      <c r="Z177" s="74">
        <f>+Y177+Z$4</f>
        <v>33</v>
      </c>
      <c r="AA177" s="74">
        <f>+P177-Z177</f>
        <v>32</v>
      </c>
      <c r="AB177" s="85">
        <f>+T177/S177</f>
        <v>406438.30399999995</v>
      </c>
      <c r="AC177" s="75">
        <v>0</v>
      </c>
      <c r="AD177" s="75">
        <f>+(X177-W177)*AB177</f>
        <v>1625753.2159999998</v>
      </c>
      <c r="AE177" s="75">
        <f>+AD177+AC177</f>
        <v>1625753.2159999998</v>
      </c>
      <c r="AF177" s="75">
        <f>+T177-AE177</f>
        <v>22760545.024</v>
      </c>
      <c r="AG177" s="105">
        <f>+AB177*12</f>
        <v>4877259.6479999991</v>
      </c>
      <c r="AH177" s="105">
        <f>+AE177+AG177</f>
        <v>6503012.8639999991</v>
      </c>
      <c r="AI177" s="78">
        <f>+T177-AH177</f>
        <v>17883285.375999998</v>
      </c>
      <c r="AJ177" s="105"/>
      <c r="AK177" s="105">
        <f>+AJ177</f>
        <v>0</v>
      </c>
      <c r="AL177" s="105">
        <f>+AK177</f>
        <v>0</v>
      </c>
      <c r="AM177" s="105">
        <f>+AB177*8</f>
        <v>3251506.4319999996</v>
      </c>
      <c r="AN177" s="78"/>
      <c r="AO177" s="89"/>
      <c r="AP177" s="89"/>
      <c r="AQ177" s="89"/>
      <c r="AR177" s="89"/>
      <c r="AS177" s="105">
        <f>+AB177*12</f>
        <v>4877259.6479999991</v>
      </c>
      <c r="AT177" s="106">
        <f>+AE177+AG177+AS177</f>
        <v>11380272.511999998</v>
      </c>
      <c r="AU177" s="106">
        <f>+T177-AT177</f>
        <v>13006025.728</v>
      </c>
      <c r="AV177" s="82">
        <f>(Z177-Y177)*AB177</f>
        <v>2032191.5199999998</v>
      </c>
      <c r="AW177" s="83">
        <f>+AV177+AT177</f>
        <v>13412464.031999998</v>
      </c>
      <c r="AX177" s="84">
        <f>+T177-AW177</f>
        <v>10973834.208000001</v>
      </c>
    </row>
    <row r="178" spans="1:50">
      <c r="A178" s="67">
        <v>12</v>
      </c>
      <c r="B178" s="101" t="s">
        <v>150</v>
      </c>
      <c r="C178" s="101">
        <v>29</v>
      </c>
      <c r="D178" s="101" t="s">
        <v>55</v>
      </c>
      <c r="E178" s="72" t="s">
        <v>201</v>
      </c>
      <c r="F178" s="72" t="s">
        <v>157</v>
      </c>
      <c r="G178" s="101" t="s">
        <v>198</v>
      </c>
      <c r="H178" s="102" t="s">
        <v>58</v>
      </c>
      <c r="I178" s="70"/>
      <c r="J178" s="70"/>
      <c r="K178" s="70">
        <v>42761</v>
      </c>
      <c r="L178" s="70">
        <v>42398</v>
      </c>
      <c r="M178" s="70">
        <v>45320</v>
      </c>
      <c r="N178" s="70">
        <v>43160</v>
      </c>
      <c r="O178" s="156">
        <v>0</v>
      </c>
      <c r="P178" s="71">
        <f>+DATEDIF([1]SVTT!O$4,M178,"m")</f>
        <v>65</v>
      </c>
      <c r="Q178" s="153" t="str">
        <f>IF(R178=P178,"C",IF(P178+24=R178,"C24","T"))</f>
        <v>T</v>
      </c>
      <c r="R178" s="103">
        <v>0</v>
      </c>
      <c r="S178" s="72">
        <v>60</v>
      </c>
      <c r="T178" s="104">
        <v>24386298.239999998</v>
      </c>
      <c r="U178" s="92">
        <v>9</v>
      </c>
      <c r="V178" s="92">
        <v>2018</v>
      </c>
      <c r="W178" s="85">
        <v>0</v>
      </c>
      <c r="X178" s="85">
        <f>+([1]SVTT!$D$3-V178)*12+[1]SVTT!$C$3-U178+1</f>
        <v>4</v>
      </c>
      <c r="Y178" s="85">
        <f>+X178+24</f>
        <v>28</v>
      </c>
      <c r="Z178" s="74">
        <f>+Y178+Z$4</f>
        <v>33</v>
      </c>
      <c r="AA178" s="74">
        <f>+P178-Z178</f>
        <v>32</v>
      </c>
      <c r="AB178" s="85">
        <f>+T178/S178</f>
        <v>406438.30399999995</v>
      </c>
      <c r="AC178" s="75">
        <v>0</v>
      </c>
      <c r="AD178" s="75">
        <f>+(X178-W178)*AB178</f>
        <v>1625753.2159999998</v>
      </c>
      <c r="AE178" s="75">
        <f>+AD178+AC178</f>
        <v>1625753.2159999998</v>
      </c>
      <c r="AF178" s="75">
        <f>+T178-AE178</f>
        <v>22760545.024</v>
      </c>
      <c r="AG178" s="105">
        <f>+AB178*12</f>
        <v>4877259.6479999991</v>
      </c>
      <c r="AH178" s="105">
        <f>+AE178+AG178</f>
        <v>6503012.8639999991</v>
      </c>
      <c r="AI178" s="78">
        <f>+T178-AH178</f>
        <v>17883285.375999998</v>
      </c>
      <c r="AJ178" s="105"/>
      <c r="AK178" s="105">
        <f>+AJ178</f>
        <v>0</v>
      </c>
      <c r="AL178" s="105">
        <f>+AK178</f>
        <v>0</v>
      </c>
      <c r="AM178" s="105">
        <f>+AB178*8</f>
        <v>3251506.4319999996</v>
      </c>
      <c r="AN178" s="78"/>
      <c r="AO178" s="89"/>
      <c r="AP178" s="89"/>
      <c r="AQ178" s="89"/>
      <c r="AR178" s="89"/>
      <c r="AS178" s="105">
        <f>+AB178*12</f>
        <v>4877259.6479999991</v>
      </c>
      <c r="AT178" s="106">
        <f>+AE178+AG178+AS178</f>
        <v>11380272.511999998</v>
      </c>
      <c r="AU178" s="106">
        <f>+T178-AT178</f>
        <v>13006025.728</v>
      </c>
      <c r="AV178" s="82">
        <f>(Z178-Y178)*AB178</f>
        <v>2032191.5199999998</v>
      </c>
      <c r="AW178" s="83">
        <f>+AV178+AT178</f>
        <v>13412464.031999998</v>
      </c>
      <c r="AX178" s="84">
        <f>+T178-AW178</f>
        <v>10973834.208000001</v>
      </c>
    </row>
    <row r="179" spans="1:50">
      <c r="A179" s="67">
        <v>12</v>
      </c>
      <c r="B179" s="101" t="s">
        <v>150</v>
      </c>
      <c r="C179" s="101">
        <v>29</v>
      </c>
      <c r="D179" s="101" t="s">
        <v>55</v>
      </c>
      <c r="E179" s="72" t="s">
        <v>197</v>
      </c>
      <c r="F179" s="72" t="s">
        <v>157</v>
      </c>
      <c r="G179" s="101" t="s">
        <v>198</v>
      </c>
      <c r="H179" s="102" t="s">
        <v>58</v>
      </c>
      <c r="I179" s="70"/>
      <c r="J179" s="70"/>
      <c r="K179" s="70">
        <v>42776</v>
      </c>
      <c r="L179" s="70">
        <v>42398</v>
      </c>
      <c r="M179" s="70">
        <v>45320</v>
      </c>
      <c r="N179" s="70">
        <v>43160</v>
      </c>
      <c r="O179" s="156">
        <v>0</v>
      </c>
      <c r="P179" s="71">
        <f>+DATEDIF([1]SVTT!O$4,M179,"m")</f>
        <v>65</v>
      </c>
      <c r="Q179" s="153" t="str">
        <f>IF(R179=P179,"C",IF(P179+24=R179,"C24","T"))</f>
        <v>T</v>
      </c>
      <c r="R179" s="103">
        <v>0</v>
      </c>
      <c r="S179" s="72">
        <v>60</v>
      </c>
      <c r="T179" s="104">
        <v>2615278.0799999996</v>
      </c>
      <c r="U179" s="92">
        <v>9</v>
      </c>
      <c r="V179" s="92">
        <v>2018</v>
      </c>
      <c r="W179" s="85">
        <v>0</v>
      </c>
      <c r="X179" s="85">
        <f>+([1]SVTT!$D$3-V179)*12+[1]SVTT!$C$3-U179+1</f>
        <v>4</v>
      </c>
      <c r="Y179" s="85">
        <f>+X179+24</f>
        <v>28</v>
      </c>
      <c r="Z179" s="74">
        <f>+Y179+Z$4</f>
        <v>33</v>
      </c>
      <c r="AA179" s="74">
        <f>+P179-Z179</f>
        <v>32</v>
      </c>
      <c r="AB179" s="85">
        <f>+T179/S179</f>
        <v>43587.967999999993</v>
      </c>
      <c r="AC179" s="75">
        <v>0</v>
      </c>
      <c r="AD179" s="75">
        <f>+(X179-W179)*AB179</f>
        <v>174351.87199999997</v>
      </c>
      <c r="AE179" s="75">
        <f>+AD179+AC179</f>
        <v>174351.87199999997</v>
      </c>
      <c r="AF179" s="75">
        <f>+T179-AE179</f>
        <v>2440926.2079999996</v>
      </c>
      <c r="AG179" s="105">
        <f>+AB179*12</f>
        <v>523055.61599999992</v>
      </c>
      <c r="AH179" s="105">
        <f>+AE179+AG179</f>
        <v>697407.4879999999</v>
      </c>
      <c r="AI179" s="78">
        <f>+T179-AH179</f>
        <v>1917870.5919999997</v>
      </c>
      <c r="AJ179" s="105"/>
      <c r="AK179" s="105">
        <f>+AJ179</f>
        <v>0</v>
      </c>
      <c r="AL179" s="105">
        <f>+AK179</f>
        <v>0</v>
      </c>
      <c r="AM179" s="105">
        <f>+AB179*8</f>
        <v>348703.74399999995</v>
      </c>
      <c r="AN179" s="78"/>
      <c r="AO179" s="89"/>
      <c r="AP179" s="89"/>
      <c r="AQ179" s="89"/>
      <c r="AR179" s="89"/>
      <c r="AS179" s="105">
        <f>+AB179*12</f>
        <v>523055.61599999992</v>
      </c>
      <c r="AT179" s="106">
        <f>+AE179+AG179+AS179</f>
        <v>1220463.1039999998</v>
      </c>
      <c r="AU179" s="106">
        <f>+T179-AT179</f>
        <v>1394814.9759999998</v>
      </c>
      <c r="AV179" s="82">
        <f>(Z179-Y179)*AB179</f>
        <v>217939.83999999997</v>
      </c>
      <c r="AW179" s="83">
        <f>+AV179+AT179</f>
        <v>1438402.9439999997</v>
      </c>
      <c r="AX179" s="84">
        <f>+T179-AW179</f>
        <v>1176875.1359999999</v>
      </c>
    </row>
    <row r="180" spans="1:50">
      <c r="A180" s="67">
        <v>12</v>
      </c>
      <c r="B180" s="101" t="s">
        <v>150</v>
      </c>
      <c r="C180" s="111">
        <v>29</v>
      </c>
      <c r="D180" s="101" t="s">
        <v>55</v>
      </c>
      <c r="E180" s="72" t="s">
        <v>197</v>
      </c>
      <c r="F180" s="72" t="s">
        <v>157</v>
      </c>
      <c r="G180" s="101" t="s">
        <v>198</v>
      </c>
      <c r="H180" s="102" t="s">
        <v>58</v>
      </c>
      <c r="I180" s="70"/>
      <c r="J180" s="70"/>
      <c r="K180" s="70">
        <v>42776</v>
      </c>
      <c r="L180" s="70">
        <v>42398</v>
      </c>
      <c r="M180" s="70">
        <v>45320</v>
      </c>
      <c r="N180" s="70">
        <v>43160</v>
      </c>
      <c r="O180" s="156">
        <v>0</v>
      </c>
      <c r="P180" s="71">
        <f>+DATEDIF([1]SVTT!O$4,M180,"m")</f>
        <v>65</v>
      </c>
      <c r="Q180" s="153" t="str">
        <f>IF(R180=P180,"C",IF(P180+24=R180,"C24","T"))</f>
        <v>T</v>
      </c>
      <c r="R180" s="103">
        <v>0</v>
      </c>
      <c r="S180" s="72">
        <v>60</v>
      </c>
      <c r="T180" s="104">
        <v>2615278.0799999996</v>
      </c>
      <c r="U180" s="92">
        <v>9</v>
      </c>
      <c r="V180" s="92">
        <v>2018</v>
      </c>
      <c r="W180" s="85">
        <v>0</v>
      </c>
      <c r="X180" s="85">
        <f>+([1]SVTT!$D$3-V180)*12+[1]SVTT!$C$3-U180+1</f>
        <v>4</v>
      </c>
      <c r="Y180" s="85">
        <f>+X180+24</f>
        <v>28</v>
      </c>
      <c r="Z180" s="74">
        <f>+Y180+Z$4</f>
        <v>33</v>
      </c>
      <c r="AA180" s="74">
        <f>+P180-Z180</f>
        <v>32</v>
      </c>
      <c r="AB180" s="85">
        <f>+T180/S180</f>
        <v>43587.967999999993</v>
      </c>
      <c r="AC180" s="75">
        <v>0</v>
      </c>
      <c r="AD180" s="75">
        <f>+(X180-W180)*AB180</f>
        <v>174351.87199999997</v>
      </c>
      <c r="AE180" s="75">
        <f>+AD180+AC180</f>
        <v>174351.87199999997</v>
      </c>
      <c r="AF180" s="75">
        <f>+T180-AE180</f>
        <v>2440926.2079999996</v>
      </c>
      <c r="AG180" s="105">
        <f>+AB180*12</f>
        <v>523055.61599999992</v>
      </c>
      <c r="AH180" s="105">
        <f>+AE180+AG180</f>
        <v>697407.4879999999</v>
      </c>
      <c r="AI180" s="78">
        <f>+T180-AH180</f>
        <v>1917870.5919999997</v>
      </c>
      <c r="AJ180" s="105"/>
      <c r="AK180" s="105">
        <f>+AJ180</f>
        <v>0</v>
      </c>
      <c r="AL180" s="105">
        <f>+AK180</f>
        <v>0</v>
      </c>
      <c r="AM180" s="105">
        <f>+AB180*8</f>
        <v>348703.74399999995</v>
      </c>
      <c r="AN180" s="78"/>
      <c r="AO180" s="89"/>
      <c r="AP180" s="89"/>
      <c r="AQ180" s="89"/>
      <c r="AR180" s="89"/>
      <c r="AS180" s="105">
        <f>+AB180*12</f>
        <v>523055.61599999992</v>
      </c>
      <c r="AT180" s="106">
        <f>+AE180+AG180+AS180</f>
        <v>1220463.1039999998</v>
      </c>
      <c r="AU180" s="106">
        <f>+T180-AT180</f>
        <v>1394814.9759999998</v>
      </c>
      <c r="AV180" s="82">
        <f>(Z180-Y180)*AB180</f>
        <v>217939.83999999997</v>
      </c>
      <c r="AW180" s="83">
        <f>+AV180+AT180</f>
        <v>1438402.9439999997</v>
      </c>
      <c r="AX180" s="84">
        <f>+T180-AW180</f>
        <v>1176875.1359999999</v>
      </c>
    </row>
    <row r="181" spans="1:50">
      <c r="A181" s="67">
        <v>12</v>
      </c>
      <c r="B181" s="101" t="s">
        <v>150</v>
      </c>
      <c r="C181" s="114">
        <v>56</v>
      </c>
      <c r="D181" s="92" t="s">
        <v>55</v>
      </c>
      <c r="E181" s="72" t="s">
        <v>202</v>
      </c>
      <c r="F181" s="72" t="s">
        <v>203</v>
      </c>
      <c r="G181" s="101">
        <v>52695</v>
      </c>
      <c r="H181" s="102" t="s">
        <v>58</v>
      </c>
      <c r="I181" s="92"/>
      <c r="J181" s="92"/>
      <c r="K181" s="110">
        <v>42954</v>
      </c>
      <c r="L181" s="70">
        <v>42398</v>
      </c>
      <c r="M181" s="70">
        <v>45320</v>
      </c>
      <c r="N181" s="70">
        <v>43160</v>
      </c>
      <c r="O181" s="156">
        <v>0</v>
      </c>
      <c r="P181" s="71">
        <f>+DATEDIF([1]SVTT!O$4,M181,"m")</f>
        <v>65</v>
      </c>
      <c r="Q181" s="153" t="str">
        <f>IF(R181=P181,"C",IF(P181+24=R181,"C24","T"))</f>
        <v>T</v>
      </c>
      <c r="R181" s="103">
        <v>0</v>
      </c>
      <c r="S181" s="72">
        <v>60</v>
      </c>
      <c r="T181" s="104">
        <v>111600</v>
      </c>
      <c r="U181" s="92">
        <v>9</v>
      </c>
      <c r="V181" s="92">
        <v>2018</v>
      </c>
      <c r="W181" s="85">
        <v>0</v>
      </c>
      <c r="X181" s="85">
        <f>+([1]SVTT!$D$3-V181)*12+[1]SVTT!$C$3-U181+1</f>
        <v>4</v>
      </c>
      <c r="Y181" s="85">
        <f>+X181+24</f>
        <v>28</v>
      </c>
      <c r="Z181" s="74">
        <f>+Y181+Z$4</f>
        <v>33</v>
      </c>
      <c r="AA181" s="74">
        <f>+P181-Z181</f>
        <v>32</v>
      </c>
      <c r="AB181" s="85">
        <f>+T181/S181</f>
        <v>1860</v>
      </c>
      <c r="AC181" s="75">
        <v>0</v>
      </c>
      <c r="AD181" s="75">
        <f>+(X181-W181)*AB181</f>
        <v>7440</v>
      </c>
      <c r="AE181" s="75">
        <f>+AD181+AC181</f>
        <v>7440</v>
      </c>
      <c r="AF181" s="75">
        <f>+T181-AE181</f>
        <v>104160</v>
      </c>
      <c r="AG181" s="105">
        <f>+AB181*12</f>
        <v>22320</v>
      </c>
      <c r="AH181" s="105">
        <f>+AE181+AG181</f>
        <v>29760</v>
      </c>
      <c r="AI181" s="78">
        <f>+T181-AH181</f>
        <v>81840</v>
      </c>
      <c r="AJ181" s="105"/>
      <c r="AK181" s="105">
        <f>+AJ181</f>
        <v>0</v>
      </c>
      <c r="AL181" s="105">
        <f>+AK181</f>
        <v>0</v>
      </c>
      <c r="AM181" s="105">
        <f>+AB181*8</f>
        <v>14880</v>
      </c>
      <c r="AN181" s="78"/>
      <c r="AO181" s="80"/>
      <c r="AP181" s="80"/>
      <c r="AQ181" s="80"/>
      <c r="AR181" s="80"/>
      <c r="AS181" s="105">
        <f>+AB181*12</f>
        <v>22320</v>
      </c>
      <c r="AT181" s="106">
        <f>+AE181+AG181+AS181</f>
        <v>52080</v>
      </c>
      <c r="AU181" s="106">
        <f>+T181-AT181</f>
        <v>59520</v>
      </c>
      <c r="AV181" s="82">
        <f>(Z181-Y181)*AB181</f>
        <v>9300</v>
      </c>
      <c r="AW181" s="83">
        <f>+AV181+AT181</f>
        <v>61380</v>
      </c>
      <c r="AX181" s="84">
        <f>+T181-AW181</f>
        <v>50220</v>
      </c>
    </row>
    <row r="182" spans="1:50">
      <c r="A182" s="67">
        <v>12</v>
      </c>
      <c r="B182" s="101" t="s">
        <v>150</v>
      </c>
      <c r="C182" s="114">
        <v>57</v>
      </c>
      <c r="D182" s="92" t="s">
        <v>55</v>
      </c>
      <c r="E182" s="72" t="s">
        <v>204</v>
      </c>
      <c r="F182" s="72" t="s">
        <v>205</v>
      </c>
      <c r="G182" s="101">
        <v>8861</v>
      </c>
      <c r="H182" s="102" t="s">
        <v>58</v>
      </c>
      <c r="I182" s="92"/>
      <c r="J182" s="92"/>
      <c r="K182" s="110">
        <v>42956</v>
      </c>
      <c r="L182" s="70">
        <v>42398</v>
      </c>
      <c r="M182" s="70">
        <v>45320</v>
      </c>
      <c r="N182" s="70">
        <v>43160</v>
      </c>
      <c r="O182" s="156">
        <v>0</v>
      </c>
      <c r="P182" s="71">
        <f>+DATEDIF([1]SVTT!O$4,M182,"m")</f>
        <v>65</v>
      </c>
      <c r="Q182" s="153" t="str">
        <f>IF(R182=P182,"C",IF(P182+24=R182,"C24","T"))</f>
        <v>T</v>
      </c>
      <c r="R182" s="103">
        <v>0</v>
      </c>
      <c r="S182" s="72">
        <v>60</v>
      </c>
      <c r="T182" s="104">
        <v>450000</v>
      </c>
      <c r="U182" s="92">
        <v>9</v>
      </c>
      <c r="V182" s="92">
        <v>2018</v>
      </c>
      <c r="W182" s="85">
        <v>0</v>
      </c>
      <c r="X182" s="85">
        <f>+([1]SVTT!$D$3-V182)*12+[1]SVTT!$C$3-U182+1</f>
        <v>4</v>
      </c>
      <c r="Y182" s="85">
        <f>+X182+24</f>
        <v>28</v>
      </c>
      <c r="Z182" s="74">
        <f>+Y182+Z$4</f>
        <v>33</v>
      </c>
      <c r="AA182" s="74">
        <f>+P182-Z182</f>
        <v>32</v>
      </c>
      <c r="AB182" s="85">
        <f>+T182/S182</f>
        <v>7500</v>
      </c>
      <c r="AC182" s="75">
        <v>0</v>
      </c>
      <c r="AD182" s="75">
        <f>+(X182-W182)*AB182</f>
        <v>30000</v>
      </c>
      <c r="AE182" s="75">
        <f>+AD182+AC182</f>
        <v>30000</v>
      </c>
      <c r="AF182" s="75">
        <f>+T182-AE182</f>
        <v>420000</v>
      </c>
      <c r="AG182" s="105">
        <f>+AB182*12</f>
        <v>90000</v>
      </c>
      <c r="AH182" s="105">
        <f>+AE182+AG182</f>
        <v>120000</v>
      </c>
      <c r="AI182" s="78">
        <f>+T182-AH182</f>
        <v>330000</v>
      </c>
      <c r="AJ182" s="105"/>
      <c r="AK182" s="105">
        <f>+AJ182</f>
        <v>0</v>
      </c>
      <c r="AL182" s="105">
        <f>+AK182</f>
        <v>0</v>
      </c>
      <c r="AM182" s="105">
        <f>+AB182*8</f>
        <v>60000</v>
      </c>
      <c r="AN182" s="78"/>
      <c r="AO182" s="80"/>
      <c r="AP182" s="80"/>
      <c r="AQ182" s="80"/>
      <c r="AR182" s="80"/>
      <c r="AS182" s="105">
        <f>+AB182*12</f>
        <v>90000</v>
      </c>
      <c r="AT182" s="106">
        <f>+AE182+AG182+AS182</f>
        <v>210000</v>
      </c>
      <c r="AU182" s="106">
        <f>+T182-AT182</f>
        <v>240000</v>
      </c>
      <c r="AV182" s="82">
        <f>(Z182-Y182)*AB182</f>
        <v>37500</v>
      </c>
      <c r="AW182" s="83">
        <f>+AV182+AT182</f>
        <v>247500</v>
      </c>
      <c r="AX182" s="84">
        <f>+T182-AW182</f>
        <v>202500</v>
      </c>
    </row>
    <row r="183" spans="1:50">
      <c r="A183" s="67">
        <v>12</v>
      </c>
      <c r="B183" s="101" t="s">
        <v>150</v>
      </c>
      <c r="C183" s="92">
        <v>58</v>
      </c>
      <c r="D183" s="92" t="s">
        <v>55</v>
      </c>
      <c r="E183" s="72" t="s">
        <v>206</v>
      </c>
      <c r="F183" s="72" t="s">
        <v>207</v>
      </c>
      <c r="G183" s="101">
        <v>9901</v>
      </c>
      <c r="H183" s="102" t="s">
        <v>58</v>
      </c>
      <c r="I183" s="92"/>
      <c r="J183" s="92"/>
      <c r="K183" s="110">
        <v>42958</v>
      </c>
      <c r="L183" s="70">
        <v>42398</v>
      </c>
      <c r="M183" s="70">
        <v>45320</v>
      </c>
      <c r="N183" s="70">
        <v>43160</v>
      </c>
      <c r="O183" s="156">
        <v>0</v>
      </c>
      <c r="P183" s="71">
        <f>+DATEDIF([1]SVTT!O$4,M183,"m")</f>
        <v>65</v>
      </c>
      <c r="Q183" s="153" t="str">
        <f>IF(R183=P183,"C",IF(P183+24=R183,"C24","T"))</f>
        <v>T</v>
      </c>
      <c r="R183" s="103">
        <v>0</v>
      </c>
      <c r="S183" s="72">
        <v>60</v>
      </c>
      <c r="T183" s="104">
        <v>22000</v>
      </c>
      <c r="U183" s="92">
        <v>9</v>
      </c>
      <c r="V183" s="92">
        <v>2018</v>
      </c>
      <c r="W183" s="85">
        <v>0</v>
      </c>
      <c r="X183" s="85">
        <f>+([1]SVTT!$D$3-V183)*12+[1]SVTT!$C$3-U183+1</f>
        <v>4</v>
      </c>
      <c r="Y183" s="85">
        <f>+X183+24</f>
        <v>28</v>
      </c>
      <c r="Z183" s="74">
        <f>+Y183+Z$4</f>
        <v>33</v>
      </c>
      <c r="AA183" s="74">
        <f>+P183-Z183</f>
        <v>32</v>
      </c>
      <c r="AB183" s="85">
        <f>+T183/S183</f>
        <v>366.66666666666669</v>
      </c>
      <c r="AC183" s="75">
        <v>0</v>
      </c>
      <c r="AD183" s="75">
        <f>+(X183-W183)*AB183</f>
        <v>1466.6666666666667</v>
      </c>
      <c r="AE183" s="75">
        <f>+AD183+AC183</f>
        <v>1466.6666666666667</v>
      </c>
      <c r="AF183" s="75">
        <f>+T183-AE183</f>
        <v>20533.333333333332</v>
      </c>
      <c r="AG183" s="105">
        <f>+AB183*12</f>
        <v>4400</v>
      </c>
      <c r="AH183" s="105">
        <f>+AE183+AG183</f>
        <v>5866.666666666667</v>
      </c>
      <c r="AI183" s="78">
        <f>+T183-AH183</f>
        <v>16133.333333333332</v>
      </c>
      <c r="AJ183" s="105"/>
      <c r="AK183" s="105">
        <f>+AJ183</f>
        <v>0</v>
      </c>
      <c r="AL183" s="105">
        <f>+AK183</f>
        <v>0</v>
      </c>
      <c r="AM183" s="105">
        <f>+AB183*8</f>
        <v>2933.3333333333335</v>
      </c>
      <c r="AN183" s="78"/>
      <c r="AO183" s="80"/>
      <c r="AP183" s="80"/>
      <c r="AQ183" s="80"/>
      <c r="AR183" s="80"/>
      <c r="AS183" s="105">
        <f>+AB183*12</f>
        <v>4400</v>
      </c>
      <c r="AT183" s="106">
        <f>+AE183+AG183+AS183</f>
        <v>10266.666666666668</v>
      </c>
      <c r="AU183" s="106">
        <f>+T183-AT183</f>
        <v>11733.333333333332</v>
      </c>
      <c r="AV183" s="82">
        <f>(Z183-Y183)*AB183</f>
        <v>1833.3333333333335</v>
      </c>
      <c r="AW183" s="83">
        <f>+AV183+AT183</f>
        <v>12100.000000000002</v>
      </c>
      <c r="AX183" s="84">
        <f>+T183-AW183</f>
        <v>9899.9999999999982</v>
      </c>
    </row>
    <row r="184" spans="1:50">
      <c r="A184" s="67">
        <v>12</v>
      </c>
      <c r="B184" s="86" t="s">
        <v>150</v>
      </c>
      <c r="C184" s="92">
        <v>58</v>
      </c>
      <c r="D184" s="92" t="s">
        <v>55</v>
      </c>
      <c r="E184" s="72" t="s">
        <v>208</v>
      </c>
      <c r="F184" s="72" t="s">
        <v>207</v>
      </c>
      <c r="G184" s="101">
        <v>9901</v>
      </c>
      <c r="H184" s="102" t="s">
        <v>58</v>
      </c>
      <c r="I184" s="92"/>
      <c r="J184" s="92"/>
      <c r="K184" s="110">
        <v>42958</v>
      </c>
      <c r="L184" s="70">
        <v>42398</v>
      </c>
      <c r="M184" s="70">
        <v>45320</v>
      </c>
      <c r="N184" s="70">
        <v>43160</v>
      </c>
      <c r="O184" s="156">
        <v>0</v>
      </c>
      <c r="P184" s="71">
        <f>+DATEDIF([1]SVTT!O$4,M184,"m")</f>
        <v>65</v>
      </c>
      <c r="Q184" s="153" t="str">
        <f>IF(R184=P184,"C",IF(P184+24=R184,"C24","T"))</f>
        <v>T</v>
      </c>
      <c r="R184" s="103">
        <v>0</v>
      </c>
      <c r="S184" s="72">
        <v>60</v>
      </c>
      <c r="T184" s="104">
        <v>290092</v>
      </c>
      <c r="U184" s="92">
        <v>9</v>
      </c>
      <c r="V184" s="92">
        <v>2018</v>
      </c>
      <c r="W184" s="85">
        <v>0</v>
      </c>
      <c r="X184" s="85">
        <f>+([1]SVTT!$D$3-V184)*12+[1]SVTT!$C$3-U184+1</f>
        <v>4</v>
      </c>
      <c r="Y184" s="85">
        <f>+X184+24</f>
        <v>28</v>
      </c>
      <c r="Z184" s="74">
        <f>+Y184+Z$4</f>
        <v>33</v>
      </c>
      <c r="AA184" s="74">
        <f>+P184-Z184</f>
        <v>32</v>
      </c>
      <c r="AB184" s="85">
        <f>+T184/S184</f>
        <v>4834.8666666666668</v>
      </c>
      <c r="AC184" s="75">
        <v>0</v>
      </c>
      <c r="AD184" s="75">
        <f>+(X184-W184)*AB184</f>
        <v>19339.466666666667</v>
      </c>
      <c r="AE184" s="75">
        <f>+AD184+AC184</f>
        <v>19339.466666666667</v>
      </c>
      <c r="AF184" s="75">
        <f>+T184-AE184</f>
        <v>270752.53333333333</v>
      </c>
      <c r="AG184" s="105">
        <f>+AB184*12</f>
        <v>58018.400000000001</v>
      </c>
      <c r="AH184" s="105">
        <f>+AE184+AG184</f>
        <v>77357.866666666669</v>
      </c>
      <c r="AI184" s="78">
        <f>+T184-AH184</f>
        <v>212734.13333333333</v>
      </c>
      <c r="AJ184" s="105"/>
      <c r="AK184" s="105">
        <f>+AJ184</f>
        <v>0</v>
      </c>
      <c r="AL184" s="105">
        <f>+AK184</f>
        <v>0</v>
      </c>
      <c r="AM184" s="105">
        <f>+AB184*8</f>
        <v>38678.933333333334</v>
      </c>
      <c r="AN184" s="78"/>
      <c r="AO184" s="80"/>
      <c r="AP184" s="80"/>
      <c r="AQ184" s="80"/>
      <c r="AR184" s="80"/>
      <c r="AS184" s="105">
        <f>+AB184*12</f>
        <v>58018.400000000001</v>
      </c>
      <c r="AT184" s="106">
        <f>+AE184+AG184+AS184</f>
        <v>135376.26666666666</v>
      </c>
      <c r="AU184" s="106">
        <f>+T184-AT184</f>
        <v>154715.73333333334</v>
      </c>
      <c r="AV184" s="82">
        <f>(Z184-Y184)*AB184</f>
        <v>24174.333333333336</v>
      </c>
      <c r="AW184" s="83">
        <f>+AV184+AT184</f>
        <v>159550.6</v>
      </c>
      <c r="AX184" s="84">
        <f>+T184-AW184</f>
        <v>130541.4</v>
      </c>
    </row>
    <row r="185" spans="1:50">
      <c r="A185" s="67">
        <v>12</v>
      </c>
      <c r="B185" s="101" t="s">
        <v>150</v>
      </c>
      <c r="C185" s="92">
        <v>60</v>
      </c>
      <c r="D185" s="92" t="s">
        <v>55</v>
      </c>
      <c r="E185" s="72" t="s">
        <v>209</v>
      </c>
      <c r="F185" s="72" t="s">
        <v>210</v>
      </c>
      <c r="G185" s="101">
        <v>81</v>
      </c>
      <c r="H185" s="102" t="s">
        <v>58</v>
      </c>
      <c r="I185" s="92"/>
      <c r="J185" s="92"/>
      <c r="K185" s="110">
        <v>42985</v>
      </c>
      <c r="L185" s="70">
        <v>42398</v>
      </c>
      <c r="M185" s="70">
        <v>45320</v>
      </c>
      <c r="N185" s="70">
        <v>43160</v>
      </c>
      <c r="O185" s="156">
        <v>0</v>
      </c>
      <c r="P185" s="71">
        <f>+DATEDIF([1]SVTT!O$4,M185,"m")</f>
        <v>65</v>
      </c>
      <c r="Q185" s="153" t="str">
        <f>IF(R185=P185,"C",IF(P185+24=R185,"C24","T"))</f>
        <v>T</v>
      </c>
      <c r="R185" s="103">
        <v>0</v>
      </c>
      <c r="S185" s="72">
        <v>60</v>
      </c>
      <c r="T185" s="104">
        <v>720000</v>
      </c>
      <c r="U185" s="92">
        <v>9</v>
      </c>
      <c r="V185" s="92">
        <v>2018</v>
      </c>
      <c r="W185" s="85">
        <v>0</v>
      </c>
      <c r="X185" s="85">
        <f>+([1]SVTT!$D$3-V185)*12+[1]SVTT!$C$3-U185+1</f>
        <v>4</v>
      </c>
      <c r="Y185" s="85">
        <f>+X185+24</f>
        <v>28</v>
      </c>
      <c r="Z185" s="74">
        <f>+Y185+Z$4</f>
        <v>33</v>
      </c>
      <c r="AA185" s="74">
        <f>+P185-Z185</f>
        <v>32</v>
      </c>
      <c r="AB185" s="85">
        <f>+T185/S185</f>
        <v>12000</v>
      </c>
      <c r="AC185" s="75">
        <v>0</v>
      </c>
      <c r="AD185" s="75">
        <f>+(X185-W185)*AB185</f>
        <v>48000</v>
      </c>
      <c r="AE185" s="75">
        <f>+AD185+AC185</f>
        <v>48000</v>
      </c>
      <c r="AF185" s="75">
        <f>+T185-AE185</f>
        <v>672000</v>
      </c>
      <c r="AG185" s="105">
        <f>+AB185*12</f>
        <v>144000</v>
      </c>
      <c r="AH185" s="105">
        <f>+AE185+AG185</f>
        <v>192000</v>
      </c>
      <c r="AI185" s="78">
        <f>+T185-AH185</f>
        <v>528000</v>
      </c>
      <c r="AJ185" s="105"/>
      <c r="AK185" s="105">
        <f>+AJ185</f>
        <v>0</v>
      </c>
      <c r="AL185" s="105">
        <f>+AK185</f>
        <v>0</v>
      </c>
      <c r="AM185" s="105">
        <f>+AB185*8</f>
        <v>96000</v>
      </c>
      <c r="AN185" s="78"/>
      <c r="AO185" s="80"/>
      <c r="AP185" s="80"/>
      <c r="AQ185" s="80"/>
      <c r="AR185" s="80"/>
      <c r="AS185" s="105">
        <f>+AB185*12</f>
        <v>144000</v>
      </c>
      <c r="AT185" s="106">
        <f>+AE185+AG185+AS185</f>
        <v>336000</v>
      </c>
      <c r="AU185" s="106">
        <f>+T185-AT185</f>
        <v>384000</v>
      </c>
      <c r="AV185" s="82">
        <f>(Z185-Y185)*AB185</f>
        <v>60000</v>
      </c>
      <c r="AW185" s="83">
        <f>+AV185+AT185</f>
        <v>396000</v>
      </c>
      <c r="AX185" s="84">
        <f>+T185-AW185</f>
        <v>324000</v>
      </c>
    </row>
    <row r="186" spans="1:50">
      <c r="A186" s="67">
        <v>12</v>
      </c>
      <c r="B186" s="101" t="s">
        <v>150</v>
      </c>
      <c r="C186" s="69">
        <v>61</v>
      </c>
      <c r="D186" s="69" t="s">
        <v>55</v>
      </c>
      <c r="E186" s="87" t="s">
        <v>211</v>
      </c>
      <c r="F186" s="87" t="s">
        <v>212</v>
      </c>
      <c r="G186" s="86">
        <v>85721504</v>
      </c>
      <c r="H186" s="88" t="s">
        <v>58</v>
      </c>
      <c r="I186" s="69"/>
      <c r="J186" s="69"/>
      <c r="K186" s="115">
        <v>42987</v>
      </c>
      <c r="L186" s="70">
        <v>42398</v>
      </c>
      <c r="M186" s="70">
        <v>45320</v>
      </c>
      <c r="N186" s="70">
        <v>43160</v>
      </c>
      <c r="O186" s="156">
        <v>0</v>
      </c>
      <c r="P186" s="71">
        <f>+DATEDIF([1]SVTT!O$4,M186,"m")</f>
        <v>65</v>
      </c>
      <c r="Q186" s="153" t="str">
        <f>IF(R186=P186,"C",IF(P186+24=R186,"C24","T"))</f>
        <v>T</v>
      </c>
      <c r="R186" s="103">
        <v>0</v>
      </c>
      <c r="S186" s="72">
        <v>60</v>
      </c>
      <c r="T186" s="116">
        <v>58655</v>
      </c>
      <c r="U186" s="92">
        <v>9</v>
      </c>
      <c r="V186" s="92">
        <v>2018</v>
      </c>
      <c r="W186" s="85">
        <v>0</v>
      </c>
      <c r="X186" s="85">
        <f>+([1]SVTT!$D$3-V186)*12+[1]SVTT!$C$3-U186+1</f>
        <v>4</v>
      </c>
      <c r="Y186" s="85">
        <f>+X186+24</f>
        <v>28</v>
      </c>
      <c r="Z186" s="74">
        <f>+Y186+Z$4</f>
        <v>33</v>
      </c>
      <c r="AA186" s="74">
        <f>+P186-Z186</f>
        <v>32</v>
      </c>
      <c r="AB186" s="85">
        <f>+T186/S186</f>
        <v>977.58333333333337</v>
      </c>
      <c r="AC186" s="75">
        <v>0</v>
      </c>
      <c r="AD186" s="75">
        <f>+(X186-W186)*AB186</f>
        <v>3910.3333333333335</v>
      </c>
      <c r="AE186" s="75">
        <f>+AD186+AC186</f>
        <v>3910.3333333333335</v>
      </c>
      <c r="AF186" s="75">
        <f>+T186-AE186</f>
        <v>54744.666666666664</v>
      </c>
      <c r="AG186" s="105">
        <f>+AB186*12</f>
        <v>11731</v>
      </c>
      <c r="AH186" s="105">
        <f>+AE186+AG186</f>
        <v>15641.333333333334</v>
      </c>
      <c r="AI186" s="78">
        <f>+T186-AH186</f>
        <v>43013.666666666664</v>
      </c>
      <c r="AJ186" s="105"/>
      <c r="AK186" s="105">
        <f>+AJ186</f>
        <v>0</v>
      </c>
      <c r="AL186" s="105">
        <f>+AK186</f>
        <v>0</v>
      </c>
      <c r="AM186" s="105">
        <f>+AB186*8</f>
        <v>7820.666666666667</v>
      </c>
      <c r="AN186" s="80"/>
      <c r="AO186" s="80"/>
      <c r="AP186" s="80"/>
      <c r="AQ186" s="80"/>
      <c r="AR186" s="80"/>
      <c r="AS186" s="105">
        <f>+AB186*12</f>
        <v>11731</v>
      </c>
      <c r="AT186" s="106">
        <f>+AE186+AG186+AS186</f>
        <v>27372.333333333336</v>
      </c>
      <c r="AU186" s="106">
        <f>+T186-AT186</f>
        <v>31282.666666666664</v>
      </c>
      <c r="AV186" s="82">
        <f>(Z186-Y186)*AB186</f>
        <v>4887.916666666667</v>
      </c>
      <c r="AW186" s="83">
        <f>+AV186+AT186</f>
        <v>32260.250000000004</v>
      </c>
      <c r="AX186" s="84">
        <f>+T186-AW186</f>
        <v>26394.749999999996</v>
      </c>
    </row>
    <row r="187" spans="1:50">
      <c r="A187" s="67">
        <v>12</v>
      </c>
      <c r="B187" s="101" t="s">
        <v>150</v>
      </c>
      <c r="C187" s="69">
        <v>66</v>
      </c>
      <c r="D187" s="69" t="s">
        <v>55</v>
      </c>
      <c r="E187" s="69" t="s">
        <v>213</v>
      </c>
      <c r="F187" s="69" t="s">
        <v>102</v>
      </c>
      <c r="G187" s="69">
        <v>425551</v>
      </c>
      <c r="H187" s="69" t="s">
        <v>58</v>
      </c>
      <c r="I187" s="69"/>
      <c r="J187" s="69"/>
      <c r="K187" s="115">
        <v>43005</v>
      </c>
      <c r="L187" s="70">
        <v>42398</v>
      </c>
      <c r="M187" s="70">
        <v>45320</v>
      </c>
      <c r="N187" s="70">
        <v>43160</v>
      </c>
      <c r="O187" s="156">
        <v>0</v>
      </c>
      <c r="P187" s="71">
        <f>+DATEDIF([1]SVTT!O$4,M187,"m")</f>
        <v>65</v>
      </c>
      <c r="Q187" s="153" t="str">
        <f>IF(R187=P187,"C",IF(P187+24=R187,"C24","T"))</f>
        <v>T</v>
      </c>
      <c r="R187" s="103">
        <v>0</v>
      </c>
      <c r="S187" s="72">
        <v>60</v>
      </c>
      <c r="T187" s="69">
        <v>2700</v>
      </c>
      <c r="U187" s="92">
        <v>9</v>
      </c>
      <c r="V187" s="92">
        <v>2018</v>
      </c>
      <c r="W187" s="85">
        <v>0</v>
      </c>
      <c r="X187" s="85">
        <f>+([1]SVTT!$D$3-V187)*12+[1]SVTT!$C$3-U187+1</f>
        <v>4</v>
      </c>
      <c r="Y187" s="85">
        <f>+X187+24</f>
        <v>28</v>
      </c>
      <c r="Z187" s="74">
        <f>+Y187+Z$4</f>
        <v>33</v>
      </c>
      <c r="AA187" s="74">
        <f>+P187-Z187</f>
        <v>32</v>
      </c>
      <c r="AB187" s="85">
        <f>+T187/S187</f>
        <v>45</v>
      </c>
      <c r="AC187" s="75">
        <v>0</v>
      </c>
      <c r="AD187" s="75">
        <f>+(X187-W187)*AB187</f>
        <v>180</v>
      </c>
      <c r="AE187" s="75">
        <f>+AD187+AC187</f>
        <v>180</v>
      </c>
      <c r="AF187" s="75">
        <f>+T187-AE187</f>
        <v>2520</v>
      </c>
      <c r="AG187" s="105">
        <f>+AB187*12</f>
        <v>540</v>
      </c>
      <c r="AH187" s="105">
        <f>+AE187+AG187</f>
        <v>720</v>
      </c>
      <c r="AI187" s="78">
        <f>+T187-AH187</f>
        <v>1980</v>
      </c>
      <c r="AJ187" s="105"/>
      <c r="AK187" s="105">
        <f>+AJ187</f>
        <v>0</v>
      </c>
      <c r="AL187" s="105">
        <f>+AK187</f>
        <v>0</v>
      </c>
      <c r="AM187" s="105">
        <f>+AB187*8</f>
        <v>360</v>
      </c>
      <c r="AN187" s="80"/>
      <c r="AO187" s="80"/>
      <c r="AP187" s="80"/>
      <c r="AQ187" s="80"/>
      <c r="AR187" s="80"/>
      <c r="AS187" s="105">
        <f>+AB187*12</f>
        <v>540</v>
      </c>
      <c r="AT187" s="106">
        <f>+AE187+AG187+AS187</f>
        <v>1260</v>
      </c>
      <c r="AU187" s="106">
        <f>+T187-AT187</f>
        <v>1440</v>
      </c>
      <c r="AV187" s="82">
        <f>(Z187-Y187)*AB187</f>
        <v>225</v>
      </c>
      <c r="AW187" s="83">
        <f>+AV187+AT187</f>
        <v>1485</v>
      </c>
      <c r="AX187" s="84">
        <f>+T187-AW187</f>
        <v>1215</v>
      </c>
    </row>
    <row r="188" spans="1:50">
      <c r="A188" s="67">
        <v>12</v>
      </c>
      <c r="B188" s="101" t="s">
        <v>150</v>
      </c>
      <c r="C188" s="69">
        <v>66</v>
      </c>
      <c r="D188" s="69" t="s">
        <v>55</v>
      </c>
      <c r="E188" s="69" t="s">
        <v>214</v>
      </c>
      <c r="F188" s="69" t="s">
        <v>102</v>
      </c>
      <c r="G188" s="69">
        <v>425551</v>
      </c>
      <c r="H188" s="69" t="s">
        <v>58</v>
      </c>
      <c r="I188" s="69"/>
      <c r="J188" s="69"/>
      <c r="K188" s="115">
        <v>43005</v>
      </c>
      <c r="L188" s="70">
        <v>42398</v>
      </c>
      <c r="M188" s="70">
        <v>45320</v>
      </c>
      <c r="N188" s="70">
        <v>43160</v>
      </c>
      <c r="O188" s="156">
        <v>0</v>
      </c>
      <c r="P188" s="71">
        <f>+DATEDIF([1]SVTT!O$4,M188,"m")</f>
        <v>65</v>
      </c>
      <c r="Q188" s="153" t="str">
        <f>IF(R188=P188,"C",IF(P188+24=R188,"C24","T"))</f>
        <v>T</v>
      </c>
      <c r="R188" s="103">
        <v>0</v>
      </c>
      <c r="S188" s="72">
        <v>60</v>
      </c>
      <c r="T188" s="69">
        <v>4400</v>
      </c>
      <c r="U188" s="92">
        <v>9</v>
      </c>
      <c r="V188" s="92">
        <v>2018</v>
      </c>
      <c r="W188" s="85">
        <v>0</v>
      </c>
      <c r="X188" s="85">
        <f>+([1]SVTT!$D$3-V188)*12+[1]SVTT!$C$3-U188+1</f>
        <v>4</v>
      </c>
      <c r="Y188" s="85">
        <f>+X188+24</f>
        <v>28</v>
      </c>
      <c r="Z188" s="74">
        <f>+Y188+Z$4</f>
        <v>33</v>
      </c>
      <c r="AA188" s="74">
        <f>+P188-Z188</f>
        <v>32</v>
      </c>
      <c r="AB188" s="85">
        <f>+T188/S188</f>
        <v>73.333333333333329</v>
      </c>
      <c r="AC188" s="75">
        <v>0</v>
      </c>
      <c r="AD188" s="75">
        <f>+(X188-W188)*AB188</f>
        <v>293.33333333333331</v>
      </c>
      <c r="AE188" s="75">
        <f>+AD188+AC188</f>
        <v>293.33333333333331</v>
      </c>
      <c r="AF188" s="75">
        <f>+T188-AE188</f>
        <v>4106.666666666667</v>
      </c>
      <c r="AG188" s="105">
        <f>+AB188*12</f>
        <v>880</v>
      </c>
      <c r="AH188" s="105">
        <f>+AE188+AG188</f>
        <v>1173.3333333333333</v>
      </c>
      <c r="AI188" s="78">
        <f>+T188-AH188</f>
        <v>3226.666666666667</v>
      </c>
      <c r="AJ188" s="105"/>
      <c r="AK188" s="105">
        <f>+AJ188</f>
        <v>0</v>
      </c>
      <c r="AL188" s="105">
        <f>+AK188</f>
        <v>0</v>
      </c>
      <c r="AM188" s="105">
        <f>+AB188*8</f>
        <v>586.66666666666663</v>
      </c>
      <c r="AN188" s="80"/>
      <c r="AO188" s="80"/>
      <c r="AP188" s="80"/>
      <c r="AQ188" s="80"/>
      <c r="AR188" s="80"/>
      <c r="AS188" s="105">
        <f>+AB188*12</f>
        <v>880</v>
      </c>
      <c r="AT188" s="106">
        <f>+AE188+AG188+AS188</f>
        <v>2053.333333333333</v>
      </c>
      <c r="AU188" s="106">
        <f>+T188-AT188</f>
        <v>2346.666666666667</v>
      </c>
      <c r="AV188" s="82">
        <f>(Z188-Y188)*AB188</f>
        <v>366.66666666666663</v>
      </c>
      <c r="AW188" s="83">
        <f>+AV188+AT188</f>
        <v>2419.9999999999995</v>
      </c>
      <c r="AX188" s="84">
        <f>+T188-AW188</f>
        <v>1980.0000000000005</v>
      </c>
    </row>
    <row r="189" spans="1:50">
      <c r="A189" s="67">
        <v>12</v>
      </c>
      <c r="B189" s="101" t="s">
        <v>150</v>
      </c>
      <c r="C189" s="69">
        <v>66</v>
      </c>
      <c r="D189" s="69" t="s">
        <v>55</v>
      </c>
      <c r="E189" s="69" t="s">
        <v>164</v>
      </c>
      <c r="F189" s="69" t="s">
        <v>102</v>
      </c>
      <c r="G189" s="69">
        <v>425551</v>
      </c>
      <c r="H189" s="69" t="s">
        <v>58</v>
      </c>
      <c r="I189" s="69"/>
      <c r="J189" s="69"/>
      <c r="K189" s="115">
        <v>43005</v>
      </c>
      <c r="L189" s="70">
        <v>42398</v>
      </c>
      <c r="M189" s="70">
        <v>45320</v>
      </c>
      <c r="N189" s="70">
        <v>43160</v>
      </c>
      <c r="O189" s="156">
        <v>0</v>
      </c>
      <c r="P189" s="71">
        <f>+DATEDIF([1]SVTT!O$4,M189,"m")</f>
        <v>65</v>
      </c>
      <c r="Q189" s="153" t="str">
        <f>IF(R189=P189,"C",IF(P189+24=R189,"C24","T"))</f>
        <v>T</v>
      </c>
      <c r="R189" s="103">
        <v>0</v>
      </c>
      <c r="S189" s="72">
        <v>60</v>
      </c>
      <c r="T189" s="69">
        <v>320000</v>
      </c>
      <c r="U189" s="92">
        <v>9</v>
      </c>
      <c r="V189" s="92">
        <v>2018</v>
      </c>
      <c r="W189" s="85">
        <v>0</v>
      </c>
      <c r="X189" s="85">
        <f>+([1]SVTT!$D$3-V189)*12+[1]SVTT!$C$3-U189+1</f>
        <v>4</v>
      </c>
      <c r="Y189" s="85">
        <f>+X189+24</f>
        <v>28</v>
      </c>
      <c r="Z189" s="74">
        <f>+Y189+Z$4</f>
        <v>33</v>
      </c>
      <c r="AA189" s="74">
        <f>+P189-Z189</f>
        <v>32</v>
      </c>
      <c r="AB189" s="85">
        <f>+T189/S189</f>
        <v>5333.333333333333</v>
      </c>
      <c r="AC189" s="75">
        <v>0</v>
      </c>
      <c r="AD189" s="75">
        <f>+(X189-W189)*AB189</f>
        <v>21333.333333333332</v>
      </c>
      <c r="AE189" s="75">
        <f>+AD189+AC189</f>
        <v>21333.333333333332</v>
      </c>
      <c r="AF189" s="75">
        <f>+T189-AE189</f>
        <v>298666.66666666669</v>
      </c>
      <c r="AG189" s="105">
        <f>+AB189*12</f>
        <v>64000</v>
      </c>
      <c r="AH189" s="105">
        <f>+AE189+AG189</f>
        <v>85333.333333333328</v>
      </c>
      <c r="AI189" s="78">
        <f>+T189-AH189</f>
        <v>234666.66666666669</v>
      </c>
      <c r="AJ189" s="105"/>
      <c r="AK189" s="105">
        <f>+AJ189</f>
        <v>0</v>
      </c>
      <c r="AL189" s="105">
        <f>+AK189</f>
        <v>0</v>
      </c>
      <c r="AM189" s="105">
        <f>+AB189*8</f>
        <v>42666.666666666664</v>
      </c>
      <c r="AN189" s="80"/>
      <c r="AO189" s="80"/>
      <c r="AP189" s="80"/>
      <c r="AQ189" s="80"/>
      <c r="AR189" s="80"/>
      <c r="AS189" s="105">
        <f>+AB189*12</f>
        <v>64000</v>
      </c>
      <c r="AT189" s="106">
        <f>+AE189+AG189+AS189</f>
        <v>149333.33333333331</v>
      </c>
      <c r="AU189" s="106">
        <f>+T189-AT189</f>
        <v>170666.66666666669</v>
      </c>
      <c r="AV189" s="82">
        <f>(Z189-Y189)*AB189</f>
        <v>26666.666666666664</v>
      </c>
      <c r="AW189" s="83">
        <f>+AV189+AT189</f>
        <v>175999.99999999997</v>
      </c>
      <c r="AX189" s="84">
        <f>+T189-AW189</f>
        <v>144000.00000000003</v>
      </c>
    </row>
    <row r="190" spans="1:50">
      <c r="A190" s="67">
        <v>12</v>
      </c>
      <c r="B190" s="101" t="s">
        <v>150</v>
      </c>
      <c r="C190" s="69">
        <v>73</v>
      </c>
      <c r="D190" s="69" t="s">
        <v>55</v>
      </c>
      <c r="E190" s="69" t="s">
        <v>215</v>
      </c>
      <c r="F190" s="69" t="s">
        <v>191</v>
      </c>
      <c r="G190" s="69">
        <v>3429</v>
      </c>
      <c r="H190" s="69" t="s">
        <v>58</v>
      </c>
      <c r="I190" s="69"/>
      <c r="J190" s="69"/>
      <c r="K190" s="115">
        <v>43024</v>
      </c>
      <c r="L190" s="70">
        <v>42398</v>
      </c>
      <c r="M190" s="70">
        <v>45320</v>
      </c>
      <c r="N190" s="70">
        <v>43160</v>
      </c>
      <c r="O190" s="156">
        <v>0</v>
      </c>
      <c r="P190" s="71">
        <f>+DATEDIF([1]SVTT!O$4,M190,"m")</f>
        <v>65</v>
      </c>
      <c r="Q190" s="153" t="str">
        <f>IF(R190=P190,"C",IF(P190+24=R190,"C24","T"))</f>
        <v>T</v>
      </c>
      <c r="R190" s="103">
        <v>0</v>
      </c>
      <c r="S190" s="72">
        <v>60</v>
      </c>
      <c r="T190" s="69">
        <v>14900</v>
      </c>
      <c r="U190" s="92">
        <v>9</v>
      </c>
      <c r="V190" s="92">
        <v>2018</v>
      </c>
      <c r="W190" s="85">
        <v>0</v>
      </c>
      <c r="X190" s="85">
        <f>+([1]SVTT!$D$3-V190)*12+[1]SVTT!$C$3-U190+1</f>
        <v>4</v>
      </c>
      <c r="Y190" s="85">
        <f>+X190+24</f>
        <v>28</v>
      </c>
      <c r="Z190" s="74">
        <f>+Y190+Z$4</f>
        <v>33</v>
      </c>
      <c r="AA190" s="74">
        <f>+P190-Z190</f>
        <v>32</v>
      </c>
      <c r="AB190" s="85">
        <f>+T190/S190</f>
        <v>248.33333333333334</v>
      </c>
      <c r="AC190" s="75">
        <v>0</v>
      </c>
      <c r="AD190" s="75">
        <f>+(X190-W190)*AB190</f>
        <v>993.33333333333337</v>
      </c>
      <c r="AE190" s="75">
        <f>+AD190+AC190</f>
        <v>993.33333333333337</v>
      </c>
      <c r="AF190" s="75">
        <f>+T190-AE190</f>
        <v>13906.666666666666</v>
      </c>
      <c r="AG190" s="105">
        <f>+AB190*12</f>
        <v>2980</v>
      </c>
      <c r="AH190" s="105">
        <f>+AE190+AG190</f>
        <v>3973.3333333333335</v>
      </c>
      <c r="AI190" s="78">
        <f>+T190-AH190</f>
        <v>10926.666666666666</v>
      </c>
      <c r="AJ190" s="105"/>
      <c r="AK190" s="105">
        <f>+AJ190</f>
        <v>0</v>
      </c>
      <c r="AL190" s="105">
        <f>+AK190</f>
        <v>0</v>
      </c>
      <c r="AM190" s="105">
        <f>+AB190*8</f>
        <v>1986.6666666666667</v>
      </c>
      <c r="AN190" s="80"/>
      <c r="AO190" s="80"/>
      <c r="AP190" s="80"/>
      <c r="AQ190" s="80"/>
      <c r="AR190" s="80"/>
      <c r="AS190" s="105">
        <f>+AB190*12</f>
        <v>2980</v>
      </c>
      <c r="AT190" s="106">
        <f>+AE190+AG190+AS190</f>
        <v>6953.3333333333339</v>
      </c>
      <c r="AU190" s="106">
        <f>+T190-AT190</f>
        <v>7946.6666666666661</v>
      </c>
      <c r="AV190" s="82">
        <f>(Z190-Y190)*AB190</f>
        <v>1241.6666666666667</v>
      </c>
      <c r="AW190" s="83">
        <f>+AV190+AT190</f>
        <v>8195</v>
      </c>
      <c r="AX190" s="84">
        <f>+T190-AW190</f>
        <v>6705</v>
      </c>
    </row>
    <row r="191" spans="1:50">
      <c r="A191" s="67">
        <v>12</v>
      </c>
      <c r="B191" s="101" t="s">
        <v>150</v>
      </c>
      <c r="C191" s="69">
        <v>73</v>
      </c>
      <c r="D191" s="69" t="s">
        <v>55</v>
      </c>
      <c r="E191" s="69" t="s">
        <v>215</v>
      </c>
      <c r="F191" s="69" t="s">
        <v>191</v>
      </c>
      <c r="G191" s="69">
        <v>3429</v>
      </c>
      <c r="H191" s="69" t="s">
        <v>58</v>
      </c>
      <c r="I191" s="69"/>
      <c r="J191" s="69"/>
      <c r="K191" s="115">
        <v>43024</v>
      </c>
      <c r="L191" s="70">
        <v>42398</v>
      </c>
      <c r="M191" s="70">
        <v>45320</v>
      </c>
      <c r="N191" s="70">
        <v>43160</v>
      </c>
      <c r="O191" s="156">
        <v>0</v>
      </c>
      <c r="P191" s="71">
        <f>+DATEDIF([1]SVTT!O$4,M191,"m")</f>
        <v>65</v>
      </c>
      <c r="Q191" s="153" t="str">
        <f>IF(R191=P191,"C",IF(P191+24=R191,"C24","T"))</f>
        <v>T</v>
      </c>
      <c r="R191" s="103">
        <v>0</v>
      </c>
      <c r="S191" s="72">
        <v>60</v>
      </c>
      <c r="T191" s="69">
        <v>14900</v>
      </c>
      <c r="U191" s="92">
        <v>9</v>
      </c>
      <c r="V191" s="92">
        <v>2018</v>
      </c>
      <c r="W191" s="85">
        <v>0</v>
      </c>
      <c r="X191" s="85">
        <f>+([1]SVTT!$D$3-V191)*12+[1]SVTT!$C$3-U191+1</f>
        <v>4</v>
      </c>
      <c r="Y191" s="85">
        <f>+X191+24</f>
        <v>28</v>
      </c>
      <c r="Z191" s="74">
        <f>+Y191+Z$4</f>
        <v>33</v>
      </c>
      <c r="AA191" s="74">
        <f>+P191-Z191</f>
        <v>32</v>
      </c>
      <c r="AB191" s="85">
        <f>+T191/S191</f>
        <v>248.33333333333334</v>
      </c>
      <c r="AC191" s="75">
        <v>0</v>
      </c>
      <c r="AD191" s="75">
        <f>+(X191-W191)*AB191</f>
        <v>993.33333333333337</v>
      </c>
      <c r="AE191" s="75">
        <f>+AD191+AC191</f>
        <v>993.33333333333337</v>
      </c>
      <c r="AF191" s="75">
        <f>+T191-AE191</f>
        <v>13906.666666666666</v>
      </c>
      <c r="AG191" s="105">
        <f>+AB191*12</f>
        <v>2980</v>
      </c>
      <c r="AH191" s="105">
        <f>+AE191+AG191</f>
        <v>3973.3333333333335</v>
      </c>
      <c r="AI191" s="78">
        <f>+T191-AH191</f>
        <v>10926.666666666666</v>
      </c>
      <c r="AJ191" s="105"/>
      <c r="AK191" s="105">
        <f>+AJ191</f>
        <v>0</v>
      </c>
      <c r="AL191" s="105">
        <f>+AK191</f>
        <v>0</v>
      </c>
      <c r="AM191" s="105">
        <f>+AB191*8</f>
        <v>1986.6666666666667</v>
      </c>
      <c r="AN191" s="80"/>
      <c r="AO191" s="80"/>
      <c r="AP191" s="80"/>
      <c r="AQ191" s="80"/>
      <c r="AR191" s="80"/>
      <c r="AS191" s="105">
        <f>+AB191*12</f>
        <v>2980</v>
      </c>
      <c r="AT191" s="106">
        <f>+AE191+AG191+AS191</f>
        <v>6953.3333333333339</v>
      </c>
      <c r="AU191" s="106">
        <f>+T191-AT191</f>
        <v>7946.6666666666661</v>
      </c>
      <c r="AV191" s="82">
        <f>(Z191-Y191)*AB191</f>
        <v>1241.6666666666667</v>
      </c>
      <c r="AW191" s="83">
        <f>+AV191+AT191</f>
        <v>8195</v>
      </c>
      <c r="AX191" s="84">
        <f>+T191-AW191</f>
        <v>6705</v>
      </c>
    </row>
    <row r="192" spans="1:50">
      <c r="A192" s="67">
        <v>12</v>
      </c>
      <c r="B192" s="101" t="s">
        <v>150</v>
      </c>
      <c r="C192" s="86">
        <v>25</v>
      </c>
      <c r="D192" s="86" t="s">
        <v>55</v>
      </c>
      <c r="E192" s="87" t="s">
        <v>216</v>
      </c>
      <c r="F192" s="87" t="s">
        <v>217</v>
      </c>
      <c r="G192" s="86">
        <v>986</v>
      </c>
      <c r="H192" s="88" t="s">
        <v>58</v>
      </c>
      <c r="I192" s="87" t="s">
        <v>218</v>
      </c>
      <c r="J192" s="87"/>
      <c r="K192" s="117">
        <v>43073</v>
      </c>
      <c r="L192" s="70">
        <v>42398</v>
      </c>
      <c r="M192" s="70">
        <v>45320</v>
      </c>
      <c r="N192" s="70">
        <v>43160</v>
      </c>
      <c r="O192" s="156">
        <v>0</v>
      </c>
      <c r="P192" s="71">
        <f>+DATEDIF([1]SVTT!O$4,M192,"m")</f>
        <v>65</v>
      </c>
      <c r="Q192" s="153" t="str">
        <f>IF(R192=P192,"C",IF(P192+24=R192,"C24","T"))</f>
        <v>T</v>
      </c>
      <c r="R192" s="103">
        <v>0</v>
      </c>
      <c r="S192" s="72">
        <v>60</v>
      </c>
      <c r="T192" s="116">
        <v>116000</v>
      </c>
      <c r="U192" s="92">
        <v>9</v>
      </c>
      <c r="V192" s="92">
        <v>2018</v>
      </c>
      <c r="W192" s="85">
        <v>0</v>
      </c>
      <c r="X192" s="85">
        <f>+([1]SVTT!$D$3-V192)*12+[1]SVTT!$C$3-U192+1</f>
        <v>4</v>
      </c>
      <c r="Y192" s="85">
        <f>+X192+24</f>
        <v>28</v>
      </c>
      <c r="Z192" s="74">
        <f>+Y192+Z$4</f>
        <v>33</v>
      </c>
      <c r="AA192" s="74">
        <f>+P192-Z192</f>
        <v>32</v>
      </c>
      <c r="AB192" s="85">
        <f>+T192/S192</f>
        <v>1933.3333333333333</v>
      </c>
      <c r="AC192" s="75">
        <v>0</v>
      </c>
      <c r="AD192" s="75">
        <f>+(X192-W192)*AB192</f>
        <v>7733.333333333333</v>
      </c>
      <c r="AE192" s="75">
        <f>+AD192+AC192</f>
        <v>7733.333333333333</v>
      </c>
      <c r="AF192" s="75">
        <f>+T192-AE192</f>
        <v>108266.66666666667</v>
      </c>
      <c r="AG192" s="105">
        <f>+AB192*12</f>
        <v>23200</v>
      </c>
      <c r="AH192" s="105">
        <f>+AE192+AG192</f>
        <v>30933.333333333332</v>
      </c>
      <c r="AI192" s="78">
        <f>+T192-AH192</f>
        <v>85066.666666666672</v>
      </c>
      <c r="AJ192" s="105"/>
      <c r="AK192" s="105">
        <f>+AJ192</f>
        <v>0</v>
      </c>
      <c r="AL192" s="105">
        <f>+AK192</f>
        <v>0</v>
      </c>
      <c r="AM192" s="105">
        <f>+AB192*8</f>
        <v>15466.666666666666</v>
      </c>
      <c r="AN192" s="80"/>
      <c r="AO192" s="89"/>
      <c r="AP192" s="89"/>
      <c r="AQ192" s="89"/>
      <c r="AR192" s="89"/>
      <c r="AS192" s="105">
        <f>+AB192*12</f>
        <v>23200</v>
      </c>
      <c r="AT192" s="106">
        <f>+AE192+AG192+AS192</f>
        <v>54133.333333333328</v>
      </c>
      <c r="AU192" s="106">
        <f>+T192-AT192</f>
        <v>61866.666666666672</v>
      </c>
      <c r="AV192" s="82">
        <f>(Z192-Y192)*AB192</f>
        <v>9666.6666666666661</v>
      </c>
      <c r="AW192" s="83">
        <f>+AV192+AT192</f>
        <v>63799.999999999993</v>
      </c>
      <c r="AX192" s="84">
        <f>+T192-AW192</f>
        <v>52200.000000000007</v>
      </c>
    </row>
    <row r="193" spans="1:50">
      <c r="A193" s="67">
        <v>12</v>
      </c>
      <c r="B193" s="101" t="s">
        <v>150</v>
      </c>
      <c r="C193" s="86">
        <v>25</v>
      </c>
      <c r="D193" s="86" t="s">
        <v>55</v>
      </c>
      <c r="E193" s="87" t="s">
        <v>219</v>
      </c>
      <c r="F193" s="87" t="s">
        <v>217</v>
      </c>
      <c r="G193" s="86">
        <v>986</v>
      </c>
      <c r="H193" s="88" t="s">
        <v>58</v>
      </c>
      <c r="I193" s="87" t="s">
        <v>218</v>
      </c>
      <c r="J193" s="87"/>
      <c r="K193" s="117">
        <v>43073</v>
      </c>
      <c r="L193" s="70">
        <v>42398</v>
      </c>
      <c r="M193" s="70">
        <v>45320</v>
      </c>
      <c r="N193" s="70">
        <v>43160</v>
      </c>
      <c r="O193" s="156">
        <v>0</v>
      </c>
      <c r="P193" s="71">
        <f>+DATEDIF([1]SVTT!O$4,M193,"m")</f>
        <v>65</v>
      </c>
      <c r="Q193" s="153" t="str">
        <f>IF(R193=P193,"C",IF(P193+24=R193,"C24","T"))</f>
        <v>T</v>
      </c>
      <c r="R193" s="103">
        <v>0</v>
      </c>
      <c r="S193" s="72">
        <v>60</v>
      </c>
      <c r="T193" s="116">
        <v>86000</v>
      </c>
      <c r="U193" s="92">
        <v>9</v>
      </c>
      <c r="V193" s="92">
        <v>2018</v>
      </c>
      <c r="W193" s="85">
        <v>0</v>
      </c>
      <c r="X193" s="85">
        <f>+([1]SVTT!$D$3-V193)*12+[1]SVTT!$C$3-U193+1</f>
        <v>4</v>
      </c>
      <c r="Y193" s="85">
        <f>+X193+24</f>
        <v>28</v>
      </c>
      <c r="Z193" s="74">
        <f>+Y193+Z$4</f>
        <v>33</v>
      </c>
      <c r="AA193" s="74">
        <f>+P193-Z193</f>
        <v>32</v>
      </c>
      <c r="AB193" s="85">
        <f>+T193/S193</f>
        <v>1433.3333333333333</v>
      </c>
      <c r="AC193" s="75">
        <v>0</v>
      </c>
      <c r="AD193" s="75">
        <f>+(X193-W193)*AB193</f>
        <v>5733.333333333333</v>
      </c>
      <c r="AE193" s="75">
        <f>+AD193+AC193</f>
        <v>5733.333333333333</v>
      </c>
      <c r="AF193" s="75">
        <f>+T193-AE193</f>
        <v>80266.666666666672</v>
      </c>
      <c r="AG193" s="105">
        <f>+AB193*12</f>
        <v>17200</v>
      </c>
      <c r="AH193" s="105">
        <f>+AE193+AG193</f>
        <v>22933.333333333332</v>
      </c>
      <c r="AI193" s="78">
        <f>+T193-AH193</f>
        <v>63066.666666666672</v>
      </c>
      <c r="AJ193" s="105"/>
      <c r="AK193" s="105">
        <f>+AJ193</f>
        <v>0</v>
      </c>
      <c r="AL193" s="105">
        <f>+AK193</f>
        <v>0</v>
      </c>
      <c r="AM193" s="105">
        <f>+AB193*8</f>
        <v>11466.666666666666</v>
      </c>
      <c r="AN193" s="80"/>
      <c r="AO193" s="89"/>
      <c r="AP193" s="89"/>
      <c r="AQ193" s="89"/>
      <c r="AR193" s="89"/>
      <c r="AS193" s="105">
        <f>+AB193*12</f>
        <v>17200</v>
      </c>
      <c r="AT193" s="106">
        <f>+AE193+AG193+AS193</f>
        <v>40133.333333333328</v>
      </c>
      <c r="AU193" s="106">
        <f>+T193-AT193</f>
        <v>45866.666666666672</v>
      </c>
      <c r="AV193" s="82">
        <f>(Z193-Y193)*AB193</f>
        <v>7166.6666666666661</v>
      </c>
      <c r="AW193" s="83">
        <f>+AV193+AT193</f>
        <v>47299.999999999993</v>
      </c>
      <c r="AX193" s="84">
        <f>+T193-AW193</f>
        <v>38700.000000000007</v>
      </c>
    </row>
    <row r="194" spans="1:50">
      <c r="A194" s="67">
        <v>12</v>
      </c>
      <c r="B194" s="101" t="s">
        <v>150</v>
      </c>
      <c r="C194" s="69">
        <v>91</v>
      </c>
      <c r="D194" s="69" t="s">
        <v>55</v>
      </c>
      <c r="E194" s="69" t="s">
        <v>220</v>
      </c>
      <c r="F194" s="69" t="s">
        <v>221</v>
      </c>
      <c r="G194" s="69">
        <v>30</v>
      </c>
      <c r="H194" s="69" t="s">
        <v>58</v>
      </c>
      <c r="I194" s="69"/>
      <c r="J194" s="69"/>
      <c r="K194" s="115">
        <v>43080</v>
      </c>
      <c r="L194" s="70">
        <v>42398</v>
      </c>
      <c r="M194" s="70">
        <v>45320</v>
      </c>
      <c r="N194" s="70">
        <v>43160</v>
      </c>
      <c r="O194" s="156">
        <v>0</v>
      </c>
      <c r="P194" s="71">
        <f>+DATEDIF([1]SVTT!O$4,M194,"m")</f>
        <v>65</v>
      </c>
      <c r="Q194" s="153" t="str">
        <f>IF(R194=P194,"C",IF(P194+24=R194,"C24","T"))</f>
        <v>T</v>
      </c>
      <c r="R194" s="103">
        <v>0</v>
      </c>
      <c r="S194" s="72">
        <v>60</v>
      </c>
      <c r="T194" s="69">
        <v>160000</v>
      </c>
      <c r="U194" s="92">
        <v>9</v>
      </c>
      <c r="V194" s="92">
        <v>2018</v>
      </c>
      <c r="W194" s="85">
        <v>0</v>
      </c>
      <c r="X194" s="85">
        <f>+([1]SVTT!$D$3-V194)*12+[1]SVTT!$C$3-U194+1</f>
        <v>4</v>
      </c>
      <c r="Y194" s="85">
        <f>+X194+24</f>
        <v>28</v>
      </c>
      <c r="Z194" s="74">
        <f>+Y194+Z$4</f>
        <v>33</v>
      </c>
      <c r="AA194" s="74">
        <f>+P194-Z194</f>
        <v>32</v>
      </c>
      <c r="AB194" s="85">
        <f>+T194/S194</f>
        <v>2666.6666666666665</v>
      </c>
      <c r="AC194" s="75">
        <v>0</v>
      </c>
      <c r="AD194" s="75">
        <f>+(X194-W194)*AB194</f>
        <v>10666.666666666666</v>
      </c>
      <c r="AE194" s="75">
        <f>+AD194+AC194</f>
        <v>10666.666666666666</v>
      </c>
      <c r="AF194" s="75">
        <f>+T194-AE194</f>
        <v>149333.33333333334</v>
      </c>
      <c r="AG194" s="105">
        <f>+AB194*12</f>
        <v>32000</v>
      </c>
      <c r="AH194" s="105">
        <f>+AE194+AG194</f>
        <v>42666.666666666664</v>
      </c>
      <c r="AI194" s="78">
        <f>+T194-AH194</f>
        <v>117333.33333333334</v>
      </c>
      <c r="AJ194" s="105"/>
      <c r="AK194" s="105">
        <f>+AJ194</f>
        <v>0</v>
      </c>
      <c r="AL194" s="105">
        <f>+AK194</f>
        <v>0</v>
      </c>
      <c r="AM194" s="105">
        <f>+AB194*8</f>
        <v>21333.333333333332</v>
      </c>
      <c r="AN194" s="80"/>
      <c r="AO194" s="80"/>
      <c r="AP194" s="80"/>
      <c r="AQ194" s="80"/>
      <c r="AR194" s="80"/>
      <c r="AS194" s="105">
        <f>+AB194*12</f>
        <v>32000</v>
      </c>
      <c r="AT194" s="106">
        <f>+AE194+AG194+AS194</f>
        <v>74666.666666666657</v>
      </c>
      <c r="AU194" s="106">
        <f>+T194-AT194</f>
        <v>85333.333333333343</v>
      </c>
      <c r="AV194" s="82">
        <f>(Z194-Y194)*AB194</f>
        <v>13333.333333333332</v>
      </c>
      <c r="AW194" s="83">
        <f>+AV194+AT194</f>
        <v>87999.999999999985</v>
      </c>
      <c r="AX194" s="84">
        <f>+T194-AW194</f>
        <v>72000.000000000015</v>
      </c>
    </row>
    <row r="195" spans="1:50">
      <c r="A195" s="67">
        <v>12</v>
      </c>
      <c r="B195" s="101" t="s">
        <v>150</v>
      </c>
      <c r="C195" s="69">
        <v>96</v>
      </c>
      <c r="D195" s="69" t="s">
        <v>55</v>
      </c>
      <c r="E195" s="69" t="s">
        <v>222</v>
      </c>
      <c r="F195" s="69" t="s">
        <v>223</v>
      </c>
      <c r="G195" s="69">
        <v>121145</v>
      </c>
      <c r="H195" s="69" t="s">
        <v>58</v>
      </c>
      <c r="I195" s="69"/>
      <c r="J195" s="69"/>
      <c r="K195" s="115">
        <v>43084</v>
      </c>
      <c r="L195" s="70">
        <v>42398</v>
      </c>
      <c r="M195" s="70">
        <v>45320</v>
      </c>
      <c r="N195" s="70">
        <v>43160</v>
      </c>
      <c r="O195" s="156">
        <v>0</v>
      </c>
      <c r="P195" s="71">
        <f>+DATEDIF([1]SVTT!O$4,M195,"m")</f>
        <v>65</v>
      </c>
      <c r="Q195" s="153" t="str">
        <f>IF(R195=P195,"C",IF(P195+24=R195,"C24","T"))</f>
        <v>T</v>
      </c>
      <c r="R195" s="103">
        <v>0</v>
      </c>
      <c r="S195" s="72">
        <v>60</v>
      </c>
      <c r="T195" s="69">
        <v>863190</v>
      </c>
      <c r="U195" s="92">
        <v>9</v>
      </c>
      <c r="V195" s="92">
        <v>2018</v>
      </c>
      <c r="W195" s="85">
        <v>0</v>
      </c>
      <c r="X195" s="85">
        <f>+([1]SVTT!$D$3-V195)*12+[1]SVTT!$C$3-U195+1</f>
        <v>4</v>
      </c>
      <c r="Y195" s="85">
        <f>+X195+24</f>
        <v>28</v>
      </c>
      <c r="Z195" s="74">
        <f>+Y195+Z$4</f>
        <v>33</v>
      </c>
      <c r="AA195" s="74">
        <f>+P195-Z195</f>
        <v>32</v>
      </c>
      <c r="AB195" s="85">
        <f>+T195/S195</f>
        <v>14386.5</v>
      </c>
      <c r="AC195" s="75">
        <v>0</v>
      </c>
      <c r="AD195" s="75">
        <f>+(X195-W195)*AB195</f>
        <v>57546</v>
      </c>
      <c r="AE195" s="75">
        <f>+AD195+AC195</f>
        <v>57546</v>
      </c>
      <c r="AF195" s="75">
        <f>+T195-AE195</f>
        <v>805644</v>
      </c>
      <c r="AG195" s="105">
        <f>+AB195*12</f>
        <v>172638</v>
      </c>
      <c r="AH195" s="105">
        <f>+AE195+AG195</f>
        <v>230184</v>
      </c>
      <c r="AI195" s="78">
        <f>+T195-AH195</f>
        <v>633006</v>
      </c>
      <c r="AJ195" s="105"/>
      <c r="AK195" s="105">
        <f>+AJ195</f>
        <v>0</v>
      </c>
      <c r="AL195" s="105">
        <f>+AK195</f>
        <v>0</v>
      </c>
      <c r="AM195" s="105">
        <f>+AB195*8</f>
        <v>115092</v>
      </c>
      <c r="AN195" s="80"/>
      <c r="AO195" s="80"/>
      <c r="AP195" s="80"/>
      <c r="AQ195" s="80"/>
      <c r="AR195" s="80"/>
      <c r="AS195" s="105">
        <f>+AB195*12</f>
        <v>172638</v>
      </c>
      <c r="AT195" s="106">
        <f>+AE195+AG195+AS195</f>
        <v>402822</v>
      </c>
      <c r="AU195" s="106">
        <f>+T195-AT195</f>
        <v>460368</v>
      </c>
      <c r="AV195" s="82">
        <f>(Z195-Y195)*AB195</f>
        <v>71932.5</v>
      </c>
      <c r="AW195" s="83">
        <f>+AV195+AT195</f>
        <v>474754.5</v>
      </c>
      <c r="AX195" s="84">
        <f>+T195-AW195</f>
        <v>388435.5</v>
      </c>
    </row>
    <row r="196" spans="1:50">
      <c r="A196" s="67">
        <v>12</v>
      </c>
      <c r="B196" s="101" t="s">
        <v>150</v>
      </c>
      <c r="C196" s="69">
        <v>97</v>
      </c>
      <c r="D196" s="69" t="s">
        <v>55</v>
      </c>
      <c r="E196" s="69" t="s">
        <v>224</v>
      </c>
      <c r="F196" s="69" t="s">
        <v>225</v>
      </c>
      <c r="G196" s="69">
        <v>2475</v>
      </c>
      <c r="H196" s="69" t="s">
        <v>58</v>
      </c>
      <c r="I196" s="69"/>
      <c r="J196" s="69"/>
      <c r="K196" s="115">
        <v>43096</v>
      </c>
      <c r="L196" s="70">
        <v>42398</v>
      </c>
      <c r="M196" s="70">
        <v>45320</v>
      </c>
      <c r="N196" s="70">
        <v>43160</v>
      </c>
      <c r="O196" s="156">
        <v>0</v>
      </c>
      <c r="P196" s="71">
        <f>+DATEDIF([1]SVTT!O$4,M196,"m")</f>
        <v>65</v>
      </c>
      <c r="Q196" s="153" t="str">
        <f>IF(R196=P196,"C",IF(P196+24=R196,"C24","T"))</f>
        <v>T</v>
      </c>
      <c r="R196" s="103">
        <v>0</v>
      </c>
      <c r="S196" s="72">
        <v>60</v>
      </c>
      <c r="T196" s="69">
        <v>82170</v>
      </c>
      <c r="U196" s="92">
        <v>9</v>
      </c>
      <c r="V196" s="92">
        <v>2018</v>
      </c>
      <c r="W196" s="85">
        <v>0</v>
      </c>
      <c r="X196" s="85">
        <f>+([1]SVTT!$D$3-V196)*12+[1]SVTT!$C$3-U196+1</f>
        <v>4</v>
      </c>
      <c r="Y196" s="85">
        <f>+X196+24</f>
        <v>28</v>
      </c>
      <c r="Z196" s="74">
        <f>+Y196+Z$4</f>
        <v>33</v>
      </c>
      <c r="AA196" s="74">
        <f>+P196-Z196</f>
        <v>32</v>
      </c>
      <c r="AB196" s="85">
        <f>+T196/S196</f>
        <v>1369.5</v>
      </c>
      <c r="AC196" s="75">
        <v>0</v>
      </c>
      <c r="AD196" s="75">
        <f>+(X196-W196)*AB196</f>
        <v>5478</v>
      </c>
      <c r="AE196" s="75">
        <f>+AD196+AC196</f>
        <v>5478</v>
      </c>
      <c r="AF196" s="75">
        <f>+T196-AE196</f>
        <v>76692</v>
      </c>
      <c r="AG196" s="105">
        <f>+AB196*12</f>
        <v>16434</v>
      </c>
      <c r="AH196" s="105">
        <f>+AE196+AG196</f>
        <v>21912</v>
      </c>
      <c r="AI196" s="78">
        <f>+T196-AH196</f>
        <v>60258</v>
      </c>
      <c r="AJ196" s="105"/>
      <c r="AK196" s="105">
        <f>+AJ196</f>
        <v>0</v>
      </c>
      <c r="AL196" s="105">
        <f>+AK196</f>
        <v>0</v>
      </c>
      <c r="AM196" s="105">
        <f>+AB196*8</f>
        <v>10956</v>
      </c>
      <c r="AN196" s="80"/>
      <c r="AO196" s="80"/>
      <c r="AP196" s="80"/>
      <c r="AQ196" s="80"/>
      <c r="AR196" s="80"/>
      <c r="AS196" s="105">
        <f>+AB196*12</f>
        <v>16434</v>
      </c>
      <c r="AT196" s="106">
        <f>+AE196+AG196+AS196</f>
        <v>38346</v>
      </c>
      <c r="AU196" s="106">
        <f>+T196-AT196</f>
        <v>43824</v>
      </c>
      <c r="AV196" s="82">
        <f>(Z196-Y196)*AB196</f>
        <v>6847.5</v>
      </c>
      <c r="AW196" s="83">
        <f>+AV196+AT196</f>
        <v>45193.5</v>
      </c>
      <c r="AX196" s="84">
        <f>+T196-AW196</f>
        <v>36976.5</v>
      </c>
    </row>
    <row r="197" spans="1:50">
      <c r="A197" s="67">
        <v>12</v>
      </c>
      <c r="B197" s="101" t="s">
        <v>150</v>
      </c>
      <c r="C197" s="69">
        <v>97</v>
      </c>
      <c r="D197" s="69" t="s">
        <v>55</v>
      </c>
      <c r="E197" s="69" t="s">
        <v>226</v>
      </c>
      <c r="F197" s="69" t="s">
        <v>225</v>
      </c>
      <c r="G197" s="69">
        <v>2475</v>
      </c>
      <c r="H197" s="69" t="s">
        <v>58</v>
      </c>
      <c r="I197" s="69"/>
      <c r="J197" s="69"/>
      <c r="K197" s="115">
        <v>43096</v>
      </c>
      <c r="L197" s="70">
        <v>42398</v>
      </c>
      <c r="M197" s="70">
        <v>45320</v>
      </c>
      <c r="N197" s="70">
        <v>43160</v>
      </c>
      <c r="O197" s="156">
        <v>0</v>
      </c>
      <c r="P197" s="71">
        <f>+DATEDIF([1]SVTT!O$4,M197,"m")</f>
        <v>65</v>
      </c>
      <c r="Q197" s="153" t="str">
        <f>IF(R197=P197,"C",IF(P197+24=R197,"C24","T"))</f>
        <v>T</v>
      </c>
      <c r="R197" s="103">
        <v>0</v>
      </c>
      <c r="S197" s="72">
        <v>60</v>
      </c>
      <c r="T197" s="69">
        <v>49599</v>
      </c>
      <c r="U197" s="92">
        <v>9</v>
      </c>
      <c r="V197" s="92">
        <v>2018</v>
      </c>
      <c r="W197" s="85">
        <v>0</v>
      </c>
      <c r="X197" s="85">
        <f>+([1]SVTT!$D$3-V197)*12+[1]SVTT!$C$3-U197+1</f>
        <v>4</v>
      </c>
      <c r="Y197" s="85">
        <f>+X197+24</f>
        <v>28</v>
      </c>
      <c r="Z197" s="74">
        <f>+Y197+Z$4</f>
        <v>33</v>
      </c>
      <c r="AA197" s="74">
        <f>+P197-Z197</f>
        <v>32</v>
      </c>
      <c r="AB197" s="85">
        <f>+T197/S197</f>
        <v>826.65</v>
      </c>
      <c r="AC197" s="75">
        <v>0</v>
      </c>
      <c r="AD197" s="75">
        <f>+(X197-W197)*AB197</f>
        <v>3306.6</v>
      </c>
      <c r="AE197" s="75">
        <f>+AD197+AC197</f>
        <v>3306.6</v>
      </c>
      <c r="AF197" s="75">
        <f>+T197-AE197</f>
        <v>46292.4</v>
      </c>
      <c r="AG197" s="105">
        <f>+AB197*12</f>
        <v>9919.7999999999993</v>
      </c>
      <c r="AH197" s="105">
        <f>+AE197+AG197</f>
        <v>13226.4</v>
      </c>
      <c r="AI197" s="78">
        <f>+T197-AH197</f>
        <v>36372.6</v>
      </c>
      <c r="AJ197" s="105"/>
      <c r="AK197" s="105">
        <f>+AJ197</f>
        <v>0</v>
      </c>
      <c r="AL197" s="105">
        <f>+AK197</f>
        <v>0</v>
      </c>
      <c r="AM197" s="105">
        <f>+AB197*8</f>
        <v>6613.2</v>
      </c>
      <c r="AN197" s="80"/>
      <c r="AO197" s="80"/>
      <c r="AP197" s="80"/>
      <c r="AQ197" s="80"/>
      <c r="AR197" s="80"/>
      <c r="AS197" s="105">
        <f>+AB197*12</f>
        <v>9919.7999999999993</v>
      </c>
      <c r="AT197" s="106">
        <f>+AE197+AG197+AS197</f>
        <v>23146.199999999997</v>
      </c>
      <c r="AU197" s="106">
        <f>+T197-AT197</f>
        <v>26452.800000000003</v>
      </c>
      <c r="AV197" s="82">
        <f>(Z197-Y197)*AB197</f>
        <v>4133.25</v>
      </c>
      <c r="AW197" s="83">
        <f>+AV197+AT197</f>
        <v>27279.449999999997</v>
      </c>
      <c r="AX197" s="84">
        <f>+T197-AW197</f>
        <v>22319.550000000003</v>
      </c>
    </row>
    <row r="198" spans="1:50">
      <c r="A198" s="67">
        <v>12</v>
      </c>
      <c r="B198" s="101" t="s">
        <v>150</v>
      </c>
      <c r="C198" s="69">
        <v>97</v>
      </c>
      <c r="D198" s="69" t="s">
        <v>55</v>
      </c>
      <c r="E198" s="69" t="s">
        <v>226</v>
      </c>
      <c r="F198" s="69" t="s">
        <v>225</v>
      </c>
      <c r="G198" s="69">
        <v>2475</v>
      </c>
      <c r="H198" s="69" t="s">
        <v>58</v>
      </c>
      <c r="I198" s="69"/>
      <c r="J198" s="69"/>
      <c r="K198" s="115">
        <v>43096</v>
      </c>
      <c r="L198" s="70">
        <v>42398</v>
      </c>
      <c r="M198" s="70">
        <v>45320</v>
      </c>
      <c r="N198" s="70">
        <v>43160</v>
      </c>
      <c r="O198" s="156">
        <v>0</v>
      </c>
      <c r="P198" s="71">
        <f>+DATEDIF([1]SVTT!O$4,M198,"m")</f>
        <v>65</v>
      </c>
      <c r="Q198" s="153" t="str">
        <f>IF(R198=P198,"C",IF(P198+24=R198,"C24","T"))</f>
        <v>T</v>
      </c>
      <c r="R198" s="103">
        <v>0</v>
      </c>
      <c r="S198" s="72">
        <v>60</v>
      </c>
      <c r="T198" s="69">
        <v>49599</v>
      </c>
      <c r="U198" s="92">
        <v>9</v>
      </c>
      <c r="V198" s="92">
        <v>2018</v>
      </c>
      <c r="W198" s="74">
        <v>0</v>
      </c>
      <c r="X198" s="74">
        <f>+([1]SVTT!$D$3-V198)*12+[1]SVTT!$C$3-U198+1</f>
        <v>4</v>
      </c>
      <c r="Y198" s="85">
        <f>+X198+24</f>
        <v>28</v>
      </c>
      <c r="Z198" s="74">
        <f>+Y198+Z$4</f>
        <v>33</v>
      </c>
      <c r="AA198" s="74">
        <f>+P198-Z198</f>
        <v>32</v>
      </c>
      <c r="AB198" s="74">
        <f>+T198/S198</f>
        <v>826.65</v>
      </c>
      <c r="AC198" s="75">
        <v>0</v>
      </c>
      <c r="AD198" s="75">
        <f>+(X198-W198)*AB198</f>
        <v>3306.6</v>
      </c>
      <c r="AE198" s="75">
        <f>+AD198+AC198</f>
        <v>3306.6</v>
      </c>
      <c r="AF198" s="75">
        <f>+T198-AE198</f>
        <v>46292.4</v>
      </c>
      <c r="AG198" s="105">
        <f>+AB198*12</f>
        <v>9919.7999999999993</v>
      </c>
      <c r="AH198" s="105">
        <f>+AE198+AG198</f>
        <v>13226.4</v>
      </c>
      <c r="AI198" s="78">
        <f>+T198-AH198</f>
        <v>36372.6</v>
      </c>
      <c r="AJ198" s="105"/>
      <c r="AK198" s="105">
        <f>+AJ198</f>
        <v>0</v>
      </c>
      <c r="AL198" s="105">
        <f>+AK198</f>
        <v>0</v>
      </c>
      <c r="AM198" s="105">
        <f>+AB198*8</f>
        <v>6613.2</v>
      </c>
      <c r="AN198" s="80"/>
      <c r="AO198" s="80"/>
      <c r="AP198" s="80"/>
      <c r="AQ198" s="80"/>
      <c r="AR198" s="80"/>
      <c r="AS198" s="105">
        <f>+AB198*12</f>
        <v>9919.7999999999993</v>
      </c>
      <c r="AT198" s="106">
        <f>+AE198+AG198+AS198</f>
        <v>23146.199999999997</v>
      </c>
      <c r="AU198" s="106">
        <f>+T198-AT198</f>
        <v>26452.800000000003</v>
      </c>
      <c r="AV198" s="82">
        <f>(Z198-Y198)*AB198</f>
        <v>4133.25</v>
      </c>
      <c r="AW198" s="83">
        <f>+AV198+AT198</f>
        <v>27279.449999999997</v>
      </c>
      <c r="AX198" s="84">
        <f>+T198-AW198</f>
        <v>22319.550000000003</v>
      </c>
    </row>
    <row r="199" spans="1:50">
      <c r="A199" s="67">
        <v>12</v>
      </c>
      <c r="B199" s="101" t="s">
        <v>150</v>
      </c>
      <c r="C199" s="86">
        <v>16</v>
      </c>
      <c r="D199" s="86" t="s">
        <v>55</v>
      </c>
      <c r="E199" s="87" t="s">
        <v>227</v>
      </c>
      <c r="F199" s="87" t="s">
        <v>157</v>
      </c>
      <c r="G199" s="86" t="s">
        <v>228</v>
      </c>
      <c r="H199" s="88" t="s">
        <v>58</v>
      </c>
      <c r="I199" s="117"/>
      <c r="J199" s="117"/>
      <c r="K199" s="117">
        <v>43103</v>
      </c>
      <c r="L199" s="70">
        <v>42398</v>
      </c>
      <c r="M199" s="70">
        <v>45320</v>
      </c>
      <c r="N199" s="70">
        <v>43160</v>
      </c>
      <c r="O199" s="156">
        <v>0</v>
      </c>
      <c r="P199" s="71">
        <f>+DATEDIF([1]SVTT!O$4,M199,"m")</f>
        <v>65</v>
      </c>
      <c r="Q199" s="153" t="str">
        <f>IF(R199=P199,"C",IF(P199+24=R199,"C24","T"))</f>
        <v>T</v>
      </c>
      <c r="R199" s="103">
        <v>0</v>
      </c>
      <c r="S199" s="72">
        <v>60</v>
      </c>
      <c r="T199" s="116">
        <v>14348235.290000001</v>
      </c>
      <c r="U199" s="92">
        <v>9</v>
      </c>
      <c r="V199" s="92">
        <v>2018</v>
      </c>
      <c r="W199" s="74">
        <v>0</v>
      </c>
      <c r="X199" s="74">
        <f>+([1]SVTT!$D$3-V199)*12+[1]SVTT!$C$3-U199+1</f>
        <v>4</v>
      </c>
      <c r="Y199" s="85">
        <f>+X199+24</f>
        <v>28</v>
      </c>
      <c r="Z199" s="74">
        <f>+Y199+Z$4</f>
        <v>33</v>
      </c>
      <c r="AA199" s="74">
        <f>+P199-Z199</f>
        <v>32</v>
      </c>
      <c r="AB199" s="74">
        <f>+T199/S199</f>
        <v>239137.25483333334</v>
      </c>
      <c r="AC199" s="75">
        <v>0</v>
      </c>
      <c r="AD199" s="75">
        <f>+(X199-W199)*AB199</f>
        <v>956549.01933333336</v>
      </c>
      <c r="AE199" s="75">
        <f>+AD199+AC199</f>
        <v>956549.01933333336</v>
      </c>
      <c r="AF199" s="75">
        <f>+T199-AE199</f>
        <v>13391686.270666668</v>
      </c>
      <c r="AG199" s="105">
        <f>+AB199*12</f>
        <v>2869647.0580000002</v>
      </c>
      <c r="AH199" s="105">
        <f>+AE199+AG199</f>
        <v>3826196.0773333334</v>
      </c>
      <c r="AI199" s="78">
        <f>+T199-AH199</f>
        <v>10522039.212666668</v>
      </c>
      <c r="AJ199" s="105"/>
      <c r="AK199" s="105">
        <f>+AJ199</f>
        <v>0</v>
      </c>
      <c r="AL199" s="105">
        <f>+AK199</f>
        <v>0</v>
      </c>
      <c r="AM199" s="105">
        <f>+AB199*8</f>
        <v>1913098.0386666667</v>
      </c>
      <c r="AN199" s="80"/>
      <c r="AO199" s="89"/>
      <c r="AP199" s="89"/>
      <c r="AQ199" s="89"/>
      <c r="AR199" s="89"/>
      <c r="AS199" s="105">
        <f>+AB199*12</f>
        <v>2869647.0580000002</v>
      </c>
      <c r="AT199" s="106">
        <f>+AE199+AG199+AS199</f>
        <v>6695843.1353333332</v>
      </c>
      <c r="AU199" s="106">
        <f>+T199-AT199</f>
        <v>7652392.1546666678</v>
      </c>
      <c r="AV199" s="82">
        <f>(Z199-Y199)*AB199</f>
        <v>1195686.2741666667</v>
      </c>
      <c r="AW199" s="83">
        <f>+AV199+AT199</f>
        <v>7891529.4095000001</v>
      </c>
      <c r="AX199" s="84">
        <f>+T199-AW199</f>
        <v>6456705.8805000009</v>
      </c>
    </row>
    <row r="200" spans="1:50">
      <c r="A200" s="67">
        <v>12</v>
      </c>
      <c r="B200" s="101" t="s">
        <v>150</v>
      </c>
      <c r="C200" s="86">
        <v>16</v>
      </c>
      <c r="D200" s="86" t="s">
        <v>55</v>
      </c>
      <c r="E200" s="87" t="s">
        <v>227</v>
      </c>
      <c r="F200" s="87" t="s">
        <v>157</v>
      </c>
      <c r="G200" s="86" t="s">
        <v>228</v>
      </c>
      <c r="H200" s="88" t="s">
        <v>58</v>
      </c>
      <c r="I200" s="117"/>
      <c r="J200" s="117"/>
      <c r="K200" s="117">
        <v>43103</v>
      </c>
      <c r="L200" s="70">
        <v>42398</v>
      </c>
      <c r="M200" s="70">
        <v>45320</v>
      </c>
      <c r="N200" s="70">
        <v>43160</v>
      </c>
      <c r="O200" s="156">
        <v>0</v>
      </c>
      <c r="P200" s="71">
        <f>+DATEDIF([1]SVTT!O$4,M200,"m")</f>
        <v>65</v>
      </c>
      <c r="Q200" s="153" t="str">
        <f>IF(R200=P200,"C",IF(P200+24=R200,"C24","T"))</f>
        <v>T</v>
      </c>
      <c r="R200" s="103">
        <v>0</v>
      </c>
      <c r="S200" s="72">
        <v>60</v>
      </c>
      <c r="T200" s="116">
        <v>14348235.290000001</v>
      </c>
      <c r="U200" s="92">
        <v>9</v>
      </c>
      <c r="V200" s="92">
        <v>2018</v>
      </c>
      <c r="W200" s="74">
        <v>0</v>
      </c>
      <c r="X200" s="74">
        <f>+([1]SVTT!$D$3-V200)*12+[1]SVTT!$C$3-U200+1</f>
        <v>4</v>
      </c>
      <c r="Y200" s="85">
        <f>+X200+24</f>
        <v>28</v>
      </c>
      <c r="Z200" s="74">
        <f>+Y200+Z$4</f>
        <v>33</v>
      </c>
      <c r="AA200" s="74">
        <f>+P200-Z200</f>
        <v>32</v>
      </c>
      <c r="AB200" s="74">
        <f>+T200/S200</f>
        <v>239137.25483333334</v>
      </c>
      <c r="AC200" s="75">
        <v>0</v>
      </c>
      <c r="AD200" s="75">
        <f>+(X200-W200)*AB200</f>
        <v>956549.01933333336</v>
      </c>
      <c r="AE200" s="75">
        <f>+AD200+AC200</f>
        <v>956549.01933333336</v>
      </c>
      <c r="AF200" s="75">
        <f>+T200-AE200</f>
        <v>13391686.270666668</v>
      </c>
      <c r="AG200" s="105">
        <f>+AB200*12</f>
        <v>2869647.0580000002</v>
      </c>
      <c r="AH200" s="105">
        <f>+AE200+AG200</f>
        <v>3826196.0773333334</v>
      </c>
      <c r="AI200" s="78">
        <f>+T200-AH200</f>
        <v>10522039.212666668</v>
      </c>
      <c r="AJ200" s="105"/>
      <c r="AK200" s="105">
        <f>+AJ200</f>
        <v>0</v>
      </c>
      <c r="AL200" s="105">
        <f>+AK200</f>
        <v>0</v>
      </c>
      <c r="AM200" s="105">
        <f>+AB200*8</f>
        <v>1913098.0386666667</v>
      </c>
      <c r="AN200" s="80"/>
      <c r="AO200" s="89"/>
      <c r="AP200" s="89"/>
      <c r="AQ200" s="89"/>
      <c r="AR200" s="89"/>
      <c r="AS200" s="105">
        <f>+AB200*12</f>
        <v>2869647.0580000002</v>
      </c>
      <c r="AT200" s="106">
        <f>+AE200+AG200+AS200</f>
        <v>6695843.1353333332</v>
      </c>
      <c r="AU200" s="106">
        <f>+T200-AT200</f>
        <v>7652392.1546666678</v>
      </c>
      <c r="AV200" s="82">
        <f>(Z200-Y200)*AB200</f>
        <v>1195686.2741666667</v>
      </c>
      <c r="AW200" s="83">
        <f>+AV200+AT200</f>
        <v>7891529.4095000001</v>
      </c>
      <c r="AX200" s="84">
        <f>+T200-AW200</f>
        <v>6456705.8805000009</v>
      </c>
    </row>
    <row r="201" spans="1:50">
      <c r="A201" s="67">
        <v>12</v>
      </c>
      <c r="B201" s="101" t="s">
        <v>150</v>
      </c>
      <c r="C201" s="86">
        <v>16</v>
      </c>
      <c r="D201" s="86" t="s">
        <v>55</v>
      </c>
      <c r="E201" s="87" t="s">
        <v>229</v>
      </c>
      <c r="F201" s="87" t="s">
        <v>157</v>
      </c>
      <c r="G201" s="86" t="s">
        <v>228</v>
      </c>
      <c r="H201" s="88" t="s">
        <v>58</v>
      </c>
      <c r="I201" s="117"/>
      <c r="J201" s="117"/>
      <c r="K201" s="117">
        <v>43103</v>
      </c>
      <c r="L201" s="70">
        <v>42398</v>
      </c>
      <c r="M201" s="70">
        <v>45320</v>
      </c>
      <c r="N201" s="70">
        <v>43160</v>
      </c>
      <c r="O201" s="156">
        <v>0</v>
      </c>
      <c r="P201" s="71">
        <f>+DATEDIF([1]SVTT!O$4,M201,"m")</f>
        <v>65</v>
      </c>
      <c r="Q201" s="153" t="str">
        <f>IF(R201=P201,"C",IF(P201+24=R201,"C24","T"))</f>
        <v>T</v>
      </c>
      <c r="R201" s="103">
        <v>0</v>
      </c>
      <c r="S201" s="72">
        <v>60</v>
      </c>
      <c r="T201" s="116">
        <v>54513164.880000003</v>
      </c>
      <c r="U201" s="92">
        <v>9</v>
      </c>
      <c r="V201" s="92">
        <v>2018</v>
      </c>
      <c r="W201" s="74">
        <v>0</v>
      </c>
      <c r="X201" s="74">
        <f>+([1]SVTT!$D$3-V201)*12+[1]SVTT!$C$3-U201+1</f>
        <v>4</v>
      </c>
      <c r="Y201" s="85">
        <f>+X201+24</f>
        <v>28</v>
      </c>
      <c r="Z201" s="74">
        <f>+Y201+Z$4</f>
        <v>33</v>
      </c>
      <c r="AA201" s="74">
        <f>+P201-Z201</f>
        <v>32</v>
      </c>
      <c r="AB201" s="74">
        <f>+T201/S201</f>
        <v>908552.74800000002</v>
      </c>
      <c r="AC201" s="75">
        <v>0</v>
      </c>
      <c r="AD201" s="75">
        <f>+(X201-W201)*AB201</f>
        <v>3634210.9920000001</v>
      </c>
      <c r="AE201" s="75">
        <f>+AD201+AC201</f>
        <v>3634210.9920000001</v>
      </c>
      <c r="AF201" s="75">
        <f>+T201-AE201</f>
        <v>50878953.888000004</v>
      </c>
      <c r="AG201" s="105">
        <f>+AB201*12</f>
        <v>10902632.976</v>
      </c>
      <c r="AH201" s="105">
        <f>+AE201+AG201</f>
        <v>14536843.968</v>
      </c>
      <c r="AI201" s="78">
        <f>+T201-AH201</f>
        <v>39976320.912</v>
      </c>
      <c r="AJ201" s="105"/>
      <c r="AK201" s="105">
        <f>+AJ201</f>
        <v>0</v>
      </c>
      <c r="AL201" s="105">
        <f>+AK201</f>
        <v>0</v>
      </c>
      <c r="AM201" s="105">
        <f>+AB201*8</f>
        <v>7268421.9840000002</v>
      </c>
      <c r="AN201" s="80"/>
      <c r="AO201" s="89"/>
      <c r="AP201" s="89"/>
      <c r="AQ201" s="89"/>
      <c r="AR201" s="89"/>
      <c r="AS201" s="105">
        <f>+AB201*12</f>
        <v>10902632.976</v>
      </c>
      <c r="AT201" s="106">
        <f>+AE201+AG201+AS201</f>
        <v>25439476.943999998</v>
      </c>
      <c r="AU201" s="106">
        <f>+T201-AT201</f>
        <v>29073687.936000004</v>
      </c>
      <c r="AV201" s="82">
        <f>(Z201-Y201)*AB201</f>
        <v>4542763.74</v>
      </c>
      <c r="AW201" s="83">
        <f>+AV201+AT201</f>
        <v>29982240.684</v>
      </c>
      <c r="AX201" s="84">
        <f>+T201-AW201</f>
        <v>24530924.196000002</v>
      </c>
    </row>
    <row r="202" spans="1:50">
      <c r="A202" s="67">
        <v>12</v>
      </c>
      <c r="B202" s="101" t="s">
        <v>150</v>
      </c>
      <c r="C202" s="86">
        <v>16</v>
      </c>
      <c r="D202" s="86" t="s">
        <v>55</v>
      </c>
      <c r="E202" s="87" t="s">
        <v>229</v>
      </c>
      <c r="F202" s="87" t="s">
        <v>157</v>
      </c>
      <c r="G202" s="86" t="s">
        <v>228</v>
      </c>
      <c r="H202" s="88" t="s">
        <v>58</v>
      </c>
      <c r="I202" s="117"/>
      <c r="J202" s="117"/>
      <c r="K202" s="117">
        <v>43103</v>
      </c>
      <c r="L202" s="70">
        <v>42398</v>
      </c>
      <c r="M202" s="70">
        <v>45320</v>
      </c>
      <c r="N202" s="70">
        <v>43160</v>
      </c>
      <c r="O202" s="156">
        <v>0</v>
      </c>
      <c r="P202" s="71">
        <f>+DATEDIF([1]SVTT!O$4,M202,"m")</f>
        <v>65</v>
      </c>
      <c r="Q202" s="153" t="str">
        <f>IF(R202=P202,"C",IF(P202+24=R202,"C24","T"))</f>
        <v>T</v>
      </c>
      <c r="R202" s="103">
        <v>0</v>
      </c>
      <c r="S202" s="72">
        <v>60</v>
      </c>
      <c r="T202" s="116">
        <v>54513164.880000003</v>
      </c>
      <c r="U202" s="92">
        <v>9</v>
      </c>
      <c r="V202" s="92">
        <v>2018</v>
      </c>
      <c r="W202" s="74">
        <v>0</v>
      </c>
      <c r="X202" s="74">
        <f>+([1]SVTT!$D$3-V202)*12+[1]SVTT!$C$3-U202+1</f>
        <v>4</v>
      </c>
      <c r="Y202" s="85">
        <f>+X202+24</f>
        <v>28</v>
      </c>
      <c r="Z202" s="74">
        <f>+Y202+Z$4</f>
        <v>33</v>
      </c>
      <c r="AA202" s="74">
        <f>+P202-Z202</f>
        <v>32</v>
      </c>
      <c r="AB202" s="74">
        <f>+T202/S202</f>
        <v>908552.74800000002</v>
      </c>
      <c r="AC202" s="75">
        <v>0</v>
      </c>
      <c r="AD202" s="75">
        <f>+(X202-W202)*AB202</f>
        <v>3634210.9920000001</v>
      </c>
      <c r="AE202" s="75">
        <f>+AD202+AC202</f>
        <v>3634210.9920000001</v>
      </c>
      <c r="AF202" s="75">
        <f>+T202-AE202</f>
        <v>50878953.888000004</v>
      </c>
      <c r="AG202" s="105">
        <f>+AB202*12</f>
        <v>10902632.976</v>
      </c>
      <c r="AH202" s="105">
        <f>+AE202+AG202</f>
        <v>14536843.968</v>
      </c>
      <c r="AI202" s="78">
        <f>+T202-AH202</f>
        <v>39976320.912</v>
      </c>
      <c r="AJ202" s="105"/>
      <c r="AK202" s="105">
        <f>+AJ202</f>
        <v>0</v>
      </c>
      <c r="AL202" s="105">
        <f>+AK202</f>
        <v>0</v>
      </c>
      <c r="AM202" s="105">
        <f>+AB202*8</f>
        <v>7268421.9840000002</v>
      </c>
      <c r="AN202" s="80"/>
      <c r="AO202" s="89"/>
      <c r="AP202" s="89"/>
      <c r="AQ202" s="89"/>
      <c r="AR202" s="89"/>
      <c r="AS202" s="105">
        <f>+AB202*12</f>
        <v>10902632.976</v>
      </c>
      <c r="AT202" s="106">
        <f>+AE202+AG202+AS202</f>
        <v>25439476.943999998</v>
      </c>
      <c r="AU202" s="106">
        <f>+T202-AT202</f>
        <v>29073687.936000004</v>
      </c>
      <c r="AV202" s="82">
        <f>(Z202-Y202)*AB202</f>
        <v>4542763.74</v>
      </c>
      <c r="AW202" s="83">
        <f>+AV202+AT202</f>
        <v>29982240.684</v>
      </c>
      <c r="AX202" s="84">
        <f>+T202-AW202</f>
        <v>24530924.196000002</v>
      </c>
    </row>
    <row r="203" spans="1:50">
      <c r="A203" s="67">
        <v>12</v>
      </c>
      <c r="B203" s="101" t="s">
        <v>150</v>
      </c>
      <c r="C203" s="86">
        <v>27</v>
      </c>
      <c r="D203" s="86" t="s">
        <v>55</v>
      </c>
      <c r="E203" s="87" t="s">
        <v>230</v>
      </c>
      <c r="F203" s="87" t="s">
        <v>231</v>
      </c>
      <c r="G203" s="86">
        <v>335521</v>
      </c>
      <c r="H203" s="88" t="s">
        <v>58</v>
      </c>
      <c r="I203" s="87" t="s">
        <v>153</v>
      </c>
      <c r="J203" s="87"/>
      <c r="K203" s="117">
        <v>43130</v>
      </c>
      <c r="L203" s="70">
        <v>42398</v>
      </c>
      <c r="M203" s="70">
        <v>45320</v>
      </c>
      <c r="N203" s="70">
        <v>43160</v>
      </c>
      <c r="O203" s="156">
        <v>0</v>
      </c>
      <c r="P203" s="71">
        <f>+DATEDIF([1]SVTT!O$4,M203,"m")</f>
        <v>65</v>
      </c>
      <c r="Q203" s="153" t="str">
        <f>IF(R203=P203,"C",IF(P203+24=R203,"C24","T"))</f>
        <v>T</v>
      </c>
      <c r="R203" s="103">
        <v>0</v>
      </c>
      <c r="S203" s="72">
        <v>60</v>
      </c>
      <c r="T203" s="116">
        <v>159990</v>
      </c>
      <c r="U203" s="92">
        <v>9</v>
      </c>
      <c r="V203" s="92">
        <v>2018</v>
      </c>
      <c r="W203" s="74">
        <v>0</v>
      </c>
      <c r="X203" s="74">
        <f>+([1]SVTT!$D$3-V203)*12+[1]SVTT!$C$3-U203+1</f>
        <v>4</v>
      </c>
      <c r="Y203" s="85">
        <f>+X203+24</f>
        <v>28</v>
      </c>
      <c r="Z203" s="74">
        <f>+Y203+Z$4</f>
        <v>33</v>
      </c>
      <c r="AA203" s="74">
        <f>+P203-Z203</f>
        <v>32</v>
      </c>
      <c r="AB203" s="74">
        <f>+T203/S203</f>
        <v>2666.5</v>
      </c>
      <c r="AC203" s="75">
        <v>0</v>
      </c>
      <c r="AD203" s="75">
        <f>+(X203-W203)*AB203</f>
        <v>10666</v>
      </c>
      <c r="AE203" s="75">
        <f>+AD203+AC203</f>
        <v>10666</v>
      </c>
      <c r="AF203" s="75">
        <f>+T203-AE203</f>
        <v>149324</v>
      </c>
      <c r="AG203" s="105">
        <f>+AB203*12</f>
        <v>31998</v>
      </c>
      <c r="AH203" s="105">
        <f>+AE203+AG203</f>
        <v>42664</v>
      </c>
      <c r="AI203" s="78">
        <f>+T203-AH203</f>
        <v>117326</v>
      </c>
      <c r="AJ203" s="105"/>
      <c r="AK203" s="105">
        <f>+AJ203</f>
        <v>0</v>
      </c>
      <c r="AL203" s="105">
        <f>+AK203</f>
        <v>0</v>
      </c>
      <c r="AM203" s="105">
        <f>+AB203*8</f>
        <v>21332</v>
      </c>
      <c r="AN203" s="80"/>
      <c r="AO203" s="89"/>
      <c r="AP203" s="89"/>
      <c r="AQ203" s="89"/>
      <c r="AR203" s="89"/>
      <c r="AS203" s="105">
        <f>+AB203*12</f>
        <v>31998</v>
      </c>
      <c r="AT203" s="106">
        <f>+AE203+AG203+AS203</f>
        <v>74662</v>
      </c>
      <c r="AU203" s="106">
        <f>+T203-AT203</f>
        <v>85328</v>
      </c>
      <c r="AV203" s="82">
        <f>(Z203-Y203)*AB203</f>
        <v>13332.5</v>
      </c>
      <c r="AW203" s="83">
        <f>+AV203+AT203</f>
        <v>87994.5</v>
      </c>
      <c r="AX203" s="84">
        <f>+T203-AW203</f>
        <v>71995.5</v>
      </c>
    </row>
    <row r="204" spans="1:50">
      <c r="A204" s="67">
        <v>12</v>
      </c>
      <c r="B204" s="101" t="s">
        <v>150</v>
      </c>
      <c r="C204" s="86">
        <v>26</v>
      </c>
      <c r="D204" s="86" t="s">
        <v>55</v>
      </c>
      <c r="E204" s="87" t="s">
        <v>232</v>
      </c>
      <c r="F204" s="87" t="s">
        <v>233</v>
      </c>
      <c r="G204" s="86">
        <v>35</v>
      </c>
      <c r="H204" s="88" t="s">
        <v>58</v>
      </c>
      <c r="I204" s="87" t="s">
        <v>218</v>
      </c>
      <c r="J204" s="87"/>
      <c r="K204" s="117">
        <v>43138</v>
      </c>
      <c r="L204" s="70">
        <v>42398</v>
      </c>
      <c r="M204" s="70">
        <v>45320</v>
      </c>
      <c r="N204" s="70">
        <v>43160</v>
      </c>
      <c r="O204" s="156">
        <v>0</v>
      </c>
      <c r="P204" s="71">
        <f>+DATEDIF([1]SVTT!O$4,M204,"m")</f>
        <v>65</v>
      </c>
      <c r="Q204" s="153" t="str">
        <f>IF(R204=P204,"C",IF(P204+24=R204,"C24","T"))</f>
        <v>T</v>
      </c>
      <c r="R204" s="103">
        <v>0</v>
      </c>
      <c r="S204" s="72">
        <v>60</v>
      </c>
      <c r="T204" s="116">
        <v>75000</v>
      </c>
      <c r="U204" s="92">
        <v>9</v>
      </c>
      <c r="V204" s="92">
        <v>2018</v>
      </c>
      <c r="W204" s="74">
        <v>0</v>
      </c>
      <c r="X204" s="74">
        <f>+([1]SVTT!$D$3-V204)*12+[1]SVTT!$C$3-U204+1</f>
        <v>4</v>
      </c>
      <c r="Y204" s="85">
        <f>+X204+24</f>
        <v>28</v>
      </c>
      <c r="Z204" s="74">
        <f>+Y204+Z$4</f>
        <v>33</v>
      </c>
      <c r="AA204" s="74">
        <f>+P204-Z204</f>
        <v>32</v>
      </c>
      <c r="AB204" s="74">
        <f>+T204/S204</f>
        <v>1250</v>
      </c>
      <c r="AC204" s="75">
        <v>0</v>
      </c>
      <c r="AD204" s="75">
        <f>+(X204-W204)*AB204</f>
        <v>5000</v>
      </c>
      <c r="AE204" s="75">
        <f>+AD204+AC204</f>
        <v>5000</v>
      </c>
      <c r="AF204" s="75">
        <f>+T204-AE204</f>
        <v>70000</v>
      </c>
      <c r="AG204" s="105">
        <f>+AB204*12</f>
        <v>15000</v>
      </c>
      <c r="AH204" s="105">
        <f>+AE204+AG204</f>
        <v>20000</v>
      </c>
      <c r="AI204" s="78">
        <f>+T204-AH204</f>
        <v>55000</v>
      </c>
      <c r="AJ204" s="105"/>
      <c r="AK204" s="105">
        <f>+AJ204</f>
        <v>0</v>
      </c>
      <c r="AL204" s="105">
        <f>+AK204</f>
        <v>0</v>
      </c>
      <c r="AM204" s="105">
        <f>+AB204*8</f>
        <v>10000</v>
      </c>
      <c r="AN204" s="80"/>
      <c r="AO204" s="89"/>
      <c r="AP204" s="89"/>
      <c r="AQ204" s="89"/>
      <c r="AR204" s="89"/>
      <c r="AS204" s="105">
        <f>+AB204*12</f>
        <v>15000</v>
      </c>
      <c r="AT204" s="106">
        <f>+AE204+AG204+AS204</f>
        <v>35000</v>
      </c>
      <c r="AU204" s="106">
        <f>+T204-AT204</f>
        <v>40000</v>
      </c>
      <c r="AV204" s="82">
        <f>(Z204-Y204)*AB204</f>
        <v>6250</v>
      </c>
      <c r="AW204" s="83">
        <f>+AV204+AT204</f>
        <v>41250</v>
      </c>
      <c r="AX204" s="84">
        <f>+T204-AW204</f>
        <v>33750</v>
      </c>
    </row>
    <row r="205" spans="1:50">
      <c r="A205" s="67">
        <v>12</v>
      </c>
      <c r="B205" s="101" t="s">
        <v>150</v>
      </c>
      <c r="C205" s="86">
        <v>26</v>
      </c>
      <c r="D205" s="86" t="s">
        <v>55</v>
      </c>
      <c r="E205" s="87" t="s">
        <v>232</v>
      </c>
      <c r="F205" s="87" t="s">
        <v>233</v>
      </c>
      <c r="G205" s="86">
        <v>35</v>
      </c>
      <c r="H205" s="88" t="s">
        <v>58</v>
      </c>
      <c r="I205" s="87" t="s">
        <v>196</v>
      </c>
      <c r="J205" s="87"/>
      <c r="K205" s="117">
        <v>43138</v>
      </c>
      <c r="L205" s="70">
        <v>42398</v>
      </c>
      <c r="M205" s="70">
        <v>45320</v>
      </c>
      <c r="N205" s="70">
        <v>43160</v>
      </c>
      <c r="O205" s="156">
        <v>0</v>
      </c>
      <c r="P205" s="71">
        <f>+DATEDIF([1]SVTT!O$4,M205,"m")</f>
        <v>65</v>
      </c>
      <c r="Q205" s="153" t="str">
        <f>IF(R205=P205,"C",IF(P205+24=R205,"C24","T"))</f>
        <v>T</v>
      </c>
      <c r="R205" s="103">
        <v>0</v>
      </c>
      <c r="S205" s="72">
        <v>60</v>
      </c>
      <c r="T205" s="116">
        <v>75000</v>
      </c>
      <c r="U205" s="92">
        <v>9</v>
      </c>
      <c r="V205" s="92">
        <v>2018</v>
      </c>
      <c r="W205" s="74">
        <v>0</v>
      </c>
      <c r="X205" s="74">
        <f>+([1]SVTT!$D$3-V205)*12+[1]SVTT!$C$3-U205+1</f>
        <v>4</v>
      </c>
      <c r="Y205" s="85">
        <f>+X205+24</f>
        <v>28</v>
      </c>
      <c r="Z205" s="74">
        <f>+Y205+Z$4</f>
        <v>33</v>
      </c>
      <c r="AA205" s="74">
        <f>+P205-Z205</f>
        <v>32</v>
      </c>
      <c r="AB205" s="74">
        <f>+T205/S205</f>
        <v>1250</v>
      </c>
      <c r="AC205" s="75">
        <v>0</v>
      </c>
      <c r="AD205" s="75">
        <f>+(X205-W205)*AB205</f>
        <v>5000</v>
      </c>
      <c r="AE205" s="75">
        <f>+AD205+AC205</f>
        <v>5000</v>
      </c>
      <c r="AF205" s="75">
        <f>+T205-AE205</f>
        <v>70000</v>
      </c>
      <c r="AG205" s="105">
        <f>+AB205*12</f>
        <v>15000</v>
      </c>
      <c r="AH205" s="105">
        <f>+AE205+AG205</f>
        <v>20000</v>
      </c>
      <c r="AI205" s="78">
        <f>+T205-AH205</f>
        <v>55000</v>
      </c>
      <c r="AJ205" s="105"/>
      <c r="AK205" s="105">
        <f>+AJ205</f>
        <v>0</v>
      </c>
      <c r="AL205" s="105">
        <f>+AK205</f>
        <v>0</v>
      </c>
      <c r="AM205" s="105">
        <f>+AB205*8</f>
        <v>10000</v>
      </c>
      <c r="AN205" s="80"/>
      <c r="AO205" s="89"/>
      <c r="AP205" s="89"/>
      <c r="AQ205" s="89"/>
      <c r="AR205" s="89"/>
      <c r="AS205" s="105">
        <f>+AB205*12</f>
        <v>15000</v>
      </c>
      <c r="AT205" s="106">
        <f>+AE205+AG205+AS205</f>
        <v>35000</v>
      </c>
      <c r="AU205" s="106">
        <f>+T205-AT205</f>
        <v>40000</v>
      </c>
      <c r="AV205" s="82">
        <f>(Z205-Y205)*AB205</f>
        <v>6250</v>
      </c>
      <c r="AW205" s="83">
        <f>+AV205+AT205</f>
        <v>41250</v>
      </c>
      <c r="AX205" s="84">
        <f>+T205-AW205</f>
        <v>33750</v>
      </c>
    </row>
    <row r="206" spans="1:50">
      <c r="A206" s="67">
        <v>12</v>
      </c>
      <c r="B206" s="101" t="s">
        <v>150</v>
      </c>
      <c r="C206" s="86">
        <v>26</v>
      </c>
      <c r="D206" s="86" t="s">
        <v>55</v>
      </c>
      <c r="E206" s="87" t="s">
        <v>232</v>
      </c>
      <c r="F206" s="87" t="s">
        <v>233</v>
      </c>
      <c r="G206" s="86">
        <v>35</v>
      </c>
      <c r="H206" s="88" t="s">
        <v>58</v>
      </c>
      <c r="I206" s="87" t="s">
        <v>196</v>
      </c>
      <c r="J206" s="87"/>
      <c r="K206" s="117">
        <v>43138</v>
      </c>
      <c r="L206" s="70">
        <v>42398</v>
      </c>
      <c r="M206" s="70">
        <v>45320</v>
      </c>
      <c r="N206" s="70">
        <v>43160</v>
      </c>
      <c r="O206" s="156">
        <v>0</v>
      </c>
      <c r="P206" s="71">
        <f>+DATEDIF([1]SVTT!O$4,M206,"m")</f>
        <v>65</v>
      </c>
      <c r="Q206" s="153" t="str">
        <f>IF(R206=P206,"C",IF(P206+24=R206,"C24","T"))</f>
        <v>T</v>
      </c>
      <c r="R206" s="103">
        <v>0</v>
      </c>
      <c r="S206" s="72">
        <v>60</v>
      </c>
      <c r="T206" s="116">
        <v>75000</v>
      </c>
      <c r="U206" s="92">
        <v>9</v>
      </c>
      <c r="V206" s="92">
        <v>2018</v>
      </c>
      <c r="W206" s="74">
        <v>0</v>
      </c>
      <c r="X206" s="74">
        <f>+([1]SVTT!$D$3-V206)*12+[1]SVTT!$C$3-U206+1</f>
        <v>4</v>
      </c>
      <c r="Y206" s="85">
        <f>+X206+24</f>
        <v>28</v>
      </c>
      <c r="Z206" s="74">
        <f>+Y206+Z$4</f>
        <v>33</v>
      </c>
      <c r="AA206" s="74">
        <f>+P206-Z206</f>
        <v>32</v>
      </c>
      <c r="AB206" s="74">
        <f>+T206/S206</f>
        <v>1250</v>
      </c>
      <c r="AC206" s="75">
        <v>0</v>
      </c>
      <c r="AD206" s="75">
        <f>+(X206-W206)*AB206</f>
        <v>5000</v>
      </c>
      <c r="AE206" s="75">
        <f>+AD206+AC206</f>
        <v>5000</v>
      </c>
      <c r="AF206" s="75">
        <f>+T206-AE206</f>
        <v>70000</v>
      </c>
      <c r="AG206" s="105">
        <f>+AB206*12</f>
        <v>15000</v>
      </c>
      <c r="AH206" s="105">
        <f>+AE206+AG206</f>
        <v>20000</v>
      </c>
      <c r="AI206" s="78">
        <f>+T206-AH206</f>
        <v>55000</v>
      </c>
      <c r="AJ206" s="105"/>
      <c r="AK206" s="105">
        <f>+AJ206</f>
        <v>0</v>
      </c>
      <c r="AL206" s="105">
        <f>+AK206</f>
        <v>0</v>
      </c>
      <c r="AM206" s="105">
        <f>+AB206*8</f>
        <v>10000</v>
      </c>
      <c r="AN206" s="80"/>
      <c r="AO206" s="89"/>
      <c r="AP206" s="89"/>
      <c r="AQ206" s="89"/>
      <c r="AR206" s="89"/>
      <c r="AS206" s="105">
        <f>+AB206*12</f>
        <v>15000</v>
      </c>
      <c r="AT206" s="106">
        <f>+AE206+AG206+AS206</f>
        <v>35000</v>
      </c>
      <c r="AU206" s="106">
        <f>+T206-AT206</f>
        <v>40000</v>
      </c>
      <c r="AV206" s="82">
        <f>(Z206-Y206)*AB206</f>
        <v>6250</v>
      </c>
      <c r="AW206" s="83">
        <f>+AV206+AT206</f>
        <v>41250</v>
      </c>
      <c r="AX206" s="84">
        <f>+T206-AW206</f>
        <v>33750</v>
      </c>
    </row>
    <row r="207" spans="1:50">
      <c r="A207" s="67">
        <v>12</v>
      </c>
      <c r="B207" s="101" t="s">
        <v>150</v>
      </c>
      <c r="C207" s="86">
        <v>23</v>
      </c>
      <c r="D207" s="86" t="s">
        <v>55</v>
      </c>
      <c r="E207" s="87" t="s">
        <v>234</v>
      </c>
      <c r="F207" s="87" t="s">
        <v>235</v>
      </c>
      <c r="G207" s="86">
        <v>41564</v>
      </c>
      <c r="H207" s="88" t="s">
        <v>58</v>
      </c>
      <c r="I207" s="87" t="s">
        <v>153</v>
      </c>
      <c r="J207" s="87"/>
      <c r="K207" s="117">
        <v>43143</v>
      </c>
      <c r="L207" s="70">
        <v>42398</v>
      </c>
      <c r="M207" s="70">
        <v>45320</v>
      </c>
      <c r="N207" s="70">
        <v>43160</v>
      </c>
      <c r="O207" s="156">
        <v>0</v>
      </c>
      <c r="P207" s="71">
        <f>+DATEDIF([1]SVTT!O$4,M207,"m")</f>
        <v>65</v>
      </c>
      <c r="Q207" s="153" t="str">
        <f>IF(R207=P207,"C",IF(P207+24=R207,"C24","T"))</f>
        <v>T</v>
      </c>
      <c r="R207" s="103">
        <v>0</v>
      </c>
      <c r="S207" s="72">
        <v>60</v>
      </c>
      <c r="T207" s="116">
        <v>46900</v>
      </c>
      <c r="U207" s="92">
        <v>9</v>
      </c>
      <c r="V207" s="92">
        <v>2018</v>
      </c>
      <c r="W207" s="74">
        <v>0</v>
      </c>
      <c r="X207" s="74">
        <f>+([1]SVTT!$D$3-V207)*12+[1]SVTT!$C$3-U207+1</f>
        <v>4</v>
      </c>
      <c r="Y207" s="85">
        <f>+X207+24</f>
        <v>28</v>
      </c>
      <c r="Z207" s="74">
        <f>+Y207+Z$4</f>
        <v>33</v>
      </c>
      <c r="AA207" s="74">
        <f>+P207-Z207</f>
        <v>32</v>
      </c>
      <c r="AB207" s="74">
        <f>+T207/S207</f>
        <v>781.66666666666663</v>
      </c>
      <c r="AC207" s="75">
        <v>0</v>
      </c>
      <c r="AD207" s="75">
        <f>+(X207-W207)*AB207</f>
        <v>3126.6666666666665</v>
      </c>
      <c r="AE207" s="75">
        <f>+AD207+AC207</f>
        <v>3126.6666666666665</v>
      </c>
      <c r="AF207" s="75">
        <f>+T207-AE207</f>
        <v>43773.333333333336</v>
      </c>
      <c r="AG207" s="105">
        <f>+AB207*12</f>
        <v>9380</v>
      </c>
      <c r="AH207" s="105">
        <f>+AE207+AG207</f>
        <v>12506.666666666666</v>
      </c>
      <c r="AI207" s="78">
        <f>+T207-AH207</f>
        <v>34393.333333333336</v>
      </c>
      <c r="AJ207" s="105"/>
      <c r="AK207" s="105">
        <f>+AJ207</f>
        <v>0</v>
      </c>
      <c r="AL207" s="105">
        <f>+AK207</f>
        <v>0</v>
      </c>
      <c r="AM207" s="105">
        <f>+AB207*8</f>
        <v>6253.333333333333</v>
      </c>
      <c r="AN207" s="80"/>
      <c r="AO207" s="89"/>
      <c r="AP207" s="89"/>
      <c r="AQ207" s="89"/>
      <c r="AR207" s="89"/>
      <c r="AS207" s="105">
        <f>+AB207*12</f>
        <v>9380</v>
      </c>
      <c r="AT207" s="106">
        <f>+AE207+AG207+AS207</f>
        <v>21886.666666666664</v>
      </c>
      <c r="AU207" s="106">
        <f>+T207-AT207</f>
        <v>25013.333333333336</v>
      </c>
      <c r="AV207" s="82">
        <f>(Z207-Y207)*AB207</f>
        <v>3908.333333333333</v>
      </c>
      <c r="AW207" s="83">
        <f>+AV207+AT207</f>
        <v>25794.999999999996</v>
      </c>
      <c r="AX207" s="84">
        <f>+T207-AW207</f>
        <v>21105.000000000004</v>
      </c>
    </row>
    <row r="208" spans="1:50">
      <c r="A208" s="67">
        <v>12</v>
      </c>
      <c r="B208" s="101" t="s">
        <v>150</v>
      </c>
      <c r="C208" s="86">
        <v>23</v>
      </c>
      <c r="D208" s="86" t="s">
        <v>55</v>
      </c>
      <c r="E208" s="87" t="s">
        <v>234</v>
      </c>
      <c r="F208" s="87" t="s">
        <v>235</v>
      </c>
      <c r="G208" s="86">
        <v>41564</v>
      </c>
      <c r="H208" s="88" t="s">
        <v>58</v>
      </c>
      <c r="I208" s="87" t="s">
        <v>153</v>
      </c>
      <c r="J208" s="87"/>
      <c r="K208" s="117">
        <v>43143</v>
      </c>
      <c r="L208" s="70">
        <v>42398</v>
      </c>
      <c r="M208" s="70">
        <v>45320</v>
      </c>
      <c r="N208" s="70">
        <v>43160</v>
      </c>
      <c r="O208" s="156">
        <v>0</v>
      </c>
      <c r="P208" s="71">
        <f>+DATEDIF([1]SVTT!O$4,M208,"m")</f>
        <v>65</v>
      </c>
      <c r="Q208" s="153" t="str">
        <f>IF(R208=P208,"C",IF(P208+24=R208,"C24","T"))</f>
        <v>T</v>
      </c>
      <c r="R208" s="103">
        <v>0</v>
      </c>
      <c r="S208" s="72">
        <v>60</v>
      </c>
      <c r="T208" s="116">
        <v>46900</v>
      </c>
      <c r="U208" s="92">
        <v>9</v>
      </c>
      <c r="V208" s="92">
        <v>2018</v>
      </c>
      <c r="W208" s="74">
        <v>0</v>
      </c>
      <c r="X208" s="74">
        <f>+([1]SVTT!$D$3-V208)*12+[1]SVTT!$C$3-U208+1</f>
        <v>4</v>
      </c>
      <c r="Y208" s="85">
        <f>+X208+24</f>
        <v>28</v>
      </c>
      <c r="Z208" s="74">
        <f>+Y208+Z$4</f>
        <v>33</v>
      </c>
      <c r="AA208" s="74">
        <f>+P208-Z208</f>
        <v>32</v>
      </c>
      <c r="AB208" s="74">
        <f>+T208/S208</f>
        <v>781.66666666666663</v>
      </c>
      <c r="AC208" s="75">
        <v>0</v>
      </c>
      <c r="AD208" s="75">
        <f>+(X208-W208)*AB208</f>
        <v>3126.6666666666665</v>
      </c>
      <c r="AE208" s="75">
        <f>+AD208+AC208</f>
        <v>3126.6666666666665</v>
      </c>
      <c r="AF208" s="75">
        <f>+T208-AE208</f>
        <v>43773.333333333336</v>
      </c>
      <c r="AG208" s="105">
        <f>+AB208*12</f>
        <v>9380</v>
      </c>
      <c r="AH208" s="105">
        <f>+AE208+AG208</f>
        <v>12506.666666666666</v>
      </c>
      <c r="AI208" s="78">
        <f>+T208-AH208</f>
        <v>34393.333333333336</v>
      </c>
      <c r="AJ208" s="105"/>
      <c r="AK208" s="105">
        <f>+AJ208</f>
        <v>0</v>
      </c>
      <c r="AL208" s="105">
        <f>+AK208</f>
        <v>0</v>
      </c>
      <c r="AM208" s="105">
        <f>+AB208*8</f>
        <v>6253.333333333333</v>
      </c>
      <c r="AN208" s="80"/>
      <c r="AO208" s="89"/>
      <c r="AP208" s="89"/>
      <c r="AQ208" s="89"/>
      <c r="AR208" s="89"/>
      <c r="AS208" s="105">
        <f>+AB208*12</f>
        <v>9380</v>
      </c>
      <c r="AT208" s="106">
        <f>+AE208+AG208+AS208</f>
        <v>21886.666666666664</v>
      </c>
      <c r="AU208" s="106">
        <f>+T208-AT208</f>
        <v>25013.333333333336</v>
      </c>
      <c r="AV208" s="82">
        <f>(Z208-Y208)*AB208</f>
        <v>3908.333333333333</v>
      </c>
      <c r="AW208" s="83">
        <f>+AV208+AT208</f>
        <v>25794.999999999996</v>
      </c>
      <c r="AX208" s="84">
        <f>+T208-AW208</f>
        <v>21105.000000000004</v>
      </c>
    </row>
    <row r="209" spans="1:50">
      <c r="A209" s="67">
        <v>12</v>
      </c>
      <c r="B209" s="101" t="s">
        <v>150</v>
      </c>
      <c r="C209" s="86">
        <v>23</v>
      </c>
      <c r="D209" s="86" t="s">
        <v>55</v>
      </c>
      <c r="E209" s="87" t="s">
        <v>234</v>
      </c>
      <c r="F209" s="87" t="s">
        <v>235</v>
      </c>
      <c r="G209" s="86">
        <v>41564</v>
      </c>
      <c r="H209" s="88" t="s">
        <v>58</v>
      </c>
      <c r="I209" s="87" t="s">
        <v>153</v>
      </c>
      <c r="J209" s="87"/>
      <c r="K209" s="117">
        <v>43143</v>
      </c>
      <c r="L209" s="70">
        <v>42398</v>
      </c>
      <c r="M209" s="70">
        <v>45320</v>
      </c>
      <c r="N209" s="70">
        <v>43160</v>
      </c>
      <c r="O209" s="156">
        <v>0</v>
      </c>
      <c r="P209" s="71">
        <f>+DATEDIF([1]SVTT!O$4,M209,"m")</f>
        <v>65</v>
      </c>
      <c r="Q209" s="153" t="str">
        <f>IF(R209=P209,"C",IF(P209+24=R209,"C24","T"))</f>
        <v>T</v>
      </c>
      <c r="R209" s="103">
        <v>0</v>
      </c>
      <c r="S209" s="72">
        <v>60</v>
      </c>
      <c r="T209" s="116">
        <v>46900</v>
      </c>
      <c r="U209" s="92">
        <v>9</v>
      </c>
      <c r="V209" s="92">
        <v>2018</v>
      </c>
      <c r="W209" s="74">
        <v>0</v>
      </c>
      <c r="X209" s="74">
        <f>+([1]SVTT!$D$3-V209)*12+[1]SVTT!$C$3-U209+1</f>
        <v>4</v>
      </c>
      <c r="Y209" s="85">
        <f>+X209+24</f>
        <v>28</v>
      </c>
      <c r="Z209" s="74">
        <f>+Y209+Z$4</f>
        <v>33</v>
      </c>
      <c r="AA209" s="74">
        <f>+P209-Z209</f>
        <v>32</v>
      </c>
      <c r="AB209" s="74">
        <f>+T209/S209</f>
        <v>781.66666666666663</v>
      </c>
      <c r="AC209" s="75">
        <v>0</v>
      </c>
      <c r="AD209" s="75">
        <f>+(X209-W209)*AB209</f>
        <v>3126.6666666666665</v>
      </c>
      <c r="AE209" s="75">
        <f>+AD209+AC209</f>
        <v>3126.6666666666665</v>
      </c>
      <c r="AF209" s="75">
        <f>+T209-AE209</f>
        <v>43773.333333333336</v>
      </c>
      <c r="AG209" s="105">
        <f>+AB209*12</f>
        <v>9380</v>
      </c>
      <c r="AH209" s="105">
        <f>+AE209+AG209</f>
        <v>12506.666666666666</v>
      </c>
      <c r="AI209" s="78">
        <f>+T209-AH209</f>
        <v>34393.333333333336</v>
      </c>
      <c r="AJ209" s="105"/>
      <c r="AK209" s="105">
        <f>+AJ209</f>
        <v>0</v>
      </c>
      <c r="AL209" s="105">
        <f>+AK209</f>
        <v>0</v>
      </c>
      <c r="AM209" s="105">
        <f>+AB209*8</f>
        <v>6253.333333333333</v>
      </c>
      <c r="AN209" s="80"/>
      <c r="AO209" s="89"/>
      <c r="AP209" s="89"/>
      <c r="AQ209" s="89"/>
      <c r="AR209" s="89"/>
      <c r="AS209" s="105">
        <f>+AB209*12</f>
        <v>9380</v>
      </c>
      <c r="AT209" s="106">
        <f>+AE209+AG209+AS209</f>
        <v>21886.666666666664</v>
      </c>
      <c r="AU209" s="106">
        <f>+T209-AT209</f>
        <v>25013.333333333336</v>
      </c>
      <c r="AV209" s="82">
        <f>(Z209-Y209)*AB209</f>
        <v>3908.333333333333</v>
      </c>
      <c r="AW209" s="83">
        <f>+AV209+AT209</f>
        <v>25794.999999999996</v>
      </c>
      <c r="AX209" s="84">
        <f>+T209-AW209</f>
        <v>21105.000000000004</v>
      </c>
    </row>
    <row r="210" spans="1:50">
      <c r="A210" s="67">
        <v>12</v>
      </c>
      <c r="B210" s="101" t="s">
        <v>150</v>
      </c>
      <c r="C210" s="86">
        <v>23</v>
      </c>
      <c r="D210" s="86" t="s">
        <v>55</v>
      </c>
      <c r="E210" s="87" t="s">
        <v>234</v>
      </c>
      <c r="F210" s="87" t="s">
        <v>235</v>
      </c>
      <c r="G210" s="86">
        <v>41564</v>
      </c>
      <c r="H210" s="88" t="s">
        <v>58</v>
      </c>
      <c r="I210" s="87" t="s">
        <v>153</v>
      </c>
      <c r="J210" s="87"/>
      <c r="K210" s="117">
        <v>43143</v>
      </c>
      <c r="L210" s="70">
        <v>42398</v>
      </c>
      <c r="M210" s="70">
        <v>45320</v>
      </c>
      <c r="N210" s="70">
        <v>43160</v>
      </c>
      <c r="O210" s="156">
        <v>0</v>
      </c>
      <c r="P210" s="71">
        <f>+DATEDIF([1]SVTT!O$4,M210,"m")</f>
        <v>65</v>
      </c>
      <c r="Q210" s="153" t="str">
        <f>IF(R210=P210,"C",IF(P210+24=R210,"C24","T"))</f>
        <v>T</v>
      </c>
      <c r="R210" s="103">
        <v>0</v>
      </c>
      <c r="S210" s="72">
        <v>60</v>
      </c>
      <c r="T210" s="116">
        <v>46900</v>
      </c>
      <c r="U210" s="92">
        <v>9</v>
      </c>
      <c r="V210" s="92">
        <v>2018</v>
      </c>
      <c r="W210" s="74">
        <v>0</v>
      </c>
      <c r="X210" s="74">
        <f>+([1]SVTT!$D$3-V210)*12+[1]SVTT!$C$3-U210+1</f>
        <v>4</v>
      </c>
      <c r="Y210" s="85">
        <f>+X210+24</f>
        <v>28</v>
      </c>
      <c r="Z210" s="74">
        <f>+Y210+Z$4</f>
        <v>33</v>
      </c>
      <c r="AA210" s="74">
        <f>+P210-Z210</f>
        <v>32</v>
      </c>
      <c r="AB210" s="74">
        <f>+T210/S210</f>
        <v>781.66666666666663</v>
      </c>
      <c r="AC210" s="75">
        <v>0</v>
      </c>
      <c r="AD210" s="75">
        <f>+(X210-W210)*AB210</f>
        <v>3126.6666666666665</v>
      </c>
      <c r="AE210" s="75">
        <f>+AD210+AC210</f>
        <v>3126.6666666666665</v>
      </c>
      <c r="AF210" s="75">
        <f>+T210-AE210</f>
        <v>43773.333333333336</v>
      </c>
      <c r="AG210" s="105">
        <f>+AB210*12</f>
        <v>9380</v>
      </c>
      <c r="AH210" s="105">
        <f>+AE210+AG210</f>
        <v>12506.666666666666</v>
      </c>
      <c r="AI210" s="78">
        <f>+T210-AH210</f>
        <v>34393.333333333336</v>
      </c>
      <c r="AJ210" s="105"/>
      <c r="AK210" s="105">
        <f>+AJ210</f>
        <v>0</v>
      </c>
      <c r="AL210" s="105">
        <f>+AK210</f>
        <v>0</v>
      </c>
      <c r="AM210" s="105">
        <f>+AB210*8</f>
        <v>6253.333333333333</v>
      </c>
      <c r="AN210" s="80"/>
      <c r="AO210" s="89"/>
      <c r="AP210" s="89"/>
      <c r="AQ210" s="89"/>
      <c r="AR210" s="89"/>
      <c r="AS210" s="105">
        <f>+AB210*12</f>
        <v>9380</v>
      </c>
      <c r="AT210" s="106">
        <f>+AE210+AG210+AS210</f>
        <v>21886.666666666664</v>
      </c>
      <c r="AU210" s="106">
        <f>+T210-AT210</f>
        <v>25013.333333333336</v>
      </c>
      <c r="AV210" s="82">
        <f>(Z210-Y210)*AB210</f>
        <v>3908.333333333333</v>
      </c>
      <c r="AW210" s="83">
        <f>+AV210+AT210</f>
        <v>25794.999999999996</v>
      </c>
      <c r="AX210" s="84">
        <f>+T210-AW210</f>
        <v>21105.000000000004</v>
      </c>
    </row>
    <row r="211" spans="1:50">
      <c r="A211" s="67">
        <v>12</v>
      </c>
      <c r="B211" s="101" t="s">
        <v>150</v>
      </c>
      <c r="C211" s="86">
        <v>23</v>
      </c>
      <c r="D211" s="86" t="s">
        <v>55</v>
      </c>
      <c r="E211" s="87" t="s">
        <v>234</v>
      </c>
      <c r="F211" s="87" t="s">
        <v>235</v>
      </c>
      <c r="G211" s="86">
        <v>41564</v>
      </c>
      <c r="H211" s="88" t="s">
        <v>58</v>
      </c>
      <c r="I211" s="87" t="s">
        <v>153</v>
      </c>
      <c r="J211" s="87"/>
      <c r="K211" s="117">
        <v>43143</v>
      </c>
      <c r="L211" s="70">
        <v>42398</v>
      </c>
      <c r="M211" s="70">
        <v>45320</v>
      </c>
      <c r="N211" s="70">
        <v>43160</v>
      </c>
      <c r="O211" s="156">
        <v>0</v>
      </c>
      <c r="P211" s="71">
        <f>+DATEDIF([1]SVTT!O$4,M211,"m")</f>
        <v>65</v>
      </c>
      <c r="Q211" s="153" t="str">
        <f>IF(R211=P211,"C",IF(P211+24=R211,"C24","T"))</f>
        <v>T</v>
      </c>
      <c r="R211" s="103">
        <v>0</v>
      </c>
      <c r="S211" s="72">
        <v>60</v>
      </c>
      <c r="T211" s="116">
        <v>46900</v>
      </c>
      <c r="U211" s="92">
        <v>9</v>
      </c>
      <c r="V211" s="92">
        <v>2018</v>
      </c>
      <c r="W211" s="74">
        <v>0</v>
      </c>
      <c r="X211" s="74">
        <f>+([1]SVTT!$D$3-V211)*12+[1]SVTT!$C$3-U211+1</f>
        <v>4</v>
      </c>
      <c r="Y211" s="85">
        <f>+X211+24</f>
        <v>28</v>
      </c>
      <c r="Z211" s="74">
        <f>+Y211+Z$4</f>
        <v>33</v>
      </c>
      <c r="AA211" s="74">
        <f>+P211-Z211</f>
        <v>32</v>
      </c>
      <c r="AB211" s="74">
        <f>+T211/S211</f>
        <v>781.66666666666663</v>
      </c>
      <c r="AC211" s="75">
        <v>0</v>
      </c>
      <c r="AD211" s="75">
        <f>+(X211-W211)*AB211</f>
        <v>3126.6666666666665</v>
      </c>
      <c r="AE211" s="75">
        <f>+AD211+AC211</f>
        <v>3126.6666666666665</v>
      </c>
      <c r="AF211" s="75">
        <f>+T211-AE211</f>
        <v>43773.333333333336</v>
      </c>
      <c r="AG211" s="105">
        <f>+AB211*12</f>
        <v>9380</v>
      </c>
      <c r="AH211" s="105">
        <f>+AE211+AG211</f>
        <v>12506.666666666666</v>
      </c>
      <c r="AI211" s="78">
        <f>+T211-AH211</f>
        <v>34393.333333333336</v>
      </c>
      <c r="AJ211" s="105"/>
      <c r="AK211" s="105">
        <f>+AJ211</f>
        <v>0</v>
      </c>
      <c r="AL211" s="105">
        <f>+AK211</f>
        <v>0</v>
      </c>
      <c r="AM211" s="105">
        <f>+AB211*8</f>
        <v>6253.333333333333</v>
      </c>
      <c r="AN211" s="80"/>
      <c r="AO211" s="89"/>
      <c r="AP211" s="89"/>
      <c r="AQ211" s="89"/>
      <c r="AR211" s="89"/>
      <c r="AS211" s="105">
        <f>+AB211*12</f>
        <v>9380</v>
      </c>
      <c r="AT211" s="106">
        <f>+AE211+AG211+AS211</f>
        <v>21886.666666666664</v>
      </c>
      <c r="AU211" s="106">
        <f>+T211-AT211</f>
        <v>25013.333333333336</v>
      </c>
      <c r="AV211" s="82">
        <f>(Z211-Y211)*AB211</f>
        <v>3908.333333333333</v>
      </c>
      <c r="AW211" s="83">
        <f>+AV211+AT211</f>
        <v>25794.999999999996</v>
      </c>
      <c r="AX211" s="84">
        <f>+T211-AW211</f>
        <v>21105.000000000004</v>
      </c>
    </row>
    <row r="212" spans="1:50">
      <c r="A212" s="67">
        <v>12</v>
      </c>
      <c r="B212" s="101" t="s">
        <v>150</v>
      </c>
      <c r="C212" s="86">
        <v>23</v>
      </c>
      <c r="D212" s="86" t="s">
        <v>55</v>
      </c>
      <c r="E212" s="87" t="s">
        <v>234</v>
      </c>
      <c r="F212" s="87" t="s">
        <v>235</v>
      </c>
      <c r="G212" s="86">
        <v>41564</v>
      </c>
      <c r="H212" s="88" t="s">
        <v>58</v>
      </c>
      <c r="I212" s="87" t="s">
        <v>153</v>
      </c>
      <c r="J212" s="87"/>
      <c r="K212" s="117">
        <v>43143</v>
      </c>
      <c r="L212" s="70">
        <v>42398</v>
      </c>
      <c r="M212" s="70">
        <v>45320</v>
      </c>
      <c r="N212" s="70">
        <v>43160</v>
      </c>
      <c r="O212" s="156">
        <v>0</v>
      </c>
      <c r="P212" s="71">
        <f>+DATEDIF([1]SVTT!O$4,M212,"m")</f>
        <v>65</v>
      </c>
      <c r="Q212" s="153" t="str">
        <f>IF(R212=P212,"C",IF(P212+24=R212,"C24","T"))</f>
        <v>T</v>
      </c>
      <c r="R212" s="103">
        <v>0</v>
      </c>
      <c r="S212" s="72">
        <v>60</v>
      </c>
      <c r="T212" s="116">
        <v>46900</v>
      </c>
      <c r="U212" s="92">
        <v>9</v>
      </c>
      <c r="V212" s="92">
        <v>2018</v>
      </c>
      <c r="W212" s="74">
        <v>0</v>
      </c>
      <c r="X212" s="74">
        <f>+([1]SVTT!$D$3-V212)*12+[1]SVTT!$C$3-U212+1</f>
        <v>4</v>
      </c>
      <c r="Y212" s="85">
        <f>+X212+24</f>
        <v>28</v>
      </c>
      <c r="Z212" s="74">
        <f>+Y212+Z$4</f>
        <v>33</v>
      </c>
      <c r="AA212" s="74">
        <f>+P212-Z212</f>
        <v>32</v>
      </c>
      <c r="AB212" s="74">
        <f>+T212/S212</f>
        <v>781.66666666666663</v>
      </c>
      <c r="AC212" s="75">
        <v>0</v>
      </c>
      <c r="AD212" s="75">
        <f>+(X212-W212)*AB212</f>
        <v>3126.6666666666665</v>
      </c>
      <c r="AE212" s="75">
        <f>+AD212+AC212</f>
        <v>3126.6666666666665</v>
      </c>
      <c r="AF212" s="75">
        <f>+T212-AE212</f>
        <v>43773.333333333336</v>
      </c>
      <c r="AG212" s="105">
        <f>+AB212*12</f>
        <v>9380</v>
      </c>
      <c r="AH212" s="105">
        <f>+AE212+AG212</f>
        <v>12506.666666666666</v>
      </c>
      <c r="AI212" s="78">
        <f>+T212-AH212</f>
        <v>34393.333333333336</v>
      </c>
      <c r="AJ212" s="105"/>
      <c r="AK212" s="105">
        <f>+AJ212</f>
        <v>0</v>
      </c>
      <c r="AL212" s="105">
        <f>+AK212</f>
        <v>0</v>
      </c>
      <c r="AM212" s="105">
        <f>+AB212*8</f>
        <v>6253.333333333333</v>
      </c>
      <c r="AN212" s="80"/>
      <c r="AO212" s="89"/>
      <c r="AP212" s="89"/>
      <c r="AQ212" s="89"/>
      <c r="AR212" s="89"/>
      <c r="AS212" s="105">
        <f>+AB212*12</f>
        <v>9380</v>
      </c>
      <c r="AT212" s="106">
        <f>+AE212+AG212+AS212</f>
        <v>21886.666666666664</v>
      </c>
      <c r="AU212" s="106">
        <f>+T212-AT212</f>
        <v>25013.333333333336</v>
      </c>
      <c r="AV212" s="82">
        <f>(Z212-Y212)*AB212</f>
        <v>3908.333333333333</v>
      </c>
      <c r="AW212" s="83">
        <f>+AV212+AT212</f>
        <v>25794.999999999996</v>
      </c>
      <c r="AX212" s="84">
        <f>+T212-AW212</f>
        <v>21105.000000000004</v>
      </c>
    </row>
    <row r="213" spans="1:50">
      <c r="A213" s="67">
        <v>12</v>
      </c>
      <c r="B213" s="101" t="s">
        <v>150</v>
      </c>
      <c r="C213" s="86">
        <v>23</v>
      </c>
      <c r="D213" s="86" t="s">
        <v>55</v>
      </c>
      <c r="E213" s="87" t="s">
        <v>234</v>
      </c>
      <c r="F213" s="87" t="s">
        <v>235</v>
      </c>
      <c r="G213" s="86">
        <v>41564</v>
      </c>
      <c r="H213" s="88" t="s">
        <v>58</v>
      </c>
      <c r="I213" s="87" t="s">
        <v>153</v>
      </c>
      <c r="J213" s="87"/>
      <c r="K213" s="117">
        <v>43143</v>
      </c>
      <c r="L213" s="70">
        <v>42398</v>
      </c>
      <c r="M213" s="70">
        <v>45320</v>
      </c>
      <c r="N213" s="70">
        <v>43160</v>
      </c>
      <c r="O213" s="156">
        <v>0</v>
      </c>
      <c r="P213" s="71">
        <f>+DATEDIF([1]SVTT!O$4,M213,"m")</f>
        <v>65</v>
      </c>
      <c r="Q213" s="153" t="str">
        <f>IF(R213=P213,"C",IF(P213+24=R213,"C24","T"))</f>
        <v>T</v>
      </c>
      <c r="R213" s="103">
        <v>0</v>
      </c>
      <c r="S213" s="72">
        <v>60</v>
      </c>
      <c r="T213" s="116">
        <v>46900</v>
      </c>
      <c r="U213" s="92">
        <v>9</v>
      </c>
      <c r="V213" s="92">
        <v>2018</v>
      </c>
      <c r="W213" s="74">
        <v>0</v>
      </c>
      <c r="X213" s="74">
        <f>+([1]SVTT!$D$3-V213)*12+[1]SVTT!$C$3-U213+1</f>
        <v>4</v>
      </c>
      <c r="Y213" s="85">
        <f>+X213+24</f>
        <v>28</v>
      </c>
      <c r="Z213" s="74">
        <f>+Y213+Z$4</f>
        <v>33</v>
      </c>
      <c r="AA213" s="74">
        <f>+P213-Z213</f>
        <v>32</v>
      </c>
      <c r="AB213" s="74">
        <f>+T213/S213</f>
        <v>781.66666666666663</v>
      </c>
      <c r="AC213" s="75">
        <v>0</v>
      </c>
      <c r="AD213" s="75">
        <f>+(X213-W213)*AB213</f>
        <v>3126.6666666666665</v>
      </c>
      <c r="AE213" s="75">
        <f>+AD213+AC213</f>
        <v>3126.6666666666665</v>
      </c>
      <c r="AF213" s="75">
        <f>+T213-AE213</f>
        <v>43773.333333333336</v>
      </c>
      <c r="AG213" s="105">
        <f>+AB213*12</f>
        <v>9380</v>
      </c>
      <c r="AH213" s="105">
        <f>+AE213+AG213</f>
        <v>12506.666666666666</v>
      </c>
      <c r="AI213" s="78">
        <f>+T213-AH213</f>
        <v>34393.333333333336</v>
      </c>
      <c r="AJ213" s="105"/>
      <c r="AK213" s="105">
        <f>+AJ213</f>
        <v>0</v>
      </c>
      <c r="AL213" s="105">
        <f>+AK213</f>
        <v>0</v>
      </c>
      <c r="AM213" s="105">
        <f>+AB213*8</f>
        <v>6253.333333333333</v>
      </c>
      <c r="AN213" s="80"/>
      <c r="AO213" s="89"/>
      <c r="AP213" s="89"/>
      <c r="AQ213" s="89"/>
      <c r="AR213" s="89"/>
      <c r="AS213" s="105">
        <f>+AB213*12</f>
        <v>9380</v>
      </c>
      <c r="AT213" s="106">
        <f>+AE213+AG213+AS213</f>
        <v>21886.666666666664</v>
      </c>
      <c r="AU213" s="106">
        <f>+T213-AT213</f>
        <v>25013.333333333336</v>
      </c>
      <c r="AV213" s="82">
        <f>(Z213-Y213)*AB213</f>
        <v>3908.333333333333</v>
      </c>
      <c r="AW213" s="83">
        <f>+AV213+AT213</f>
        <v>25794.999999999996</v>
      </c>
      <c r="AX213" s="84">
        <f>+T213-AW213</f>
        <v>21105.000000000004</v>
      </c>
    </row>
    <row r="214" spans="1:50">
      <c r="A214" s="67">
        <v>12</v>
      </c>
      <c r="B214" s="101" t="s">
        <v>150</v>
      </c>
      <c r="C214" s="86">
        <v>23</v>
      </c>
      <c r="D214" s="86" t="s">
        <v>55</v>
      </c>
      <c r="E214" s="87" t="s">
        <v>236</v>
      </c>
      <c r="F214" s="87" t="s">
        <v>235</v>
      </c>
      <c r="G214" s="86">
        <v>41564</v>
      </c>
      <c r="H214" s="88" t="s">
        <v>58</v>
      </c>
      <c r="I214" s="87" t="s">
        <v>153</v>
      </c>
      <c r="J214" s="87"/>
      <c r="K214" s="117">
        <v>43143</v>
      </c>
      <c r="L214" s="70">
        <v>42398</v>
      </c>
      <c r="M214" s="70">
        <v>45320</v>
      </c>
      <c r="N214" s="70">
        <v>43160</v>
      </c>
      <c r="O214" s="156">
        <v>0</v>
      </c>
      <c r="P214" s="71">
        <f>+DATEDIF([1]SVTT!O$4,M214,"m")</f>
        <v>65</v>
      </c>
      <c r="Q214" s="153" t="str">
        <f>IF(R214=P214,"C",IF(P214+24=R214,"C24","T"))</f>
        <v>T</v>
      </c>
      <c r="R214" s="103">
        <v>0</v>
      </c>
      <c r="S214" s="72">
        <v>60</v>
      </c>
      <c r="T214" s="116">
        <v>69900</v>
      </c>
      <c r="U214" s="92">
        <v>9</v>
      </c>
      <c r="V214" s="92">
        <v>2018</v>
      </c>
      <c r="W214" s="74">
        <v>0</v>
      </c>
      <c r="X214" s="74">
        <f>+([1]SVTT!$D$3-V214)*12+[1]SVTT!$C$3-U214+1</f>
        <v>4</v>
      </c>
      <c r="Y214" s="85">
        <f>+X214+24</f>
        <v>28</v>
      </c>
      <c r="Z214" s="74">
        <f>+Y214+Z$4</f>
        <v>33</v>
      </c>
      <c r="AA214" s="74">
        <f>+P214-Z214</f>
        <v>32</v>
      </c>
      <c r="AB214" s="74">
        <f>+T214/S214</f>
        <v>1165</v>
      </c>
      <c r="AC214" s="75">
        <v>0</v>
      </c>
      <c r="AD214" s="75">
        <f>+(X214-W214)*AB214</f>
        <v>4660</v>
      </c>
      <c r="AE214" s="75">
        <f>+AD214+AC214</f>
        <v>4660</v>
      </c>
      <c r="AF214" s="75">
        <f>+T214-AE214</f>
        <v>65240</v>
      </c>
      <c r="AG214" s="105">
        <f>+AB214*12</f>
        <v>13980</v>
      </c>
      <c r="AH214" s="105">
        <f>+AE214+AG214</f>
        <v>18640</v>
      </c>
      <c r="AI214" s="78">
        <f>+T214-AH214</f>
        <v>51260</v>
      </c>
      <c r="AJ214" s="105"/>
      <c r="AK214" s="105">
        <f>+AJ214</f>
        <v>0</v>
      </c>
      <c r="AL214" s="105">
        <f>+AK214</f>
        <v>0</v>
      </c>
      <c r="AM214" s="105">
        <f>+AB214*8</f>
        <v>9320</v>
      </c>
      <c r="AN214" s="80"/>
      <c r="AO214" s="89"/>
      <c r="AP214" s="89"/>
      <c r="AQ214" s="89"/>
      <c r="AR214" s="89"/>
      <c r="AS214" s="105">
        <f>+AB214*12</f>
        <v>13980</v>
      </c>
      <c r="AT214" s="106">
        <f>+AE214+AG214+AS214</f>
        <v>32620</v>
      </c>
      <c r="AU214" s="106">
        <f>+T214-AT214</f>
        <v>37280</v>
      </c>
      <c r="AV214" s="82">
        <f>(Z214-Y214)*AB214</f>
        <v>5825</v>
      </c>
      <c r="AW214" s="83">
        <f>+AV214+AT214</f>
        <v>38445</v>
      </c>
      <c r="AX214" s="84">
        <f>+T214-AW214</f>
        <v>31455</v>
      </c>
    </row>
    <row r="215" spans="1:50">
      <c r="A215" s="67">
        <v>12</v>
      </c>
      <c r="B215" s="101" t="s">
        <v>150</v>
      </c>
      <c r="C215" s="86">
        <v>23</v>
      </c>
      <c r="D215" s="86" t="s">
        <v>55</v>
      </c>
      <c r="E215" s="87" t="s">
        <v>236</v>
      </c>
      <c r="F215" s="87" t="s">
        <v>235</v>
      </c>
      <c r="G215" s="86">
        <v>41564</v>
      </c>
      <c r="H215" s="88" t="s">
        <v>58</v>
      </c>
      <c r="I215" s="87" t="s">
        <v>153</v>
      </c>
      <c r="J215" s="87"/>
      <c r="K215" s="117">
        <v>43143</v>
      </c>
      <c r="L215" s="70">
        <v>42398</v>
      </c>
      <c r="M215" s="70">
        <v>45320</v>
      </c>
      <c r="N215" s="70">
        <v>43160</v>
      </c>
      <c r="O215" s="156">
        <v>0</v>
      </c>
      <c r="P215" s="71">
        <f>+DATEDIF([1]SVTT!O$4,M215,"m")</f>
        <v>65</v>
      </c>
      <c r="Q215" s="153" t="str">
        <f>IF(R215=P215,"C",IF(P215+24=R215,"C24","T"))</f>
        <v>T</v>
      </c>
      <c r="R215" s="103">
        <v>0</v>
      </c>
      <c r="S215" s="72">
        <v>60</v>
      </c>
      <c r="T215" s="116">
        <v>69900</v>
      </c>
      <c r="U215" s="92">
        <v>9</v>
      </c>
      <c r="V215" s="92">
        <v>2018</v>
      </c>
      <c r="W215" s="74">
        <v>0</v>
      </c>
      <c r="X215" s="74">
        <f>+([1]SVTT!$D$3-V215)*12+[1]SVTT!$C$3-U215+1</f>
        <v>4</v>
      </c>
      <c r="Y215" s="85">
        <f>+X215+24</f>
        <v>28</v>
      </c>
      <c r="Z215" s="74">
        <f>+Y215+Z$4</f>
        <v>33</v>
      </c>
      <c r="AA215" s="74">
        <f>+P215-Z215</f>
        <v>32</v>
      </c>
      <c r="AB215" s="74">
        <f>+T215/S215</f>
        <v>1165</v>
      </c>
      <c r="AC215" s="75">
        <v>0</v>
      </c>
      <c r="AD215" s="75">
        <f>+(X215-W215)*AB215</f>
        <v>4660</v>
      </c>
      <c r="AE215" s="75">
        <f>+AD215+AC215</f>
        <v>4660</v>
      </c>
      <c r="AF215" s="75">
        <f>+T215-AE215</f>
        <v>65240</v>
      </c>
      <c r="AG215" s="105">
        <f>+AB215*12</f>
        <v>13980</v>
      </c>
      <c r="AH215" s="105">
        <f>+AE215+AG215</f>
        <v>18640</v>
      </c>
      <c r="AI215" s="78">
        <f>+T215-AH215</f>
        <v>51260</v>
      </c>
      <c r="AJ215" s="105"/>
      <c r="AK215" s="105">
        <f>+AJ215</f>
        <v>0</v>
      </c>
      <c r="AL215" s="105">
        <f>+AK215</f>
        <v>0</v>
      </c>
      <c r="AM215" s="105">
        <f>+AB215*8</f>
        <v>9320</v>
      </c>
      <c r="AN215" s="80"/>
      <c r="AO215" s="89"/>
      <c r="AP215" s="89"/>
      <c r="AQ215" s="89"/>
      <c r="AR215" s="89"/>
      <c r="AS215" s="105">
        <f>+AB215*12</f>
        <v>13980</v>
      </c>
      <c r="AT215" s="106">
        <f>+AE215+AG215+AS215</f>
        <v>32620</v>
      </c>
      <c r="AU215" s="106">
        <f>+T215-AT215</f>
        <v>37280</v>
      </c>
      <c r="AV215" s="82">
        <f>(Z215-Y215)*AB215</f>
        <v>5825</v>
      </c>
      <c r="AW215" s="83">
        <f>+AV215+AT215</f>
        <v>38445</v>
      </c>
      <c r="AX215" s="84">
        <f>+T215-AW215</f>
        <v>31455</v>
      </c>
    </row>
    <row r="216" spans="1:50">
      <c r="A216" s="67">
        <v>12</v>
      </c>
      <c r="B216" s="101" t="s">
        <v>150</v>
      </c>
      <c r="C216" s="86">
        <v>23</v>
      </c>
      <c r="D216" s="86" t="s">
        <v>55</v>
      </c>
      <c r="E216" s="87" t="s">
        <v>236</v>
      </c>
      <c r="F216" s="87" t="s">
        <v>235</v>
      </c>
      <c r="G216" s="86">
        <v>41564</v>
      </c>
      <c r="H216" s="88" t="s">
        <v>58</v>
      </c>
      <c r="I216" s="87" t="s">
        <v>153</v>
      </c>
      <c r="J216" s="87"/>
      <c r="K216" s="117">
        <v>43143</v>
      </c>
      <c r="L216" s="70">
        <v>42398</v>
      </c>
      <c r="M216" s="70">
        <v>45320</v>
      </c>
      <c r="N216" s="70">
        <v>43160</v>
      </c>
      <c r="O216" s="156">
        <v>0</v>
      </c>
      <c r="P216" s="71">
        <f>+DATEDIF([1]SVTT!O$4,M216,"m")</f>
        <v>65</v>
      </c>
      <c r="Q216" s="153" t="str">
        <f>IF(R216=P216,"C",IF(P216+24=R216,"C24","T"))</f>
        <v>T</v>
      </c>
      <c r="R216" s="103">
        <v>0</v>
      </c>
      <c r="S216" s="72">
        <v>60</v>
      </c>
      <c r="T216" s="116">
        <v>69900</v>
      </c>
      <c r="U216" s="92">
        <v>9</v>
      </c>
      <c r="V216" s="92">
        <v>2018</v>
      </c>
      <c r="W216" s="74">
        <v>0</v>
      </c>
      <c r="X216" s="74">
        <f>+([1]SVTT!$D$3-V216)*12+[1]SVTT!$C$3-U216+1</f>
        <v>4</v>
      </c>
      <c r="Y216" s="85">
        <f>+X216+24</f>
        <v>28</v>
      </c>
      <c r="Z216" s="74">
        <f>+Y216+Z$4</f>
        <v>33</v>
      </c>
      <c r="AA216" s="74">
        <f>+P216-Z216</f>
        <v>32</v>
      </c>
      <c r="AB216" s="74">
        <f>+T216/S216</f>
        <v>1165</v>
      </c>
      <c r="AC216" s="75">
        <v>0</v>
      </c>
      <c r="AD216" s="75">
        <f>+(X216-W216)*AB216</f>
        <v>4660</v>
      </c>
      <c r="AE216" s="75">
        <f>+AD216+AC216</f>
        <v>4660</v>
      </c>
      <c r="AF216" s="75">
        <f>+T216-AE216</f>
        <v>65240</v>
      </c>
      <c r="AG216" s="105">
        <f>+AB216*12</f>
        <v>13980</v>
      </c>
      <c r="AH216" s="105">
        <f>+AE216+AG216</f>
        <v>18640</v>
      </c>
      <c r="AI216" s="78">
        <f>+T216-AH216</f>
        <v>51260</v>
      </c>
      <c r="AJ216" s="105"/>
      <c r="AK216" s="105">
        <f>+AJ216</f>
        <v>0</v>
      </c>
      <c r="AL216" s="105">
        <f>+AK216</f>
        <v>0</v>
      </c>
      <c r="AM216" s="105">
        <f>+AB216*8</f>
        <v>9320</v>
      </c>
      <c r="AN216" s="80"/>
      <c r="AO216" s="89"/>
      <c r="AP216" s="89"/>
      <c r="AQ216" s="89"/>
      <c r="AR216" s="89"/>
      <c r="AS216" s="105">
        <f>+AB216*12</f>
        <v>13980</v>
      </c>
      <c r="AT216" s="106">
        <f>+AE216+AG216+AS216</f>
        <v>32620</v>
      </c>
      <c r="AU216" s="106">
        <f>+T216-AT216</f>
        <v>37280</v>
      </c>
      <c r="AV216" s="82">
        <f>(Z216-Y216)*AB216</f>
        <v>5825</v>
      </c>
      <c r="AW216" s="83">
        <f>+AV216+AT216</f>
        <v>38445</v>
      </c>
      <c r="AX216" s="84">
        <f>+T216-AW216</f>
        <v>31455</v>
      </c>
    </row>
    <row r="217" spans="1:50">
      <c r="A217" s="67">
        <v>12</v>
      </c>
      <c r="B217" s="101" t="s">
        <v>150</v>
      </c>
      <c r="C217" s="86">
        <v>31</v>
      </c>
      <c r="D217" s="86" t="s">
        <v>55</v>
      </c>
      <c r="E217" s="87" t="s">
        <v>237</v>
      </c>
      <c r="F217" s="87" t="s">
        <v>238</v>
      </c>
      <c r="G217" s="86">
        <v>66</v>
      </c>
      <c r="H217" s="88" t="s">
        <v>58</v>
      </c>
      <c r="I217" s="87" t="s">
        <v>153</v>
      </c>
      <c r="J217" s="87"/>
      <c r="K217" s="117">
        <v>43209</v>
      </c>
      <c r="L217" s="70">
        <v>42398</v>
      </c>
      <c r="M217" s="70">
        <v>45320</v>
      </c>
      <c r="N217" s="70">
        <v>43160</v>
      </c>
      <c r="O217" s="156">
        <v>0</v>
      </c>
      <c r="P217" s="71">
        <f>+DATEDIF([1]SVTT!O$4,M217,"m")</f>
        <v>65</v>
      </c>
      <c r="Q217" s="153" t="str">
        <f>IF(R217=P217,"C",IF(P217+24=R217,"C24","T"))</f>
        <v>T</v>
      </c>
      <c r="R217" s="103">
        <v>0</v>
      </c>
      <c r="S217" s="72">
        <v>60</v>
      </c>
      <c r="T217" s="116">
        <v>840000</v>
      </c>
      <c r="U217" s="92">
        <v>9</v>
      </c>
      <c r="V217" s="92">
        <v>2018</v>
      </c>
      <c r="W217" s="74">
        <v>0</v>
      </c>
      <c r="X217" s="74">
        <f>+([1]SVTT!$D$3-V217)*12+[1]SVTT!$C$3-U217+1</f>
        <v>4</v>
      </c>
      <c r="Y217" s="85">
        <f>+X217+24</f>
        <v>28</v>
      </c>
      <c r="Z217" s="74">
        <f>+Y217+Z$4</f>
        <v>33</v>
      </c>
      <c r="AA217" s="74">
        <f>+P217-Z217</f>
        <v>32</v>
      </c>
      <c r="AB217" s="74">
        <f>+T217/S217</f>
        <v>14000</v>
      </c>
      <c r="AC217" s="75">
        <v>0</v>
      </c>
      <c r="AD217" s="75">
        <f>+(X217-W217)*AB217</f>
        <v>56000</v>
      </c>
      <c r="AE217" s="75">
        <f>+AD217+AC217</f>
        <v>56000</v>
      </c>
      <c r="AF217" s="75">
        <f>+T217-AE217</f>
        <v>784000</v>
      </c>
      <c r="AG217" s="105">
        <f>+AB217*12</f>
        <v>168000</v>
      </c>
      <c r="AH217" s="105">
        <f>+AE217+AG217</f>
        <v>224000</v>
      </c>
      <c r="AI217" s="78">
        <f>+T217-AH217</f>
        <v>616000</v>
      </c>
      <c r="AJ217" s="105"/>
      <c r="AK217" s="105">
        <f>+AJ217</f>
        <v>0</v>
      </c>
      <c r="AL217" s="105">
        <f>+AK217</f>
        <v>0</v>
      </c>
      <c r="AM217" s="105">
        <f>+AB217*8</f>
        <v>112000</v>
      </c>
      <c r="AN217" s="80"/>
      <c r="AO217" s="89"/>
      <c r="AP217" s="89"/>
      <c r="AQ217" s="89"/>
      <c r="AR217" s="89"/>
      <c r="AS217" s="105">
        <f>+AB217*12</f>
        <v>168000</v>
      </c>
      <c r="AT217" s="106">
        <f>+AE217+AG217+AS217</f>
        <v>392000</v>
      </c>
      <c r="AU217" s="106">
        <f>+T217-AT217</f>
        <v>448000</v>
      </c>
      <c r="AV217" s="82">
        <f>(Z217-Y217)*AB217</f>
        <v>70000</v>
      </c>
      <c r="AW217" s="83">
        <f>+AV217+AT217</f>
        <v>462000</v>
      </c>
      <c r="AX217" s="84">
        <f>+T217-AW217</f>
        <v>378000</v>
      </c>
    </row>
    <row r="218" spans="1:50">
      <c r="A218" s="67">
        <v>12</v>
      </c>
      <c r="B218" s="101" t="s">
        <v>150</v>
      </c>
      <c r="C218" s="86">
        <v>24</v>
      </c>
      <c r="D218" s="86" t="s">
        <v>55</v>
      </c>
      <c r="E218" s="87" t="s">
        <v>239</v>
      </c>
      <c r="F218" s="87" t="s">
        <v>195</v>
      </c>
      <c r="G218" s="86">
        <v>13451</v>
      </c>
      <c r="H218" s="88" t="s">
        <v>58</v>
      </c>
      <c r="I218" s="87" t="s">
        <v>196</v>
      </c>
      <c r="J218" s="87"/>
      <c r="K218" s="117">
        <v>43235</v>
      </c>
      <c r="L218" s="70">
        <v>42398</v>
      </c>
      <c r="M218" s="70">
        <v>45320</v>
      </c>
      <c r="N218" s="70">
        <v>43160</v>
      </c>
      <c r="O218" s="156">
        <v>0</v>
      </c>
      <c r="P218" s="71">
        <f>+DATEDIF([1]SVTT!O$4,M218,"m")</f>
        <v>65</v>
      </c>
      <c r="Q218" s="153" t="str">
        <f>IF(R218=P218,"C",IF(P218+24=R218,"C24","T"))</f>
        <v>T</v>
      </c>
      <c r="R218" s="103">
        <v>0</v>
      </c>
      <c r="S218" s="72">
        <v>60</v>
      </c>
      <c r="T218" s="116">
        <v>65404</v>
      </c>
      <c r="U218" s="92">
        <v>9</v>
      </c>
      <c r="V218" s="92">
        <v>2018</v>
      </c>
      <c r="W218" s="74">
        <v>0</v>
      </c>
      <c r="X218" s="74">
        <f>+([1]SVTT!$D$3-V218)*12+[1]SVTT!$C$3-U218+1</f>
        <v>4</v>
      </c>
      <c r="Y218" s="85">
        <f>+X218+24</f>
        <v>28</v>
      </c>
      <c r="Z218" s="74">
        <f>+Y218+Z$4</f>
        <v>33</v>
      </c>
      <c r="AA218" s="74">
        <f>+P218-Z218</f>
        <v>32</v>
      </c>
      <c r="AB218" s="74">
        <f>+T218/S218</f>
        <v>1090.0666666666666</v>
      </c>
      <c r="AC218" s="75">
        <v>0</v>
      </c>
      <c r="AD218" s="75">
        <f>+(X218-W218)*AB218</f>
        <v>4360.2666666666664</v>
      </c>
      <c r="AE218" s="75">
        <f>+AD218+AC218</f>
        <v>4360.2666666666664</v>
      </c>
      <c r="AF218" s="75">
        <f>+T218-AE218</f>
        <v>61043.733333333337</v>
      </c>
      <c r="AG218" s="105">
        <f>+AB218*12</f>
        <v>13080.8</v>
      </c>
      <c r="AH218" s="105">
        <f>+AE218+AG218</f>
        <v>17441.066666666666</v>
      </c>
      <c r="AI218" s="78">
        <f>+T218-AH218</f>
        <v>47962.933333333334</v>
      </c>
      <c r="AJ218" s="105"/>
      <c r="AK218" s="105">
        <f>+AJ218</f>
        <v>0</v>
      </c>
      <c r="AL218" s="105">
        <f>+AK218</f>
        <v>0</v>
      </c>
      <c r="AM218" s="105">
        <f>+AB218*8</f>
        <v>8720.5333333333328</v>
      </c>
      <c r="AN218" s="80"/>
      <c r="AO218" s="89"/>
      <c r="AP218" s="89"/>
      <c r="AQ218" s="89"/>
      <c r="AR218" s="89"/>
      <c r="AS218" s="105">
        <f>+AB218*12</f>
        <v>13080.8</v>
      </c>
      <c r="AT218" s="106">
        <f>+AE218+AG218+AS218</f>
        <v>30521.866666666665</v>
      </c>
      <c r="AU218" s="106">
        <f>+T218-AT218</f>
        <v>34882.133333333331</v>
      </c>
      <c r="AV218" s="82">
        <f>(Z218-Y218)*AB218</f>
        <v>5450.333333333333</v>
      </c>
      <c r="AW218" s="83">
        <f>+AV218+AT218</f>
        <v>35972.199999999997</v>
      </c>
      <c r="AX218" s="84">
        <f>+T218-AW218</f>
        <v>29431.800000000003</v>
      </c>
    </row>
    <row r="219" spans="1:50">
      <c r="A219" s="67">
        <v>12</v>
      </c>
      <c r="B219" s="101" t="s">
        <v>150</v>
      </c>
      <c r="C219" s="86">
        <v>24</v>
      </c>
      <c r="D219" s="86" t="s">
        <v>55</v>
      </c>
      <c r="E219" s="87" t="s">
        <v>239</v>
      </c>
      <c r="F219" s="87" t="s">
        <v>195</v>
      </c>
      <c r="G219" s="86">
        <v>13451</v>
      </c>
      <c r="H219" s="88" t="s">
        <v>58</v>
      </c>
      <c r="I219" s="87" t="s">
        <v>196</v>
      </c>
      <c r="J219" s="87"/>
      <c r="K219" s="117">
        <v>43235</v>
      </c>
      <c r="L219" s="70">
        <v>42398</v>
      </c>
      <c r="M219" s="70">
        <v>45320</v>
      </c>
      <c r="N219" s="70">
        <v>43160</v>
      </c>
      <c r="O219" s="156">
        <v>0</v>
      </c>
      <c r="P219" s="71">
        <f>+DATEDIF([1]SVTT!O$4,M219,"m")</f>
        <v>65</v>
      </c>
      <c r="Q219" s="153" t="str">
        <f>IF(R219=P219,"C",IF(P219+24=R219,"C24","T"))</f>
        <v>T</v>
      </c>
      <c r="R219" s="103">
        <v>0</v>
      </c>
      <c r="S219" s="72">
        <v>60</v>
      </c>
      <c r="T219" s="116">
        <v>65404</v>
      </c>
      <c r="U219" s="92">
        <v>9</v>
      </c>
      <c r="V219" s="92">
        <v>2018</v>
      </c>
      <c r="W219" s="74">
        <v>0</v>
      </c>
      <c r="X219" s="74">
        <f>+([1]SVTT!$D$3-V219)*12+[1]SVTT!$C$3-U219+1</f>
        <v>4</v>
      </c>
      <c r="Y219" s="85">
        <f>+X219+24</f>
        <v>28</v>
      </c>
      <c r="Z219" s="74">
        <f>+Y219+Z$4</f>
        <v>33</v>
      </c>
      <c r="AA219" s="74">
        <f>+P219-Z219</f>
        <v>32</v>
      </c>
      <c r="AB219" s="74">
        <f>+T219/S219</f>
        <v>1090.0666666666666</v>
      </c>
      <c r="AC219" s="75">
        <v>0</v>
      </c>
      <c r="AD219" s="75">
        <f>+(X219-W219)*AB219</f>
        <v>4360.2666666666664</v>
      </c>
      <c r="AE219" s="75">
        <f>+AD219+AC219</f>
        <v>4360.2666666666664</v>
      </c>
      <c r="AF219" s="75">
        <f>+T219-AE219</f>
        <v>61043.733333333337</v>
      </c>
      <c r="AG219" s="105">
        <f>+AB219*12</f>
        <v>13080.8</v>
      </c>
      <c r="AH219" s="105">
        <f>+AE219+AG219</f>
        <v>17441.066666666666</v>
      </c>
      <c r="AI219" s="78">
        <f>+T219-AH219</f>
        <v>47962.933333333334</v>
      </c>
      <c r="AJ219" s="105"/>
      <c r="AK219" s="105">
        <f>+AJ219</f>
        <v>0</v>
      </c>
      <c r="AL219" s="105">
        <f>+AK219</f>
        <v>0</v>
      </c>
      <c r="AM219" s="105">
        <f>+AB219*8</f>
        <v>8720.5333333333328</v>
      </c>
      <c r="AN219" s="80"/>
      <c r="AO219" s="89"/>
      <c r="AP219" s="89"/>
      <c r="AQ219" s="89"/>
      <c r="AR219" s="89"/>
      <c r="AS219" s="105">
        <f>+AB219*12</f>
        <v>13080.8</v>
      </c>
      <c r="AT219" s="106">
        <f>+AE219+AG219+AS219</f>
        <v>30521.866666666665</v>
      </c>
      <c r="AU219" s="106">
        <f>+T219-AT219</f>
        <v>34882.133333333331</v>
      </c>
      <c r="AV219" s="82">
        <f>(Z219-Y219)*AB219</f>
        <v>5450.333333333333</v>
      </c>
      <c r="AW219" s="83">
        <f>+AV219+AT219</f>
        <v>35972.199999999997</v>
      </c>
      <c r="AX219" s="84">
        <f>+T219-AW219</f>
        <v>29431.800000000003</v>
      </c>
    </row>
    <row r="220" spans="1:50">
      <c r="A220" s="67">
        <v>12</v>
      </c>
      <c r="B220" s="101" t="s">
        <v>150</v>
      </c>
      <c r="C220" s="86">
        <v>28</v>
      </c>
      <c r="D220" s="86" t="s">
        <v>55</v>
      </c>
      <c r="E220" s="87" t="s">
        <v>240</v>
      </c>
      <c r="F220" s="87" t="s">
        <v>241</v>
      </c>
      <c r="G220" s="86">
        <v>27732</v>
      </c>
      <c r="H220" s="88" t="s">
        <v>58</v>
      </c>
      <c r="I220" s="87" t="s">
        <v>161</v>
      </c>
      <c r="J220" s="87"/>
      <c r="K220" s="117">
        <v>43262</v>
      </c>
      <c r="L220" s="70">
        <v>42398</v>
      </c>
      <c r="M220" s="70">
        <v>45320</v>
      </c>
      <c r="N220" s="70">
        <v>43160</v>
      </c>
      <c r="O220" s="156">
        <v>0</v>
      </c>
      <c r="P220" s="71">
        <f>+DATEDIF([1]SVTT!O$4,M220,"m")</f>
        <v>65</v>
      </c>
      <c r="Q220" s="153" t="str">
        <f>IF(R220=P220,"C",IF(P220+24=R220,"C24","T"))</f>
        <v>T</v>
      </c>
      <c r="R220" s="103">
        <v>0</v>
      </c>
      <c r="S220" s="72">
        <v>60</v>
      </c>
      <c r="T220" s="116">
        <v>197900</v>
      </c>
      <c r="U220" s="92">
        <v>9</v>
      </c>
      <c r="V220" s="92">
        <v>2018</v>
      </c>
      <c r="W220" s="74">
        <v>0</v>
      </c>
      <c r="X220" s="74">
        <f>+([1]SVTT!$D$3-V220)*12+[1]SVTT!$C$3-U220+1</f>
        <v>4</v>
      </c>
      <c r="Y220" s="85">
        <f>+X220+24</f>
        <v>28</v>
      </c>
      <c r="Z220" s="74">
        <f>+Y220+Z$4</f>
        <v>33</v>
      </c>
      <c r="AA220" s="74">
        <f>+P220-Z220</f>
        <v>32</v>
      </c>
      <c r="AB220" s="74">
        <f>+T220/S220</f>
        <v>3298.3333333333335</v>
      </c>
      <c r="AC220" s="75">
        <v>0</v>
      </c>
      <c r="AD220" s="75">
        <f>+(X220-W220)*AB220</f>
        <v>13193.333333333334</v>
      </c>
      <c r="AE220" s="75">
        <f>+AD220+AC220</f>
        <v>13193.333333333334</v>
      </c>
      <c r="AF220" s="75">
        <f>+T220-AE220</f>
        <v>184706.66666666666</v>
      </c>
      <c r="AG220" s="105">
        <f>+AB220*12</f>
        <v>39580</v>
      </c>
      <c r="AH220" s="105">
        <f>+AE220+AG220</f>
        <v>52773.333333333336</v>
      </c>
      <c r="AI220" s="78">
        <f>+T220-AH220</f>
        <v>145126.66666666666</v>
      </c>
      <c r="AJ220" s="105"/>
      <c r="AK220" s="105">
        <f>+AJ220</f>
        <v>0</v>
      </c>
      <c r="AL220" s="105">
        <f>+AK220</f>
        <v>0</v>
      </c>
      <c r="AM220" s="105">
        <f>+AB220*8</f>
        <v>26386.666666666668</v>
      </c>
      <c r="AN220" s="80"/>
      <c r="AO220" s="89"/>
      <c r="AP220" s="89"/>
      <c r="AQ220" s="89"/>
      <c r="AR220" s="89"/>
      <c r="AS220" s="105">
        <f>+AB220*12</f>
        <v>39580</v>
      </c>
      <c r="AT220" s="106">
        <f>+AE220+AG220+AS220</f>
        <v>92353.333333333343</v>
      </c>
      <c r="AU220" s="106">
        <f>+T220-AT220</f>
        <v>105546.66666666666</v>
      </c>
      <c r="AV220" s="82">
        <f>(Z220-Y220)*AB220</f>
        <v>16491.666666666668</v>
      </c>
      <c r="AW220" s="83">
        <f>+AV220+AT220</f>
        <v>108845.00000000001</v>
      </c>
      <c r="AX220" s="84">
        <f>+T220-AW220</f>
        <v>89054.999999999985</v>
      </c>
    </row>
    <row r="221" spans="1:50">
      <c r="A221" s="67">
        <v>12</v>
      </c>
      <c r="B221" s="101" t="s">
        <v>150</v>
      </c>
      <c r="C221" s="86">
        <v>32</v>
      </c>
      <c r="D221" s="86" t="s">
        <v>55</v>
      </c>
      <c r="E221" s="87" t="s">
        <v>242</v>
      </c>
      <c r="F221" s="87" t="s">
        <v>243</v>
      </c>
      <c r="G221" s="86" t="s">
        <v>244</v>
      </c>
      <c r="H221" s="88" t="s">
        <v>58</v>
      </c>
      <c r="I221" s="87" t="s">
        <v>161</v>
      </c>
      <c r="J221" s="87"/>
      <c r="K221" s="117">
        <v>43327</v>
      </c>
      <c r="L221" s="70">
        <v>42398</v>
      </c>
      <c r="M221" s="70">
        <v>45320</v>
      </c>
      <c r="N221" s="70">
        <v>43160</v>
      </c>
      <c r="O221" s="156">
        <v>0</v>
      </c>
      <c r="P221" s="71">
        <f>+DATEDIF([1]SVTT!O$4,M221,"m")</f>
        <v>65</v>
      </c>
      <c r="Q221" s="153" t="str">
        <f>IF(R221=P221,"C",IF(P221+24=R221,"C24","T"))</f>
        <v>T</v>
      </c>
      <c r="R221" s="103">
        <v>0</v>
      </c>
      <c r="S221" s="72">
        <v>60</v>
      </c>
      <c r="T221" s="74">
        <v>799587.06</v>
      </c>
      <c r="U221" s="92">
        <v>9</v>
      </c>
      <c r="V221" s="92">
        <v>2018</v>
      </c>
      <c r="W221" s="74">
        <v>0</v>
      </c>
      <c r="X221" s="74">
        <f>+([1]SVTT!$D$3-V221)*12+[1]SVTT!$C$3-U221+1</f>
        <v>4</v>
      </c>
      <c r="Y221" s="85">
        <f>+X221+24</f>
        <v>28</v>
      </c>
      <c r="Z221" s="74">
        <f>+Y221+Z$4</f>
        <v>33</v>
      </c>
      <c r="AA221" s="74">
        <f>+P221-Z221</f>
        <v>32</v>
      </c>
      <c r="AB221" s="74">
        <f>+T221/S221</f>
        <v>13326.451000000001</v>
      </c>
      <c r="AC221" s="75">
        <v>0</v>
      </c>
      <c r="AD221" s="75">
        <f>+(X221-W221)*AB221</f>
        <v>53305.804000000004</v>
      </c>
      <c r="AE221" s="75">
        <f>+AD221+AC221</f>
        <v>53305.804000000004</v>
      </c>
      <c r="AF221" s="75">
        <f>+T221-AE221</f>
        <v>746281.25600000005</v>
      </c>
      <c r="AG221" s="105">
        <f>+AB221*12</f>
        <v>159917.41200000001</v>
      </c>
      <c r="AH221" s="105">
        <f>+AE221+AG221</f>
        <v>213223.21600000001</v>
      </c>
      <c r="AI221" s="78">
        <f>+T221-AH221</f>
        <v>586363.84400000004</v>
      </c>
      <c r="AJ221" s="105"/>
      <c r="AK221" s="105">
        <f>+AJ221</f>
        <v>0</v>
      </c>
      <c r="AL221" s="105">
        <f>+AK221</f>
        <v>0</v>
      </c>
      <c r="AM221" s="105">
        <f>+AB221*8</f>
        <v>106611.60800000001</v>
      </c>
      <c r="AN221" s="80"/>
      <c r="AO221" s="89"/>
      <c r="AP221" s="89"/>
      <c r="AQ221" s="89"/>
      <c r="AR221" s="89"/>
      <c r="AS221" s="105">
        <f>+AB221*12</f>
        <v>159917.41200000001</v>
      </c>
      <c r="AT221" s="106">
        <f>+AE221+AG221+AS221</f>
        <v>373140.62800000003</v>
      </c>
      <c r="AU221" s="106">
        <f>+T221-AT221</f>
        <v>426446.43200000003</v>
      </c>
      <c r="AV221" s="82">
        <f>(Z221-Y221)*AB221</f>
        <v>66632.255000000005</v>
      </c>
      <c r="AW221" s="83">
        <f>+AV221+AT221</f>
        <v>439772.88300000003</v>
      </c>
      <c r="AX221" s="84">
        <f>+T221-AW221</f>
        <v>359814.17700000003</v>
      </c>
    </row>
    <row r="222" spans="1:50">
      <c r="A222" s="67">
        <v>12</v>
      </c>
      <c r="B222" s="118" t="s">
        <v>150</v>
      </c>
      <c r="C222" s="119">
        <v>108</v>
      </c>
      <c r="D222" s="119" t="s">
        <v>55</v>
      </c>
      <c r="E222" s="120" t="s">
        <v>245</v>
      </c>
      <c r="F222" s="120" t="s">
        <v>246</v>
      </c>
      <c r="G222" s="119">
        <v>21</v>
      </c>
      <c r="H222" s="121" t="s">
        <v>58</v>
      </c>
      <c r="I222" s="120" t="s">
        <v>65</v>
      </c>
      <c r="J222" s="120"/>
      <c r="K222" s="122">
        <v>43592</v>
      </c>
      <c r="L222" s="123">
        <v>42398</v>
      </c>
      <c r="M222" s="123">
        <v>45320</v>
      </c>
      <c r="N222" s="123">
        <v>43160</v>
      </c>
      <c r="O222" s="156">
        <v>0</v>
      </c>
      <c r="P222" s="124">
        <f>+DATEDIF([1]SVTT!O$4,M222,"m")</f>
        <v>65</v>
      </c>
      <c r="Q222" s="153" t="str">
        <f>IF(R222=P222,"C",IF(P222+24=R222,"C24","T"))</f>
        <v>T</v>
      </c>
      <c r="R222" s="103">
        <v>0</v>
      </c>
      <c r="S222" s="126">
        <v>36</v>
      </c>
      <c r="T222" s="127">
        <v>184034</v>
      </c>
      <c r="U222" s="128">
        <f>+MONTH(K222)</f>
        <v>5</v>
      </c>
      <c r="V222" s="128">
        <f>+YEAR(K222)</f>
        <v>2019</v>
      </c>
      <c r="W222" s="127"/>
      <c r="X222" s="127">
        <f>+([1]SVTT!$D$4-V222)*12+[1]SVTT!$C$4-U222+1</f>
        <v>8</v>
      </c>
      <c r="Y222" s="85">
        <f>+X222+24</f>
        <v>32</v>
      </c>
      <c r="Z222" s="74">
        <f>+Y222+Z$4</f>
        <v>37</v>
      </c>
      <c r="AA222" s="74">
        <f>+P222-Z222</f>
        <v>28</v>
      </c>
      <c r="AB222" s="127">
        <f>+T222/S222</f>
        <v>5112.0555555555557</v>
      </c>
      <c r="AC222" s="129">
        <v>0</v>
      </c>
      <c r="AD222" s="129">
        <f>+(X222-W222)*AB222</f>
        <v>40896.444444444445</v>
      </c>
      <c r="AE222" s="129">
        <f>+AD222+AC222</f>
        <v>40896.444444444445</v>
      </c>
      <c r="AF222" s="129">
        <f>+T222-AE222</f>
        <v>143137.55555555556</v>
      </c>
      <c r="AG222" s="130">
        <f>+AB222*8</f>
        <v>40896.444444444445</v>
      </c>
      <c r="AH222" s="130">
        <f>+AG222</f>
        <v>40896.444444444445</v>
      </c>
      <c r="AI222" s="78">
        <f>+T222-AH222</f>
        <v>143137.55555555556</v>
      </c>
      <c r="AJ222" s="130"/>
      <c r="AK222" s="130"/>
      <c r="AL222" s="130"/>
      <c r="AM222" s="130"/>
      <c r="AN222" s="125"/>
      <c r="AO222" s="131"/>
      <c r="AP222" s="131"/>
      <c r="AQ222" s="131"/>
      <c r="AR222" s="131"/>
      <c r="AS222" s="105">
        <f>+AB222*12</f>
        <v>61344.666666666672</v>
      </c>
      <c r="AT222" s="106">
        <f>+AE222+AG222+AS222</f>
        <v>143137.55555555556</v>
      </c>
      <c r="AU222" s="106">
        <f>+T222-AT222</f>
        <v>40896.444444444438</v>
      </c>
      <c r="AV222" s="82">
        <f>(Z222-Y222)*AB222</f>
        <v>25560.277777777777</v>
      </c>
      <c r="AW222" s="83">
        <f>+AV222+AT222</f>
        <v>168697.83333333334</v>
      </c>
      <c r="AX222" s="84">
        <f>+T222-AW222</f>
        <v>15336.166666666657</v>
      </c>
    </row>
    <row r="223" spans="1:50">
      <c r="A223" s="67">
        <v>12</v>
      </c>
      <c r="B223" s="118" t="s">
        <v>150</v>
      </c>
      <c r="C223" s="119">
        <v>109</v>
      </c>
      <c r="D223" s="119" t="s">
        <v>55</v>
      </c>
      <c r="E223" s="120" t="s">
        <v>247</v>
      </c>
      <c r="F223" s="120" t="s">
        <v>248</v>
      </c>
      <c r="G223" s="119">
        <v>8408134</v>
      </c>
      <c r="H223" s="121" t="s">
        <v>58</v>
      </c>
      <c r="I223" s="120"/>
      <c r="J223" s="120"/>
      <c r="K223" s="122">
        <v>43616</v>
      </c>
      <c r="L223" s="123">
        <v>42398</v>
      </c>
      <c r="M223" s="123">
        <v>45320</v>
      </c>
      <c r="N223" s="123">
        <v>43160</v>
      </c>
      <c r="O223" s="156">
        <v>0</v>
      </c>
      <c r="P223" s="124">
        <f>+DATEDIF([1]SVTT!O$4,M223,"m")</f>
        <v>65</v>
      </c>
      <c r="Q223" s="153" t="str">
        <f>IF(R223=P223,"C",IF(P223+24=R223,"C24","T"))</f>
        <v>T</v>
      </c>
      <c r="R223" s="103">
        <v>0</v>
      </c>
      <c r="S223" s="126">
        <v>36</v>
      </c>
      <c r="T223" s="127">
        <v>155404</v>
      </c>
      <c r="U223" s="128">
        <f>+MONTH(K223)</f>
        <v>5</v>
      </c>
      <c r="V223" s="128">
        <f>+YEAR(K223)</f>
        <v>2019</v>
      </c>
      <c r="W223" s="127"/>
      <c r="X223" s="127">
        <f>+([1]SVTT!$D$4-V223)*12+[1]SVTT!$C$4-U223+1</f>
        <v>8</v>
      </c>
      <c r="Y223" s="85">
        <f>+X223+24</f>
        <v>32</v>
      </c>
      <c r="Z223" s="74">
        <f>+Y223+Z$4</f>
        <v>37</v>
      </c>
      <c r="AA223" s="74">
        <f>+P223-Z223</f>
        <v>28</v>
      </c>
      <c r="AB223" s="127">
        <f>+T223/S223</f>
        <v>4316.7777777777774</v>
      </c>
      <c r="AC223" s="129">
        <v>0</v>
      </c>
      <c r="AD223" s="129">
        <f>+(X223-W223)*AB223</f>
        <v>34534.222222222219</v>
      </c>
      <c r="AE223" s="129">
        <f>+AD223+AC223</f>
        <v>34534.222222222219</v>
      </c>
      <c r="AF223" s="129">
        <f>+T223-AE223</f>
        <v>120869.77777777778</v>
      </c>
      <c r="AG223" s="130">
        <f>+AB223*8</f>
        <v>34534.222222222219</v>
      </c>
      <c r="AH223" s="130">
        <f>+AG223</f>
        <v>34534.222222222219</v>
      </c>
      <c r="AI223" s="78">
        <f>+T223-AH223</f>
        <v>120869.77777777778</v>
      </c>
      <c r="AJ223" s="130"/>
      <c r="AK223" s="130"/>
      <c r="AL223" s="130"/>
      <c r="AM223" s="130"/>
      <c r="AN223" s="125"/>
      <c r="AO223" s="131"/>
      <c r="AP223" s="131"/>
      <c r="AQ223" s="131"/>
      <c r="AR223" s="131"/>
      <c r="AS223" s="105">
        <f>+AB223*12</f>
        <v>51801.333333333328</v>
      </c>
      <c r="AT223" s="106">
        <f>+AE223+AG223+AS223</f>
        <v>120869.77777777777</v>
      </c>
      <c r="AU223" s="106">
        <f>+T223-AT223</f>
        <v>34534.222222222234</v>
      </c>
      <c r="AV223" s="82">
        <f>(Z223-Y223)*AB223</f>
        <v>21583.888888888887</v>
      </c>
      <c r="AW223" s="83">
        <f>+AV223+AT223</f>
        <v>142453.66666666666</v>
      </c>
      <c r="AX223" s="84">
        <f>+T223-AW223</f>
        <v>12950.333333333343</v>
      </c>
    </row>
    <row r="224" spans="1:50">
      <c r="A224" s="67">
        <v>12</v>
      </c>
      <c r="B224" s="118" t="s">
        <v>150</v>
      </c>
      <c r="C224" s="119">
        <v>117</v>
      </c>
      <c r="D224" s="119" t="s">
        <v>55</v>
      </c>
      <c r="E224" s="120" t="s">
        <v>249</v>
      </c>
      <c r="F224" s="120" t="s">
        <v>250</v>
      </c>
      <c r="G224" s="119">
        <v>121</v>
      </c>
      <c r="H224" s="121" t="s">
        <v>251</v>
      </c>
      <c r="I224" s="120"/>
      <c r="J224" s="120"/>
      <c r="K224" s="122">
        <v>43651</v>
      </c>
      <c r="L224" s="123">
        <v>42398</v>
      </c>
      <c r="M224" s="123">
        <v>45320</v>
      </c>
      <c r="N224" s="123">
        <v>43160</v>
      </c>
      <c r="O224" s="156">
        <v>0</v>
      </c>
      <c r="P224" s="124">
        <f>+DATEDIF([1]SVTT!O$4,M224,"m")</f>
        <v>65</v>
      </c>
      <c r="Q224" s="153" t="str">
        <f>IF(R224=P224,"C",IF(P224+24=R224,"C24","T"))</f>
        <v>T</v>
      </c>
      <c r="R224" s="103">
        <v>0</v>
      </c>
      <c r="S224" s="126">
        <v>36</v>
      </c>
      <c r="T224" s="127">
        <v>81250</v>
      </c>
      <c r="U224" s="128">
        <f>+MONTH(K224)</f>
        <v>7</v>
      </c>
      <c r="V224" s="128">
        <f>+YEAR(K224)</f>
        <v>2019</v>
      </c>
      <c r="W224" s="127"/>
      <c r="X224" s="127">
        <f>+([1]SVTT!$D$4-V224)*12+[1]SVTT!$C$4-U224+1</f>
        <v>6</v>
      </c>
      <c r="Y224" s="85">
        <f>+X224+24</f>
        <v>30</v>
      </c>
      <c r="Z224" s="74">
        <f>+Y224+Z$4</f>
        <v>35</v>
      </c>
      <c r="AA224" s="74">
        <f>+P224-Z224</f>
        <v>30</v>
      </c>
      <c r="AB224" s="127">
        <f>+T224/S224</f>
        <v>2256.9444444444443</v>
      </c>
      <c r="AC224" s="129">
        <v>0</v>
      </c>
      <c r="AD224" s="129">
        <f>+(X224-W224)*AB224</f>
        <v>13541.666666666666</v>
      </c>
      <c r="AE224" s="129">
        <f>+AD224+AC224</f>
        <v>13541.666666666666</v>
      </c>
      <c r="AF224" s="129">
        <f>+T224-AE224</f>
        <v>67708.333333333328</v>
      </c>
      <c r="AG224" s="130">
        <f>+AB224*6</f>
        <v>13541.666666666666</v>
      </c>
      <c r="AH224" s="130">
        <f>+AG224</f>
        <v>13541.666666666666</v>
      </c>
      <c r="AI224" s="78">
        <f>+T224-AH224</f>
        <v>67708.333333333328</v>
      </c>
      <c r="AJ224" s="130"/>
      <c r="AK224" s="130"/>
      <c r="AL224" s="130"/>
      <c r="AM224" s="130"/>
      <c r="AN224" s="125"/>
      <c r="AO224" s="131"/>
      <c r="AP224" s="131"/>
      <c r="AQ224" s="131"/>
      <c r="AR224" s="131"/>
      <c r="AS224" s="105">
        <f>+AB224*12</f>
        <v>27083.333333333332</v>
      </c>
      <c r="AT224" s="106">
        <f>+AE224+AG224+AS224</f>
        <v>54166.666666666664</v>
      </c>
      <c r="AU224" s="106">
        <f>+T224-AT224</f>
        <v>27083.333333333336</v>
      </c>
      <c r="AV224" s="82">
        <f>(Z224-Y224)*AB224</f>
        <v>11284.722222222223</v>
      </c>
      <c r="AW224" s="83">
        <f>+AV224+AT224</f>
        <v>65451.388888888891</v>
      </c>
      <c r="AX224" s="84">
        <f>+T224-AW224</f>
        <v>15798.611111111109</v>
      </c>
    </row>
    <row r="225" spans="1:50">
      <c r="A225" s="67">
        <v>12</v>
      </c>
      <c r="B225" s="118" t="s">
        <v>150</v>
      </c>
      <c r="C225" s="119">
        <v>110</v>
      </c>
      <c r="D225" s="119" t="s">
        <v>55</v>
      </c>
      <c r="E225" s="120" t="s">
        <v>252</v>
      </c>
      <c r="F225" s="120" t="s">
        <v>253</v>
      </c>
      <c r="G225" s="119">
        <v>8540</v>
      </c>
      <c r="H225" s="121" t="s">
        <v>58</v>
      </c>
      <c r="I225" s="120"/>
      <c r="J225" s="120"/>
      <c r="K225" s="122">
        <v>43663</v>
      </c>
      <c r="L225" s="123">
        <v>42398</v>
      </c>
      <c r="M225" s="123">
        <v>45320</v>
      </c>
      <c r="N225" s="123">
        <v>43160</v>
      </c>
      <c r="O225" s="156">
        <v>0</v>
      </c>
      <c r="P225" s="124">
        <f>+DATEDIF([1]SVTT!O$4,M225,"m")</f>
        <v>65</v>
      </c>
      <c r="Q225" s="153" t="str">
        <f>IF(R225=P225,"C",IF(P225+24=R225,"C24","T"))</f>
        <v>T</v>
      </c>
      <c r="R225" s="103">
        <v>0</v>
      </c>
      <c r="S225" s="126">
        <v>36</v>
      </c>
      <c r="T225" s="127">
        <v>746270</v>
      </c>
      <c r="U225" s="128">
        <f>+MONTH(K225)</f>
        <v>7</v>
      </c>
      <c r="V225" s="128">
        <f>+YEAR(K225)</f>
        <v>2019</v>
      </c>
      <c r="W225" s="127"/>
      <c r="X225" s="127">
        <f>+([1]SVTT!$D$4-V225)*12+[1]SVTT!$C$4-U225+1</f>
        <v>6</v>
      </c>
      <c r="Y225" s="85">
        <f>+X225+24</f>
        <v>30</v>
      </c>
      <c r="Z225" s="74">
        <f>+Y225+Z$4</f>
        <v>35</v>
      </c>
      <c r="AA225" s="74">
        <f>+P225-Z225</f>
        <v>30</v>
      </c>
      <c r="AB225" s="127">
        <f>+T225/S225</f>
        <v>20729.722222222223</v>
      </c>
      <c r="AC225" s="129">
        <v>0</v>
      </c>
      <c r="AD225" s="129">
        <f>+(X225-W225)*AB225</f>
        <v>124378.33333333334</v>
      </c>
      <c r="AE225" s="129">
        <f>+AD225+AC225</f>
        <v>124378.33333333334</v>
      </c>
      <c r="AF225" s="129">
        <f>+T225-AE225</f>
        <v>621891.66666666663</v>
      </c>
      <c r="AG225" s="130">
        <f>+AB225*6</f>
        <v>124378.33333333334</v>
      </c>
      <c r="AH225" s="130">
        <f>+AG225</f>
        <v>124378.33333333334</v>
      </c>
      <c r="AI225" s="78">
        <f>+T225-AH225</f>
        <v>621891.66666666663</v>
      </c>
      <c r="AJ225" s="130"/>
      <c r="AK225" s="130"/>
      <c r="AL225" s="130"/>
      <c r="AM225" s="130"/>
      <c r="AN225" s="125"/>
      <c r="AO225" s="131"/>
      <c r="AP225" s="131"/>
      <c r="AQ225" s="131"/>
      <c r="AR225" s="131"/>
      <c r="AS225" s="105">
        <f>+AB225*12</f>
        <v>248756.66666666669</v>
      </c>
      <c r="AT225" s="106">
        <f>+AE225+AG225+AS225</f>
        <v>497513.33333333337</v>
      </c>
      <c r="AU225" s="106">
        <f>+T225-AT225</f>
        <v>248756.66666666663</v>
      </c>
      <c r="AV225" s="82">
        <f>(Z225-Y225)*AB225</f>
        <v>103648.61111111111</v>
      </c>
      <c r="AW225" s="83">
        <f>+AV225+AT225</f>
        <v>601161.9444444445</v>
      </c>
      <c r="AX225" s="84">
        <f>+T225-AW225</f>
        <v>145108.0555555555</v>
      </c>
    </row>
    <row r="226" spans="1:50">
      <c r="A226" s="67">
        <v>12</v>
      </c>
      <c r="B226" s="118" t="s">
        <v>150</v>
      </c>
      <c r="C226" s="119">
        <v>111</v>
      </c>
      <c r="D226" s="119" t="s">
        <v>55</v>
      </c>
      <c r="E226" s="120" t="s">
        <v>254</v>
      </c>
      <c r="F226" s="120" t="s">
        <v>117</v>
      </c>
      <c r="G226" s="119">
        <v>17110</v>
      </c>
      <c r="H226" s="121" t="s">
        <v>58</v>
      </c>
      <c r="I226" s="120"/>
      <c r="J226" s="120"/>
      <c r="K226" s="122">
        <v>43706</v>
      </c>
      <c r="L226" s="123">
        <v>42398</v>
      </c>
      <c r="M226" s="123">
        <v>45320</v>
      </c>
      <c r="N226" s="123">
        <v>43160</v>
      </c>
      <c r="O226" s="156">
        <v>0</v>
      </c>
      <c r="P226" s="124">
        <f>+DATEDIF([1]SVTT!O$4,M226,"m")</f>
        <v>65</v>
      </c>
      <c r="Q226" s="153" t="str">
        <f>IF(R226=P226,"C",IF(P226+24=R226,"C24","T"))</f>
        <v>T</v>
      </c>
      <c r="R226" s="103">
        <v>0</v>
      </c>
      <c r="S226" s="126">
        <v>36</v>
      </c>
      <c r="T226" s="127">
        <v>830848</v>
      </c>
      <c r="U226" s="128">
        <f>+MONTH(K226)</f>
        <v>8</v>
      </c>
      <c r="V226" s="128">
        <f>+YEAR(K226)</f>
        <v>2019</v>
      </c>
      <c r="W226" s="127"/>
      <c r="X226" s="127">
        <f>+([1]SVTT!$D$4-V226)*12+[1]SVTT!$C$4-U226+1</f>
        <v>5</v>
      </c>
      <c r="Y226" s="85">
        <f>+X226+24</f>
        <v>29</v>
      </c>
      <c r="Z226" s="74">
        <f>+Y226+Z$4</f>
        <v>34</v>
      </c>
      <c r="AA226" s="74">
        <f>+P226-Z226</f>
        <v>31</v>
      </c>
      <c r="AB226" s="127">
        <f>+T226/S226</f>
        <v>23079.111111111109</v>
      </c>
      <c r="AC226" s="129">
        <v>0</v>
      </c>
      <c r="AD226" s="129">
        <f>+(X226-W226)*AB226</f>
        <v>115395.55555555555</v>
      </c>
      <c r="AE226" s="129">
        <f>+AD226+AC226</f>
        <v>115395.55555555555</v>
      </c>
      <c r="AF226" s="129">
        <f>+T226-AE226</f>
        <v>715452.4444444445</v>
      </c>
      <c r="AG226" s="130">
        <f>+AB226*5</f>
        <v>115395.55555555555</v>
      </c>
      <c r="AH226" s="130">
        <f>+AG226</f>
        <v>115395.55555555555</v>
      </c>
      <c r="AI226" s="78">
        <f>+T226-AH226</f>
        <v>715452.4444444445</v>
      </c>
      <c r="AJ226" s="130"/>
      <c r="AK226" s="130"/>
      <c r="AL226" s="130"/>
      <c r="AM226" s="130"/>
      <c r="AN226" s="125"/>
      <c r="AO226" s="131"/>
      <c r="AP226" s="131"/>
      <c r="AQ226" s="131"/>
      <c r="AR226" s="131"/>
      <c r="AS226" s="105">
        <f>+AB226*12</f>
        <v>276949.33333333331</v>
      </c>
      <c r="AT226" s="106">
        <f>+AE226+AG226+AS226</f>
        <v>507740.44444444438</v>
      </c>
      <c r="AU226" s="106">
        <f>+T226-AT226</f>
        <v>323107.55555555562</v>
      </c>
      <c r="AV226" s="82">
        <f>(Z226-Y226)*AB226</f>
        <v>115395.55555555555</v>
      </c>
      <c r="AW226" s="83">
        <f>+AV226+AT226</f>
        <v>623135.99999999988</v>
      </c>
      <c r="AX226" s="84">
        <f>+T226-AW226</f>
        <v>207712.00000000012</v>
      </c>
    </row>
    <row r="227" spans="1:50">
      <c r="A227" s="67">
        <v>12</v>
      </c>
      <c r="B227" s="118" t="s">
        <v>150</v>
      </c>
      <c r="C227" s="119">
        <v>116</v>
      </c>
      <c r="D227" s="119" t="s">
        <v>55</v>
      </c>
      <c r="E227" s="120" t="s">
        <v>255</v>
      </c>
      <c r="F227" s="120" t="s">
        <v>256</v>
      </c>
      <c r="G227" s="119">
        <v>290</v>
      </c>
      <c r="H227" s="121" t="s">
        <v>251</v>
      </c>
      <c r="I227" s="120"/>
      <c r="J227" s="120"/>
      <c r="K227" s="122">
        <v>43706</v>
      </c>
      <c r="L227" s="123">
        <v>42398</v>
      </c>
      <c r="M227" s="123">
        <v>45320</v>
      </c>
      <c r="N227" s="123">
        <v>43160</v>
      </c>
      <c r="O227" s="156">
        <v>0</v>
      </c>
      <c r="P227" s="124">
        <f>+DATEDIF([1]SVTT!O$4,M227,"m")</f>
        <v>65</v>
      </c>
      <c r="Q227" s="153" t="str">
        <f>IF(R227=P227,"C",IF(P227+24=R227,"C24","T"))</f>
        <v>T</v>
      </c>
      <c r="R227" s="103">
        <v>0</v>
      </c>
      <c r="S227" s="126">
        <v>36</v>
      </c>
      <c r="T227" s="127">
        <v>1166208</v>
      </c>
      <c r="U227" s="128">
        <f>+MONTH(K227)</f>
        <v>8</v>
      </c>
      <c r="V227" s="128">
        <f>+YEAR(K227)</f>
        <v>2019</v>
      </c>
      <c r="W227" s="127"/>
      <c r="X227" s="127">
        <f>+([1]SVTT!$D$4-V227)*12+[1]SVTT!$C$4-U227+1</f>
        <v>5</v>
      </c>
      <c r="Y227" s="85">
        <f>+X227+24</f>
        <v>29</v>
      </c>
      <c r="Z227" s="74">
        <f>+Y227+Z$4</f>
        <v>34</v>
      </c>
      <c r="AA227" s="74">
        <f>+P227-Z227</f>
        <v>31</v>
      </c>
      <c r="AB227" s="127">
        <f>+T227/S227</f>
        <v>32394.666666666668</v>
      </c>
      <c r="AC227" s="129">
        <v>0</v>
      </c>
      <c r="AD227" s="129">
        <f>+(X227-W227)*AB227</f>
        <v>161973.33333333334</v>
      </c>
      <c r="AE227" s="129">
        <f>+AD227+AC227</f>
        <v>161973.33333333334</v>
      </c>
      <c r="AF227" s="129">
        <f>+T227-AE227</f>
        <v>1004234.6666666666</v>
      </c>
      <c r="AG227" s="130">
        <f>+AB227*5</f>
        <v>161973.33333333334</v>
      </c>
      <c r="AH227" s="130">
        <f>+AG227</f>
        <v>161973.33333333334</v>
      </c>
      <c r="AI227" s="78">
        <f>+T227-AH227</f>
        <v>1004234.6666666666</v>
      </c>
      <c r="AJ227" s="130"/>
      <c r="AK227" s="130"/>
      <c r="AL227" s="130"/>
      <c r="AM227" s="130"/>
      <c r="AN227" s="125"/>
      <c r="AO227" s="131"/>
      <c r="AP227" s="131"/>
      <c r="AQ227" s="131"/>
      <c r="AR227" s="131"/>
      <c r="AS227" s="105">
        <f>+AB227*12</f>
        <v>388736</v>
      </c>
      <c r="AT227" s="106">
        <f>+AE227+AG227+AS227</f>
        <v>712682.66666666674</v>
      </c>
      <c r="AU227" s="106">
        <f>+T227-AT227</f>
        <v>453525.33333333326</v>
      </c>
      <c r="AV227" s="82">
        <f>(Z227-Y227)*AB227</f>
        <v>161973.33333333334</v>
      </c>
      <c r="AW227" s="83">
        <f>+AV227+AT227</f>
        <v>874656.00000000012</v>
      </c>
      <c r="AX227" s="84">
        <f>+T227-AW227</f>
        <v>291551.99999999988</v>
      </c>
    </row>
    <row r="228" spans="1:50">
      <c r="A228" s="67">
        <v>12</v>
      </c>
      <c r="B228" s="118" t="s">
        <v>150</v>
      </c>
      <c r="C228" s="119">
        <v>118</v>
      </c>
      <c r="D228" s="119" t="s">
        <v>55</v>
      </c>
      <c r="E228" s="120" t="s">
        <v>255</v>
      </c>
      <c r="F228" s="120" t="s">
        <v>257</v>
      </c>
      <c r="G228" s="119">
        <v>45</v>
      </c>
      <c r="H228" s="121" t="s">
        <v>251</v>
      </c>
      <c r="I228" s="120"/>
      <c r="J228" s="120"/>
      <c r="K228" s="122">
        <v>43721</v>
      </c>
      <c r="L228" s="123">
        <v>42398</v>
      </c>
      <c r="M228" s="123">
        <v>45320</v>
      </c>
      <c r="N228" s="123">
        <v>43160</v>
      </c>
      <c r="O228" s="156">
        <v>0</v>
      </c>
      <c r="P228" s="124">
        <f>+DATEDIF([1]SVTT!O$4,M228,"m")</f>
        <v>65</v>
      </c>
      <c r="Q228" s="153" t="str">
        <f>IF(R228=P228,"C",IF(P228+24=R228,"C24","T"))</f>
        <v>T</v>
      </c>
      <c r="R228" s="103">
        <v>0</v>
      </c>
      <c r="S228" s="126">
        <v>36</v>
      </c>
      <c r="T228" s="127">
        <v>500000</v>
      </c>
      <c r="U228" s="128">
        <f>+MONTH(K228)</f>
        <v>9</v>
      </c>
      <c r="V228" s="128">
        <f>+YEAR(K228)</f>
        <v>2019</v>
      </c>
      <c r="W228" s="127"/>
      <c r="X228" s="127">
        <f>+([1]SVTT!$D$4-V228)*12+[1]SVTT!$C$4-U228+1</f>
        <v>4</v>
      </c>
      <c r="Y228" s="85">
        <f>+X228+24</f>
        <v>28</v>
      </c>
      <c r="Z228" s="74">
        <f>+Y228+Z$4</f>
        <v>33</v>
      </c>
      <c r="AA228" s="74">
        <f>+P228-Z228</f>
        <v>32</v>
      </c>
      <c r="AB228" s="127">
        <f>+T228/S228</f>
        <v>13888.888888888889</v>
      </c>
      <c r="AC228" s="129">
        <v>0</v>
      </c>
      <c r="AD228" s="129">
        <f>+(X228-W228)*AB228</f>
        <v>55555.555555555555</v>
      </c>
      <c r="AE228" s="129">
        <f>+AD228+AC228</f>
        <v>55555.555555555555</v>
      </c>
      <c r="AF228" s="129">
        <f>+T228-AE228</f>
        <v>444444.44444444444</v>
      </c>
      <c r="AG228" s="130">
        <f>+AB228*4</f>
        <v>55555.555555555555</v>
      </c>
      <c r="AH228" s="130">
        <f>+AG228</f>
        <v>55555.555555555555</v>
      </c>
      <c r="AI228" s="78">
        <f>+T228-AH228</f>
        <v>444444.44444444444</v>
      </c>
      <c r="AJ228" s="130"/>
      <c r="AK228" s="130"/>
      <c r="AL228" s="130"/>
      <c r="AM228" s="130"/>
      <c r="AN228" s="125"/>
      <c r="AO228" s="131"/>
      <c r="AP228" s="131"/>
      <c r="AQ228" s="131"/>
      <c r="AR228" s="131"/>
      <c r="AS228" s="105">
        <f>+AB228*12</f>
        <v>166666.66666666666</v>
      </c>
      <c r="AT228" s="106">
        <f>+AE228+AG228+AS228</f>
        <v>277777.77777777775</v>
      </c>
      <c r="AU228" s="106">
        <f>+T228-AT228</f>
        <v>222222.22222222225</v>
      </c>
      <c r="AV228" s="82">
        <f>(Z228-Y228)*AB228</f>
        <v>69444.444444444438</v>
      </c>
      <c r="AW228" s="83">
        <f>+AV228+AT228</f>
        <v>347222.22222222219</v>
      </c>
      <c r="AX228" s="84">
        <f>+T228-AW228</f>
        <v>152777.77777777781</v>
      </c>
    </row>
    <row r="229" spans="1:50">
      <c r="A229" s="67">
        <v>12</v>
      </c>
      <c r="B229" s="118" t="s">
        <v>150</v>
      </c>
      <c r="C229" s="119">
        <v>112</v>
      </c>
      <c r="D229" s="119" t="s">
        <v>55</v>
      </c>
      <c r="E229" s="120" t="s">
        <v>258</v>
      </c>
      <c r="F229" s="120" t="s">
        <v>186</v>
      </c>
      <c r="G229" s="119">
        <v>1257233</v>
      </c>
      <c r="H229" s="121" t="s">
        <v>251</v>
      </c>
      <c r="I229" s="120"/>
      <c r="J229" s="120"/>
      <c r="K229" s="122">
        <v>43747</v>
      </c>
      <c r="L229" s="123">
        <v>42398</v>
      </c>
      <c r="M229" s="123">
        <v>45320</v>
      </c>
      <c r="N229" s="123">
        <v>43160</v>
      </c>
      <c r="O229" s="156">
        <v>0</v>
      </c>
      <c r="P229" s="124">
        <f>+DATEDIF([1]SVTT!O$4,M229,"m")</f>
        <v>65</v>
      </c>
      <c r="Q229" s="153" t="str">
        <f>IF(R229=P229,"C",IF(P229+24=R229,"C24","T"))</f>
        <v>T</v>
      </c>
      <c r="R229" s="103">
        <v>0</v>
      </c>
      <c r="S229" s="126">
        <v>36</v>
      </c>
      <c r="T229" s="127">
        <v>573630</v>
      </c>
      <c r="U229" s="128">
        <f>+MONTH(K229)</f>
        <v>10</v>
      </c>
      <c r="V229" s="128">
        <f>+YEAR(K229)</f>
        <v>2019</v>
      </c>
      <c r="W229" s="127"/>
      <c r="X229" s="127">
        <f>+([1]SVTT!$D$4-V229)*12+[1]SVTT!$C$4-U229+1</f>
        <v>3</v>
      </c>
      <c r="Y229" s="85">
        <f>+X229+24</f>
        <v>27</v>
      </c>
      <c r="Z229" s="74">
        <f>+Y229+Z$4</f>
        <v>32</v>
      </c>
      <c r="AA229" s="74">
        <f>+P229-Z229</f>
        <v>33</v>
      </c>
      <c r="AB229" s="127">
        <f>+T229/S229</f>
        <v>15934.166666666666</v>
      </c>
      <c r="AC229" s="129">
        <v>0</v>
      </c>
      <c r="AD229" s="129">
        <f>+(X229-W229)*AB229</f>
        <v>47802.5</v>
      </c>
      <c r="AE229" s="129">
        <f>+AD229+AC229</f>
        <v>47802.5</v>
      </c>
      <c r="AF229" s="129">
        <f>+T229-AE229</f>
        <v>525827.5</v>
      </c>
      <c r="AG229" s="130">
        <f>+AB229*3</f>
        <v>47802.5</v>
      </c>
      <c r="AH229" s="130">
        <f>+AG229</f>
        <v>47802.5</v>
      </c>
      <c r="AI229" s="78">
        <f>+T229-AH229</f>
        <v>525827.5</v>
      </c>
      <c r="AJ229" s="130"/>
      <c r="AK229" s="130"/>
      <c r="AL229" s="130"/>
      <c r="AM229" s="130"/>
      <c r="AN229" s="125"/>
      <c r="AO229" s="131"/>
      <c r="AP229" s="131"/>
      <c r="AQ229" s="131"/>
      <c r="AR229" s="131"/>
      <c r="AS229" s="105">
        <f>+AB229*12</f>
        <v>191210</v>
      </c>
      <c r="AT229" s="106">
        <f>+AE229+AG229+AS229</f>
        <v>286815</v>
      </c>
      <c r="AU229" s="106">
        <f>+T229-AT229</f>
        <v>286815</v>
      </c>
      <c r="AV229" s="82">
        <f>(Z229-Y229)*AB229</f>
        <v>79670.833333333328</v>
      </c>
      <c r="AW229" s="83">
        <f>+AV229+AT229</f>
        <v>366485.83333333331</v>
      </c>
      <c r="AX229" s="84">
        <f>+T229-AW229</f>
        <v>207144.16666666669</v>
      </c>
    </row>
    <row r="230" spans="1:50">
      <c r="A230" s="67">
        <v>12</v>
      </c>
      <c r="B230" s="118" t="s">
        <v>150</v>
      </c>
      <c r="C230" s="119">
        <v>114</v>
      </c>
      <c r="D230" s="119" t="s">
        <v>55</v>
      </c>
      <c r="E230" s="120" t="s">
        <v>259</v>
      </c>
      <c r="F230" s="120" t="s">
        <v>260</v>
      </c>
      <c r="G230" s="119" t="s">
        <v>261</v>
      </c>
      <c r="H230" s="121" t="s">
        <v>251</v>
      </c>
      <c r="I230" s="120"/>
      <c r="J230" s="120"/>
      <c r="K230" s="122">
        <v>43760</v>
      </c>
      <c r="L230" s="123">
        <v>42398</v>
      </c>
      <c r="M230" s="123">
        <v>45320</v>
      </c>
      <c r="N230" s="123">
        <v>43160</v>
      </c>
      <c r="O230" s="156">
        <v>0</v>
      </c>
      <c r="P230" s="124">
        <f>+DATEDIF([1]SVTT!O$4,M230,"m")</f>
        <v>65</v>
      </c>
      <c r="Q230" s="153" t="str">
        <f>IF(R230=P230,"C",IF(P230+24=R230,"C24","T"))</f>
        <v>T</v>
      </c>
      <c r="R230" s="103">
        <v>0</v>
      </c>
      <c r="S230" s="126">
        <v>36</v>
      </c>
      <c r="T230" s="127">
        <v>390985</v>
      </c>
      <c r="U230" s="128">
        <f>+MONTH(K230)</f>
        <v>10</v>
      </c>
      <c r="V230" s="128">
        <f>+YEAR(K230)</f>
        <v>2019</v>
      </c>
      <c r="W230" s="127"/>
      <c r="X230" s="127">
        <f>+([1]SVTT!$D$4-V230)*12+[1]SVTT!$C$4-U230+1</f>
        <v>3</v>
      </c>
      <c r="Y230" s="85">
        <f>+X230+24</f>
        <v>27</v>
      </c>
      <c r="Z230" s="74">
        <f>+Y230+Z$4</f>
        <v>32</v>
      </c>
      <c r="AA230" s="74">
        <f>+P230-Z230</f>
        <v>33</v>
      </c>
      <c r="AB230" s="127">
        <f>+T230/S230</f>
        <v>10860.694444444445</v>
      </c>
      <c r="AC230" s="129">
        <v>0</v>
      </c>
      <c r="AD230" s="129">
        <f>+(X230-W230)*AB230</f>
        <v>32582.083333333336</v>
      </c>
      <c r="AE230" s="129">
        <f>+AD230+AC230</f>
        <v>32582.083333333336</v>
      </c>
      <c r="AF230" s="129">
        <f>+T230-AE230</f>
        <v>358402.91666666669</v>
      </c>
      <c r="AG230" s="130">
        <f>+AB230*3</f>
        <v>32582.083333333336</v>
      </c>
      <c r="AH230" s="130">
        <f>+AG230</f>
        <v>32582.083333333336</v>
      </c>
      <c r="AI230" s="78">
        <f>+T230-AH230</f>
        <v>358402.91666666669</v>
      </c>
      <c r="AJ230" s="130"/>
      <c r="AK230" s="130"/>
      <c r="AL230" s="130"/>
      <c r="AM230" s="130"/>
      <c r="AN230" s="125"/>
      <c r="AO230" s="131"/>
      <c r="AP230" s="131"/>
      <c r="AQ230" s="131"/>
      <c r="AR230" s="131"/>
      <c r="AS230" s="105">
        <f>+AB230*12</f>
        <v>130328.33333333334</v>
      </c>
      <c r="AT230" s="106">
        <f>+AE230+AG230+AS230</f>
        <v>195492.5</v>
      </c>
      <c r="AU230" s="106">
        <f>+T230-AT230</f>
        <v>195492.5</v>
      </c>
      <c r="AV230" s="82">
        <f>(Z230-Y230)*AB230</f>
        <v>54303.472222222226</v>
      </c>
      <c r="AW230" s="83">
        <f>+AV230+AT230</f>
        <v>249795.97222222222</v>
      </c>
      <c r="AX230" s="84">
        <f>+T230-AW230</f>
        <v>141189.02777777778</v>
      </c>
    </row>
    <row r="231" spans="1:50">
      <c r="A231" s="67">
        <v>12</v>
      </c>
      <c r="B231" s="118" t="s">
        <v>150</v>
      </c>
      <c r="C231" s="119">
        <v>115</v>
      </c>
      <c r="D231" s="119" t="s">
        <v>55</v>
      </c>
      <c r="E231" s="120" t="s">
        <v>262</v>
      </c>
      <c r="F231" s="120" t="s">
        <v>263</v>
      </c>
      <c r="G231" s="119">
        <v>11006</v>
      </c>
      <c r="H231" s="121" t="s">
        <v>251</v>
      </c>
      <c r="I231" s="120"/>
      <c r="J231" s="120"/>
      <c r="K231" s="122">
        <v>43761</v>
      </c>
      <c r="L231" s="123">
        <v>42398</v>
      </c>
      <c r="M231" s="123">
        <v>45320</v>
      </c>
      <c r="N231" s="123">
        <v>43160</v>
      </c>
      <c r="O231" s="156">
        <v>0</v>
      </c>
      <c r="P231" s="124">
        <f>+DATEDIF([1]SVTT!O$4,M231,"m")</f>
        <v>65</v>
      </c>
      <c r="Q231" s="153" t="str">
        <f>IF(R231=P231,"C",IF(P231+24=R231,"C24","T"))</f>
        <v>T</v>
      </c>
      <c r="R231" s="103">
        <v>0</v>
      </c>
      <c r="S231" s="126">
        <v>36</v>
      </c>
      <c r="T231" s="127">
        <v>3630</v>
      </c>
      <c r="U231" s="128">
        <f>+MONTH(K231)</f>
        <v>10</v>
      </c>
      <c r="V231" s="128">
        <f>+YEAR(K231)</f>
        <v>2019</v>
      </c>
      <c r="W231" s="127"/>
      <c r="X231" s="127">
        <f>+([1]SVTT!$D$4-V231)*12+[1]SVTT!$C$4-U231+1</f>
        <v>3</v>
      </c>
      <c r="Y231" s="85">
        <f>+X231+24</f>
        <v>27</v>
      </c>
      <c r="Z231" s="74">
        <f>+Y231+Z$4</f>
        <v>32</v>
      </c>
      <c r="AA231" s="74">
        <f>+P231-Z231</f>
        <v>33</v>
      </c>
      <c r="AB231" s="127">
        <f>+T231/S231</f>
        <v>100.83333333333333</v>
      </c>
      <c r="AC231" s="129">
        <v>0</v>
      </c>
      <c r="AD231" s="129">
        <f>+(X231-W231)*AB231</f>
        <v>302.5</v>
      </c>
      <c r="AE231" s="129">
        <f>+AD231+AC231</f>
        <v>302.5</v>
      </c>
      <c r="AF231" s="129">
        <f>+T231-AE231</f>
        <v>3327.5</v>
      </c>
      <c r="AG231" s="130">
        <f>+AB231*3</f>
        <v>302.5</v>
      </c>
      <c r="AH231" s="130">
        <f>+AG231</f>
        <v>302.5</v>
      </c>
      <c r="AI231" s="78">
        <f>+T231-AH231</f>
        <v>3327.5</v>
      </c>
      <c r="AJ231" s="130"/>
      <c r="AK231" s="130"/>
      <c r="AL231" s="130"/>
      <c r="AM231" s="130"/>
      <c r="AN231" s="125"/>
      <c r="AO231" s="131"/>
      <c r="AP231" s="131"/>
      <c r="AQ231" s="131"/>
      <c r="AR231" s="131"/>
      <c r="AS231" s="105">
        <f>+AB231*12</f>
        <v>1210</v>
      </c>
      <c r="AT231" s="106">
        <f>+AE231+AG231+AS231</f>
        <v>1815</v>
      </c>
      <c r="AU231" s="106">
        <f>+T231-AT231</f>
        <v>1815</v>
      </c>
      <c r="AV231" s="82">
        <f>(Z231-Y231)*AB231</f>
        <v>504.16666666666663</v>
      </c>
      <c r="AW231" s="83">
        <f>+AV231+AT231</f>
        <v>2319.1666666666665</v>
      </c>
      <c r="AX231" s="84">
        <f>+T231-AW231</f>
        <v>1310.8333333333335</v>
      </c>
    </row>
    <row r="232" spans="1:50">
      <c r="A232" s="67">
        <v>12</v>
      </c>
      <c r="B232" s="118" t="s">
        <v>150</v>
      </c>
      <c r="C232" s="119">
        <v>115</v>
      </c>
      <c r="D232" s="119" t="s">
        <v>55</v>
      </c>
      <c r="E232" s="120" t="s">
        <v>255</v>
      </c>
      <c r="F232" s="120" t="s">
        <v>263</v>
      </c>
      <c r="G232" s="119">
        <v>11006</v>
      </c>
      <c r="H232" s="121" t="s">
        <v>251</v>
      </c>
      <c r="I232" s="120"/>
      <c r="J232" s="120"/>
      <c r="K232" s="122">
        <v>43761</v>
      </c>
      <c r="L232" s="123">
        <v>42398</v>
      </c>
      <c r="M232" s="123">
        <v>45320</v>
      </c>
      <c r="N232" s="123">
        <v>43160</v>
      </c>
      <c r="O232" s="156">
        <v>0</v>
      </c>
      <c r="P232" s="124">
        <f>+DATEDIF([1]SVTT!O$4,M232,"m")</f>
        <v>65</v>
      </c>
      <c r="Q232" s="153" t="str">
        <f>IF(R232=P232,"C",IF(P232+24=R232,"C24","T"))</f>
        <v>T</v>
      </c>
      <c r="R232" s="103">
        <v>0</v>
      </c>
      <c r="S232" s="126">
        <v>36</v>
      </c>
      <c r="T232" s="127">
        <v>5083</v>
      </c>
      <c r="U232" s="128">
        <f>+MONTH(K232)</f>
        <v>10</v>
      </c>
      <c r="V232" s="128">
        <f>+YEAR(K232)</f>
        <v>2019</v>
      </c>
      <c r="W232" s="127"/>
      <c r="X232" s="127">
        <f>+([1]SVTT!$D$4-V232)*12+[1]SVTT!$C$4-U232+1</f>
        <v>3</v>
      </c>
      <c r="Y232" s="85">
        <f>+X232+24</f>
        <v>27</v>
      </c>
      <c r="Z232" s="74">
        <f>+Y232+Z$4</f>
        <v>32</v>
      </c>
      <c r="AA232" s="74">
        <f>+P232-Z232</f>
        <v>33</v>
      </c>
      <c r="AB232" s="127">
        <f>+T232/S232</f>
        <v>141.19444444444446</v>
      </c>
      <c r="AC232" s="129">
        <v>0</v>
      </c>
      <c r="AD232" s="129">
        <f>+(X232-W232)*AB232</f>
        <v>423.58333333333337</v>
      </c>
      <c r="AE232" s="129">
        <f>+AD232+AC232</f>
        <v>423.58333333333337</v>
      </c>
      <c r="AF232" s="129">
        <f>+T232-AE232</f>
        <v>4659.416666666667</v>
      </c>
      <c r="AG232" s="130">
        <f>+AB232*3</f>
        <v>423.58333333333337</v>
      </c>
      <c r="AH232" s="130">
        <f>+AG232</f>
        <v>423.58333333333337</v>
      </c>
      <c r="AI232" s="78">
        <f>+T232-AH232</f>
        <v>4659.416666666667</v>
      </c>
      <c r="AJ232" s="130"/>
      <c r="AK232" s="130"/>
      <c r="AL232" s="130"/>
      <c r="AM232" s="130"/>
      <c r="AN232" s="125"/>
      <c r="AO232" s="131"/>
      <c r="AP232" s="131"/>
      <c r="AQ232" s="131"/>
      <c r="AR232" s="131"/>
      <c r="AS232" s="105">
        <f>+AB232*12</f>
        <v>1694.3333333333335</v>
      </c>
      <c r="AT232" s="106">
        <f>+AE232+AG232+AS232</f>
        <v>2541.5</v>
      </c>
      <c r="AU232" s="106">
        <f>+T232-AT232</f>
        <v>2541.5</v>
      </c>
      <c r="AV232" s="82">
        <f>(Z232-Y232)*AB232</f>
        <v>705.97222222222229</v>
      </c>
      <c r="AW232" s="83">
        <f>+AV232+AT232</f>
        <v>3247.4722222222222</v>
      </c>
      <c r="AX232" s="84">
        <f>+T232-AW232</f>
        <v>1835.5277777777778</v>
      </c>
    </row>
    <row r="233" spans="1:50">
      <c r="A233" s="67">
        <v>12</v>
      </c>
      <c r="B233" s="118" t="s">
        <v>150</v>
      </c>
      <c r="C233" s="119">
        <v>113</v>
      </c>
      <c r="D233" s="119" t="s">
        <v>55</v>
      </c>
      <c r="E233" s="120" t="s">
        <v>264</v>
      </c>
      <c r="F233" s="120" t="s">
        <v>186</v>
      </c>
      <c r="G233" s="119">
        <v>1262566</v>
      </c>
      <c r="H233" s="121" t="s">
        <v>251</v>
      </c>
      <c r="I233" s="120"/>
      <c r="J233" s="120"/>
      <c r="K233" s="122">
        <v>43768</v>
      </c>
      <c r="L233" s="123">
        <v>42398</v>
      </c>
      <c r="M233" s="123">
        <v>45320</v>
      </c>
      <c r="N233" s="123">
        <v>43160</v>
      </c>
      <c r="O233" s="156">
        <v>0</v>
      </c>
      <c r="P233" s="124">
        <f>+DATEDIF([1]SVTT!O$4,M233,"m")</f>
        <v>65</v>
      </c>
      <c r="Q233" s="153" t="str">
        <f>IF(R233=P233,"C",IF(P233+24=R233,"C24","T"))</f>
        <v>T</v>
      </c>
      <c r="R233" s="103">
        <v>0</v>
      </c>
      <c r="S233" s="126">
        <v>36</v>
      </c>
      <c r="T233" s="127">
        <v>69382</v>
      </c>
      <c r="U233" s="128">
        <f>+MONTH(K233)</f>
        <v>10</v>
      </c>
      <c r="V233" s="128">
        <f>+YEAR(K233)</f>
        <v>2019</v>
      </c>
      <c r="W233" s="127"/>
      <c r="X233" s="127">
        <f>+([1]SVTT!$D$4-V233)*12+[1]SVTT!$C$4-U233+1</f>
        <v>3</v>
      </c>
      <c r="Y233" s="85">
        <f>+X233+24</f>
        <v>27</v>
      </c>
      <c r="Z233" s="74">
        <f>+Y233+Z$4</f>
        <v>32</v>
      </c>
      <c r="AA233" s="74">
        <f>+P233-Z233</f>
        <v>33</v>
      </c>
      <c r="AB233" s="127">
        <f>+T233/S233</f>
        <v>1927.2777777777778</v>
      </c>
      <c r="AC233" s="129">
        <v>0</v>
      </c>
      <c r="AD233" s="129">
        <f>+(X233-W233)*AB233</f>
        <v>5781.8333333333339</v>
      </c>
      <c r="AE233" s="129">
        <f>+AD233+AC233</f>
        <v>5781.8333333333339</v>
      </c>
      <c r="AF233" s="129">
        <f>+T233-AE233</f>
        <v>63600.166666666664</v>
      </c>
      <c r="AG233" s="130">
        <f>+AB233*3</f>
        <v>5781.8333333333339</v>
      </c>
      <c r="AH233" s="130">
        <f>+AG233</f>
        <v>5781.8333333333339</v>
      </c>
      <c r="AI233" s="78">
        <f>+T233-AH233</f>
        <v>63600.166666666664</v>
      </c>
      <c r="AJ233" s="130"/>
      <c r="AK233" s="130"/>
      <c r="AL233" s="130"/>
      <c r="AM233" s="130"/>
      <c r="AN233" s="125"/>
      <c r="AO233" s="131"/>
      <c r="AP233" s="131"/>
      <c r="AQ233" s="131"/>
      <c r="AR233" s="131"/>
      <c r="AS233" s="105">
        <f>+AB233*12</f>
        <v>23127.333333333336</v>
      </c>
      <c r="AT233" s="106">
        <f>+AE233+AG233+AS233</f>
        <v>34691</v>
      </c>
      <c r="AU233" s="106">
        <f>+T233-AT233</f>
        <v>34691</v>
      </c>
      <c r="AV233" s="82">
        <f>(Z233-Y233)*AB233</f>
        <v>9636.3888888888887</v>
      </c>
      <c r="AW233" s="83">
        <f>+AV233+AT233</f>
        <v>44327.388888888891</v>
      </c>
      <c r="AX233" s="84">
        <f>+T233-AW233</f>
        <v>25054.611111111109</v>
      </c>
    </row>
    <row r="234" spans="1:50">
      <c r="A234" s="67">
        <v>12</v>
      </c>
      <c r="B234" s="118" t="s">
        <v>150</v>
      </c>
      <c r="E234" s="132" t="s">
        <v>265</v>
      </c>
      <c r="F234" s="132" t="s">
        <v>243</v>
      </c>
      <c r="G234" s="133"/>
      <c r="H234" s="132" t="s">
        <v>251</v>
      </c>
      <c r="I234" s="134"/>
      <c r="J234" s="135"/>
      <c r="K234" s="136">
        <v>43636</v>
      </c>
      <c r="L234" s="123">
        <v>42398</v>
      </c>
      <c r="M234" s="123">
        <v>45320</v>
      </c>
      <c r="N234" s="123">
        <v>43160</v>
      </c>
      <c r="O234" s="156">
        <v>0</v>
      </c>
      <c r="P234" s="124">
        <f>+DATEDIF([1]SVTT!O$4,M234,"m")</f>
        <v>65</v>
      </c>
      <c r="Q234" s="153" t="str">
        <f>IF(R234=P234,"C",IF(P234+24=R234,"C24","T"))</f>
        <v>T</v>
      </c>
      <c r="R234" s="103">
        <v>0</v>
      </c>
      <c r="S234" s="126">
        <v>36</v>
      </c>
      <c r="T234" s="137">
        <v>693990</v>
      </c>
      <c r="U234" s="128">
        <f>+MONTH(K234)</f>
        <v>6</v>
      </c>
      <c r="V234" s="128">
        <f>+YEAR(K234)</f>
        <v>2019</v>
      </c>
      <c r="X234" s="127">
        <f>+([1]SVTT!$D$4-V234)*12+[1]SVTT!$C$4-U234+1</f>
        <v>7</v>
      </c>
      <c r="Y234" s="85">
        <f>+X234+24</f>
        <v>31</v>
      </c>
      <c r="Z234" s="74">
        <f>+Y234+Z$4</f>
        <v>36</v>
      </c>
      <c r="AA234" s="74">
        <f>+P234-Z234</f>
        <v>29</v>
      </c>
      <c r="AB234" s="127">
        <f>+T234/S234</f>
        <v>19277.5</v>
      </c>
      <c r="AC234" s="129">
        <v>0</v>
      </c>
      <c r="AD234" s="129">
        <f>+(X234-W234)*AB234</f>
        <v>134942.5</v>
      </c>
      <c r="AE234" s="129">
        <f>+AD234+AC234</f>
        <v>134942.5</v>
      </c>
      <c r="AF234" s="129">
        <f>+T234-AE234</f>
        <v>559047.5</v>
      </c>
      <c r="AG234" s="130">
        <f>+AB234*7</f>
        <v>134942.5</v>
      </c>
      <c r="AH234" s="130">
        <f>+AG234</f>
        <v>134942.5</v>
      </c>
      <c r="AI234" s="78">
        <f>+T234-AH234</f>
        <v>559047.5</v>
      </c>
      <c r="AJ234" s="99"/>
      <c r="AK234" s="99"/>
      <c r="AL234" s="99"/>
      <c r="AM234" s="99"/>
      <c r="AS234" s="105">
        <f>+AB234*12</f>
        <v>231330</v>
      </c>
      <c r="AT234" s="106">
        <f>+AE234+AG234+AS234</f>
        <v>501215</v>
      </c>
      <c r="AU234" s="106">
        <f>+T234-AT234</f>
        <v>192775</v>
      </c>
      <c r="AV234" s="82">
        <f>(Z234-Y234)*AB234</f>
        <v>96387.5</v>
      </c>
      <c r="AW234" s="83">
        <f>+AV234+AT234</f>
        <v>597602.5</v>
      </c>
      <c r="AX234" s="84">
        <f>+T234-AW234</f>
        <v>96387.5</v>
      </c>
    </row>
    <row r="235" spans="1:50">
      <c r="A235" s="67">
        <v>12</v>
      </c>
      <c r="B235" s="4" t="s">
        <v>266</v>
      </c>
      <c r="D235" s="29" t="s">
        <v>55</v>
      </c>
      <c r="E235" s="4" t="s">
        <v>267</v>
      </c>
      <c r="F235" s="4" t="s">
        <v>268</v>
      </c>
      <c r="G235" s="138">
        <v>111817</v>
      </c>
      <c r="H235" s="121" t="s">
        <v>251</v>
      </c>
      <c r="K235" s="28">
        <v>43955</v>
      </c>
      <c r="L235" s="123">
        <v>42398</v>
      </c>
      <c r="M235" s="123">
        <v>45320</v>
      </c>
      <c r="N235" s="123">
        <v>43160</v>
      </c>
      <c r="O235" s="156">
        <v>0</v>
      </c>
      <c r="P235" s="124">
        <f>+DATEDIF([1]SVTT!O$4,M235,"m")</f>
        <v>65</v>
      </c>
      <c r="Q235" s="153" t="str">
        <f>IF(R235=P235,"C",IF(P235+24=R235,"C24","T"))</f>
        <v>T</v>
      </c>
      <c r="R235" s="103">
        <v>0</v>
      </c>
      <c r="S235" s="126">
        <v>36</v>
      </c>
      <c r="T235" s="139">
        <v>529244</v>
      </c>
      <c r="U235" s="128">
        <f>+MONTH(K235)</f>
        <v>5</v>
      </c>
      <c r="V235" s="128">
        <f>+YEAR(K235)</f>
        <v>2020</v>
      </c>
      <c r="Y235">
        <v>8</v>
      </c>
      <c r="Z235" s="74">
        <f>+Y235+Z$4</f>
        <v>13</v>
      </c>
      <c r="AA235" s="140">
        <f>+P235-Z235</f>
        <v>52</v>
      </c>
      <c r="AB235" s="127">
        <f>+T235/S235</f>
        <v>14701.222222222223</v>
      </c>
      <c r="AD235" s="100"/>
      <c r="AE235" s="100"/>
      <c r="AF235" s="100"/>
      <c r="AO235" s="99"/>
      <c r="AP235" s="99"/>
      <c r="AQ235" s="99"/>
      <c r="AS235" s="105">
        <f>+AB235*8</f>
        <v>117609.77777777778</v>
      </c>
      <c r="AT235" s="106">
        <f>+AE235+AG235+AS235</f>
        <v>117609.77777777778</v>
      </c>
      <c r="AU235" s="106">
        <f>+T235-AT235</f>
        <v>411634.22222222225</v>
      </c>
      <c r="AV235" s="82">
        <f>(Z235-Y235)*AB235</f>
        <v>73506.111111111109</v>
      </c>
      <c r="AW235" s="83">
        <f>+AV235+AT235</f>
        <v>191115.88888888888</v>
      </c>
      <c r="AX235" s="84">
        <f>+T235-AW235</f>
        <v>338128.11111111112</v>
      </c>
    </row>
    <row r="236" spans="1:50">
      <c r="A236" s="67">
        <v>12</v>
      </c>
      <c r="B236" s="4" t="s">
        <v>266</v>
      </c>
      <c r="D236" s="29" t="s">
        <v>55</v>
      </c>
      <c r="E236" s="4" t="s">
        <v>269</v>
      </c>
      <c r="F236" s="4" t="s">
        <v>152</v>
      </c>
      <c r="G236" s="138">
        <v>1988560</v>
      </c>
      <c r="H236" s="121" t="s">
        <v>251</v>
      </c>
      <c r="K236" s="28">
        <v>44019</v>
      </c>
      <c r="L236" s="123">
        <v>42398</v>
      </c>
      <c r="M236" s="123">
        <v>45320</v>
      </c>
      <c r="N236" s="123">
        <v>43160</v>
      </c>
      <c r="O236" s="156">
        <v>0</v>
      </c>
      <c r="P236" s="124">
        <f>+DATEDIF([1]SVTT!O$4,M236,"m")</f>
        <v>65</v>
      </c>
      <c r="Q236" s="153" t="str">
        <f>IF(R236=P236,"C",IF(P236+24=R236,"C24","T"))</f>
        <v>T</v>
      </c>
      <c r="R236" s="103">
        <v>0</v>
      </c>
      <c r="S236" s="126">
        <v>36</v>
      </c>
      <c r="T236" s="141">
        <v>212086</v>
      </c>
      <c r="U236" s="128">
        <f>+MONTH(K236)</f>
        <v>7</v>
      </c>
      <c r="V236" s="128">
        <f>+YEAR(K236)</f>
        <v>2020</v>
      </c>
      <c r="Y236">
        <v>6</v>
      </c>
      <c r="Z236" s="74">
        <f>+Y236+Z$4</f>
        <v>11</v>
      </c>
      <c r="AA236" s="140">
        <f>+P236-Z236</f>
        <v>54</v>
      </c>
      <c r="AB236" s="127">
        <f>+T236/S236</f>
        <v>5891.2777777777774</v>
      </c>
      <c r="AD236" s="100"/>
      <c r="AE236" s="100"/>
      <c r="AF236" s="100"/>
      <c r="AO236" s="99"/>
      <c r="AP236" s="99"/>
      <c r="AQ236" s="99"/>
      <c r="AS236" s="105">
        <f>+AB236*6</f>
        <v>35347.666666666664</v>
      </c>
      <c r="AT236" s="106">
        <f>+AE236+AG236+AS236</f>
        <v>35347.666666666664</v>
      </c>
      <c r="AU236" s="106">
        <f>+T236-AT236</f>
        <v>176738.33333333334</v>
      </c>
      <c r="AV236" s="82">
        <f>(Z236-Y236)*AB236</f>
        <v>29456.388888888887</v>
      </c>
      <c r="AW236" s="83">
        <f>+AV236+AT236</f>
        <v>64804.055555555547</v>
      </c>
      <c r="AX236" s="84">
        <f>+T236-AW236</f>
        <v>147281.94444444444</v>
      </c>
    </row>
    <row r="237" spans="1:50">
      <c r="A237" s="67">
        <v>12</v>
      </c>
      <c r="B237" s="13" t="s">
        <v>270</v>
      </c>
      <c r="D237" s="29" t="s">
        <v>55</v>
      </c>
      <c r="E237" s="4" t="s">
        <v>271</v>
      </c>
      <c r="F237" s="13" t="s">
        <v>272</v>
      </c>
      <c r="G237" s="142">
        <v>58652</v>
      </c>
      <c r="H237" s="121" t="s">
        <v>251</v>
      </c>
      <c r="K237" s="28">
        <v>44047</v>
      </c>
      <c r="L237" s="123">
        <v>42398</v>
      </c>
      <c r="M237" s="123">
        <v>45320</v>
      </c>
      <c r="N237" s="123">
        <v>43160</v>
      </c>
      <c r="O237" s="156">
        <v>0</v>
      </c>
      <c r="P237" s="124">
        <f>+DATEDIF([1]SVTT!O$4,M237,"m")</f>
        <v>65</v>
      </c>
      <c r="Q237" s="153" t="str">
        <f>IF(R237=P237,"C",IF(P237+24=R237,"C24","T"))</f>
        <v>T</v>
      </c>
      <c r="R237" s="103">
        <v>0</v>
      </c>
      <c r="S237" s="126">
        <v>36</v>
      </c>
      <c r="T237" s="141">
        <v>69000</v>
      </c>
      <c r="U237" s="128">
        <f>+MONTH(K237)</f>
        <v>8</v>
      </c>
      <c r="V237" s="128">
        <f>+YEAR(K237)</f>
        <v>2020</v>
      </c>
      <c r="Y237">
        <v>5</v>
      </c>
      <c r="Z237" s="74">
        <f>+Y237+Z$4</f>
        <v>10</v>
      </c>
      <c r="AA237" s="140">
        <f>+P237-Z237</f>
        <v>55</v>
      </c>
      <c r="AB237" s="127">
        <f>+T237/S237</f>
        <v>1916.6666666666667</v>
      </c>
      <c r="AD237" s="100"/>
      <c r="AE237" s="100"/>
      <c r="AF237" s="100"/>
      <c r="AO237" s="99"/>
      <c r="AP237" s="99"/>
      <c r="AQ237" s="99"/>
      <c r="AS237" s="6">
        <f>+AB237*5</f>
        <v>9583.3333333333339</v>
      </c>
      <c r="AT237" s="106">
        <f>+AE237+AG237+AS237</f>
        <v>9583.3333333333339</v>
      </c>
      <c r="AU237" s="106">
        <f>+T237-AT237</f>
        <v>59416.666666666664</v>
      </c>
      <c r="AV237" s="82">
        <f>(Z237-Y237)*AB237</f>
        <v>9583.3333333333339</v>
      </c>
      <c r="AW237" s="83">
        <f>+AV237+AT237</f>
        <v>19166.666666666668</v>
      </c>
      <c r="AX237" s="84">
        <f>+T237-AW237</f>
        <v>49833.333333333328</v>
      </c>
    </row>
    <row r="238" spans="1:50">
      <c r="A238" s="67">
        <v>12</v>
      </c>
      <c r="B238" s="143" t="s">
        <v>273</v>
      </c>
      <c r="D238" s="143" t="s">
        <v>55</v>
      </c>
      <c r="E238" s="144" t="s">
        <v>274</v>
      </c>
      <c r="F238" s="144" t="s">
        <v>275</v>
      </c>
      <c r="G238" s="145" t="s">
        <v>276</v>
      </c>
      <c r="H238" s="121" t="s">
        <v>251</v>
      </c>
      <c r="K238" s="146">
        <v>44123</v>
      </c>
      <c r="L238" s="123">
        <v>42398</v>
      </c>
      <c r="M238" s="123">
        <v>45320</v>
      </c>
      <c r="N238" s="123">
        <v>43160</v>
      </c>
      <c r="O238" s="156">
        <v>0</v>
      </c>
      <c r="P238" s="124">
        <f>+DATEDIF([1]SVTT!O$4,M238,"m")</f>
        <v>65</v>
      </c>
      <c r="Q238" s="153" t="str">
        <f>IF(R238=P238,"C",IF(P238+24=R238,"C24","T"))</f>
        <v>T</v>
      </c>
      <c r="R238" s="103">
        <v>0</v>
      </c>
      <c r="S238" s="126">
        <v>36</v>
      </c>
      <c r="T238" s="147">
        <v>111600</v>
      </c>
      <c r="U238" s="128">
        <f>+MONTH(K238)</f>
        <v>10</v>
      </c>
      <c r="V238" s="128">
        <f>+YEAR(K238)</f>
        <v>2020</v>
      </c>
      <c r="Y238" s="69">
        <v>3</v>
      </c>
      <c r="Z238" s="74">
        <f>+Y238+Z$4</f>
        <v>8</v>
      </c>
      <c r="AA238" s="140">
        <f>+P238-Z238</f>
        <v>57</v>
      </c>
      <c r="AB238" s="127">
        <f>+T238/S238</f>
        <v>3100</v>
      </c>
      <c r="AD238" s="100"/>
      <c r="AE238" s="100"/>
      <c r="AF238" s="100"/>
      <c r="AO238" s="99"/>
      <c r="AP238" s="99"/>
      <c r="AQ238" s="99"/>
      <c r="AS238" s="4">
        <f>+AB238*3</f>
        <v>9300</v>
      </c>
      <c r="AT238" s="106">
        <f>+AE238+AG238+AS238</f>
        <v>9300</v>
      </c>
      <c r="AU238" s="106">
        <f>+T238-AT238</f>
        <v>102300</v>
      </c>
      <c r="AV238" s="96">
        <f>(Z238-Y238)*AB238</f>
        <v>15500</v>
      </c>
      <c r="AW238" s="97">
        <f>+AV238+AT238</f>
        <v>24800</v>
      </c>
      <c r="AX238" s="98">
        <f>+T238-AW238</f>
        <v>86800</v>
      </c>
    </row>
    <row r="239" spans="1:50">
      <c r="A239" s="67">
        <v>12</v>
      </c>
      <c r="B239" s="148" t="s">
        <v>277</v>
      </c>
      <c r="D239" s="143"/>
      <c r="E239" s="148" t="s">
        <v>278</v>
      </c>
      <c r="F239" s="148" t="s">
        <v>279</v>
      </c>
      <c r="G239" s="148">
        <v>8226</v>
      </c>
      <c r="H239" s="121" t="s">
        <v>251</v>
      </c>
      <c r="K239" s="146">
        <v>44409</v>
      </c>
      <c r="L239" s="123">
        <v>42398</v>
      </c>
      <c r="M239" s="123">
        <v>45320</v>
      </c>
      <c r="N239" s="123">
        <v>43160</v>
      </c>
      <c r="O239" s="156">
        <v>0</v>
      </c>
      <c r="P239" s="124">
        <f>+DATEDIF([1]SVTT!O$4,M239,"m")</f>
        <v>65</v>
      </c>
      <c r="Q239" s="153" t="str">
        <f>IF(R239=P239,"C",IF(P239+24=R239,"C24","T"))</f>
        <v>T</v>
      </c>
      <c r="R239" s="103">
        <v>0</v>
      </c>
      <c r="S239" s="126">
        <v>36</v>
      </c>
      <c r="T239" s="149">
        <v>58572</v>
      </c>
      <c r="U239" s="150">
        <f>+MONTH(K239)</f>
        <v>8</v>
      </c>
      <c r="V239" s="150">
        <f>+YEAR(K239)</f>
        <v>2021</v>
      </c>
      <c r="AB239" s="127">
        <f>+T239/S239</f>
        <v>1627</v>
      </c>
      <c r="AD239" s="100"/>
      <c r="AE239" s="100"/>
      <c r="AF239" s="100"/>
      <c r="AO239" s="99"/>
      <c r="AP239" s="99"/>
      <c r="AQ239" s="99"/>
      <c r="AS239" s="4"/>
      <c r="AT239" s="106"/>
      <c r="AU239" s="106"/>
      <c r="AV239" s="96">
        <f>(Z239-Y239)*AB239</f>
        <v>0</v>
      </c>
      <c r="AW239" s="97">
        <f>+AV239+AT239</f>
        <v>0</v>
      </c>
      <c r="AX239" s="98">
        <f>+T239-AW239</f>
        <v>58572</v>
      </c>
    </row>
    <row r="240" spans="1:50">
      <c r="A240" s="67">
        <v>12</v>
      </c>
      <c r="B240" s="148" t="s">
        <v>280</v>
      </c>
      <c r="D240" s="143"/>
      <c r="E240" s="148" t="s">
        <v>281</v>
      </c>
      <c r="F240" s="148" t="s">
        <v>282</v>
      </c>
      <c r="G240" s="148">
        <v>56814</v>
      </c>
      <c r="H240" s="121" t="s">
        <v>251</v>
      </c>
      <c r="K240" s="146">
        <v>44409</v>
      </c>
      <c r="L240" s="123">
        <v>42398</v>
      </c>
      <c r="M240" s="123">
        <v>45320</v>
      </c>
      <c r="N240" s="123">
        <v>43160</v>
      </c>
      <c r="O240" s="156">
        <v>0</v>
      </c>
      <c r="P240" s="124">
        <f>+DATEDIF([1]SVTT!O$4,M240,"m")</f>
        <v>65</v>
      </c>
      <c r="Q240" s="153" t="str">
        <f>IF(R240=P240,"C",IF(P240+24=R240,"C24","T"))</f>
        <v>T</v>
      </c>
      <c r="R240" s="103">
        <v>0</v>
      </c>
      <c r="S240" s="126">
        <v>36</v>
      </c>
      <c r="T240" s="149">
        <v>124353</v>
      </c>
      <c r="U240" s="150">
        <f>+MONTH(K240)</f>
        <v>8</v>
      </c>
      <c r="V240" s="150">
        <f>+YEAR(K240)</f>
        <v>2021</v>
      </c>
      <c r="AB240" s="127">
        <f>+T240/S240</f>
        <v>3454.25</v>
      </c>
      <c r="AD240" s="100"/>
      <c r="AE240" s="100"/>
      <c r="AF240" s="100"/>
      <c r="AO240" s="99"/>
      <c r="AP240" s="99"/>
      <c r="AQ240" s="99"/>
      <c r="AS240" s="151"/>
      <c r="AT240" s="106"/>
      <c r="AU240" s="106"/>
      <c r="AV240" s="96">
        <f>(Z240-Y240)*AB240</f>
        <v>0</v>
      </c>
      <c r="AW240" s="97">
        <f>+AV240+AT240</f>
        <v>0</v>
      </c>
      <c r="AX240" s="98">
        <f>+T240-AW240</f>
        <v>124353</v>
      </c>
    </row>
    <row r="241" spans="1:50">
      <c r="A241" s="67">
        <v>12</v>
      </c>
      <c r="B241" s="148" t="s">
        <v>54</v>
      </c>
      <c r="D241" s="143"/>
      <c r="E241" s="148" t="s">
        <v>283</v>
      </c>
      <c r="F241" s="148" t="s">
        <v>284</v>
      </c>
      <c r="G241" s="148">
        <v>209450</v>
      </c>
      <c r="H241" s="121" t="s">
        <v>251</v>
      </c>
      <c r="K241" s="146">
        <v>44409</v>
      </c>
      <c r="L241" s="123">
        <v>42398</v>
      </c>
      <c r="M241" s="123">
        <v>45320</v>
      </c>
      <c r="N241" s="123">
        <v>43160</v>
      </c>
      <c r="O241" s="156">
        <v>0</v>
      </c>
      <c r="P241" s="124">
        <f>+DATEDIF([1]SVTT!O$4,M241,"m")</f>
        <v>65</v>
      </c>
      <c r="Q241" s="153" t="str">
        <f>IF(R241=P241,"C",IF(P241+24=R241,"C24","T"))</f>
        <v>T</v>
      </c>
      <c r="R241" s="103">
        <v>0</v>
      </c>
      <c r="S241" s="126">
        <v>36</v>
      </c>
      <c r="T241" s="149">
        <v>318916</v>
      </c>
      <c r="U241" s="150">
        <f>+MONTH(K241)</f>
        <v>8</v>
      </c>
      <c r="V241" s="150">
        <f>+YEAR(K241)</f>
        <v>2021</v>
      </c>
      <c r="AB241" s="127">
        <f>+T241/S241</f>
        <v>8858.7777777777774</v>
      </c>
      <c r="AD241" s="100"/>
      <c r="AE241" s="100"/>
      <c r="AF241" s="100"/>
      <c r="AO241" s="99"/>
      <c r="AP241" s="99"/>
      <c r="AQ241" s="99"/>
      <c r="AS241" s="4"/>
      <c r="AT241" s="106"/>
      <c r="AU241" s="106"/>
      <c r="AV241" s="96">
        <f>(Z241-Y241)*AB241</f>
        <v>0</v>
      </c>
      <c r="AW241" s="97">
        <f>+AV241+AT241</f>
        <v>0</v>
      </c>
      <c r="AX241" s="98">
        <f>+T241-AW241</f>
        <v>318916</v>
      </c>
    </row>
  </sheetData>
  <mergeCells count="1">
    <mergeCell ref="U5:V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4"/>
  <sheetViews>
    <sheetView workbookViewId="0">
      <selection activeCell="N1" sqref="N1"/>
    </sheetView>
  </sheetViews>
  <sheetFormatPr baseColWidth="10" defaultRowHeight="15"/>
  <cols>
    <col min="11" max="14" width="11.42578125" style="163"/>
  </cols>
  <sheetData>
    <row r="1" spans="1:20">
      <c r="A1">
        <v>12</v>
      </c>
      <c r="B1" t="s">
        <v>54</v>
      </c>
      <c r="C1">
        <v>102</v>
      </c>
      <c r="D1" t="s">
        <v>55</v>
      </c>
      <c r="E1" t="s">
        <v>56</v>
      </c>
      <c r="F1" t="s">
        <v>57</v>
      </c>
      <c r="G1">
        <v>8933</v>
      </c>
      <c r="H1" t="s">
        <v>58</v>
      </c>
      <c r="K1" s="163">
        <v>41382</v>
      </c>
      <c r="L1" s="163">
        <v>42398</v>
      </c>
      <c r="M1" s="163">
        <v>45320</v>
      </c>
      <c r="N1" s="163">
        <v>43160</v>
      </c>
      <c r="O1">
        <v>0</v>
      </c>
      <c r="P1">
        <v>65</v>
      </c>
      <c r="Q1" t="s">
        <v>287</v>
      </c>
      <c r="R1">
        <v>85</v>
      </c>
      <c r="S1">
        <v>120</v>
      </c>
      <c r="T1">
        <v>42017</v>
      </c>
    </row>
    <row r="2" spans="1:20">
      <c r="A2">
        <v>12</v>
      </c>
      <c r="B2" t="s">
        <v>54</v>
      </c>
      <c r="C2">
        <v>103</v>
      </c>
      <c r="D2" t="s">
        <v>55</v>
      </c>
      <c r="E2" t="s">
        <v>56</v>
      </c>
      <c r="F2" t="s">
        <v>57</v>
      </c>
      <c r="G2">
        <v>91183</v>
      </c>
      <c r="H2" t="s">
        <v>58</v>
      </c>
      <c r="K2" s="163">
        <v>42038</v>
      </c>
      <c r="L2" s="163">
        <v>42398</v>
      </c>
      <c r="M2" s="163">
        <v>45320</v>
      </c>
      <c r="N2" s="163">
        <v>43160</v>
      </c>
      <c r="O2">
        <v>0</v>
      </c>
      <c r="P2">
        <v>65</v>
      </c>
      <c r="Q2" t="s">
        <v>287</v>
      </c>
      <c r="R2">
        <v>85</v>
      </c>
      <c r="S2">
        <v>120</v>
      </c>
      <c r="T2">
        <v>42017</v>
      </c>
    </row>
    <row r="3" spans="1:20">
      <c r="A3">
        <v>12</v>
      </c>
      <c r="B3" t="s">
        <v>54</v>
      </c>
      <c r="C3">
        <v>104</v>
      </c>
      <c r="D3" t="s">
        <v>55</v>
      </c>
      <c r="E3" t="s">
        <v>59</v>
      </c>
      <c r="F3" t="s">
        <v>60</v>
      </c>
      <c r="G3">
        <v>22571</v>
      </c>
      <c r="H3" t="s">
        <v>58</v>
      </c>
      <c r="K3" s="163">
        <v>42234</v>
      </c>
      <c r="L3" s="163">
        <v>42398</v>
      </c>
      <c r="M3" s="163">
        <v>45320</v>
      </c>
      <c r="N3" s="163">
        <v>43160</v>
      </c>
      <c r="O3">
        <v>0</v>
      </c>
      <c r="P3">
        <v>65</v>
      </c>
      <c r="Q3" t="s">
        <v>287</v>
      </c>
      <c r="R3">
        <v>85</v>
      </c>
      <c r="S3">
        <v>120</v>
      </c>
      <c r="T3">
        <v>410100</v>
      </c>
    </row>
    <row r="4" spans="1:20">
      <c r="A4">
        <v>12</v>
      </c>
      <c r="B4" t="s">
        <v>54</v>
      </c>
      <c r="C4">
        <v>105</v>
      </c>
      <c r="D4" t="s">
        <v>55</v>
      </c>
      <c r="E4" t="s">
        <v>61</v>
      </c>
      <c r="F4" t="s">
        <v>60</v>
      </c>
      <c r="G4">
        <v>22787</v>
      </c>
      <c r="H4" t="s">
        <v>58</v>
      </c>
      <c r="K4" s="163">
        <v>42277</v>
      </c>
      <c r="L4" s="163">
        <v>42398</v>
      </c>
      <c r="M4" s="163">
        <v>45320</v>
      </c>
      <c r="N4" s="163">
        <v>43160</v>
      </c>
      <c r="O4">
        <v>0</v>
      </c>
      <c r="P4">
        <v>65</v>
      </c>
      <c r="Q4" t="s">
        <v>287</v>
      </c>
      <c r="R4">
        <v>85</v>
      </c>
      <c r="S4">
        <v>120</v>
      </c>
      <c r="T4">
        <v>410100</v>
      </c>
    </row>
    <row r="5" spans="1:20">
      <c r="A5">
        <v>12</v>
      </c>
      <c r="B5" t="s">
        <v>54</v>
      </c>
      <c r="C5">
        <v>105</v>
      </c>
      <c r="D5" t="s">
        <v>55</v>
      </c>
      <c r="E5" t="s">
        <v>62</v>
      </c>
      <c r="F5" t="s">
        <v>60</v>
      </c>
      <c r="G5">
        <v>22787</v>
      </c>
      <c r="H5" t="s">
        <v>58</v>
      </c>
      <c r="K5" s="163">
        <v>42277</v>
      </c>
      <c r="L5" s="163">
        <v>42398</v>
      </c>
      <c r="M5" s="163">
        <v>45320</v>
      </c>
      <c r="N5" s="163">
        <v>43160</v>
      </c>
      <c r="O5">
        <v>0</v>
      </c>
      <c r="P5">
        <v>65</v>
      </c>
      <c r="Q5" t="s">
        <v>287</v>
      </c>
      <c r="R5">
        <v>85</v>
      </c>
      <c r="S5">
        <v>120</v>
      </c>
      <c r="T5">
        <v>100000</v>
      </c>
    </row>
    <row r="6" spans="1:20">
      <c r="A6">
        <v>12</v>
      </c>
      <c r="B6" t="s">
        <v>54</v>
      </c>
      <c r="C6">
        <v>106</v>
      </c>
      <c r="D6" t="s">
        <v>55</v>
      </c>
      <c r="E6" t="s">
        <v>63</v>
      </c>
      <c r="F6" t="s">
        <v>64</v>
      </c>
      <c r="G6">
        <v>163</v>
      </c>
      <c r="H6" t="s">
        <v>58</v>
      </c>
      <c r="K6" s="163">
        <v>42324</v>
      </c>
      <c r="L6" s="163">
        <v>42398</v>
      </c>
      <c r="M6" s="163">
        <v>45320</v>
      </c>
      <c r="N6" s="163">
        <v>43160</v>
      </c>
      <c r="O6">
        <v>0</v>
      </c>
      <c r="P6">
        <v>65</v>
      </c>
      <c r="Q6" t="s">
        <v>287</v>
      </c>
      <c r="R6">
        <v>85</v>
      </c>
      <c r="S6">
        <v>120</v>
      </c>
      <c r="T6">
        <v>500000</v>
      </c>
    </row>
    <row r="7" spans="1:20">
      <c r="A7">
        <v>12</v>
      </c>
      <c r="B7" t="s">
        <v>54</v>
      </c>
      <c r="C7">
        <v>1</v>
      </c>
      <c r="D7" t="s">
        <v>55</v>
      </c>
      <c r="E7" t="s">
        <v>65</v>
      </c>
      <c r="F7" t="s">
        <v>64</v>
      </c>
      <c r="G7">
        <v>171</v>
      </c>
      <c r="H7" t="s">
        <v>58</v>
      </c>
      <c r="I7" t="s">
        <v>65</v>
      </c>
      <c r="K7" s="163">
        <v>42495</v>
      </c>
      <c r="L7" s="163">
        <v>42398</v>
      </c>
      <c r="M7" s="163">
        <v>45320</v>
      </c>
      <c r="N7" s="163">
        <v>43160</v>
      </c>
      <c r="O7">
        <v>0</v>
      </c>
      <c r="P7">
        <v>65</v>
      </c>
      <c r="Q7" t="s">
        <v>287</v>
      </c>
      <c r="R7">
        <v>85</v>
      </c>
      <c r="S7">
        <v>120</v>
      </c>
      <c r="T7">
        <v>25383784</v>
      </c>
    </row>
    <row r="8" spans="1:20">
      <c r="A8">
        <v>12</v>
      </c>
      <c r="B8" t="s">
        <v>54</v>
      </c>
      <c r="C8">
        <v>30</v>
      </c>
      <c r="D8" t="s">
        <v>55</v>
      </c>
      <c r="E8" t="s">
        <v>66</v>
      </c>
      <c r="F8" t="s">
        <v>64</v>
      </c>
      <c r="G8">
        <v>177</v>
      </c>
      <c r="H8" t="s">
        <v>58</v>
      </c>
      <c r="I8" t="s">
        <v>65</v>
      </c>
      <c r="K8" s="163">
        <v>42551</v>
      </c>
      <c r="L8" s="163">
        <v>42398</v>
      </c>
      <c r="M8" s="163">
        <v>45320</v>
      </c>
      <c r="N8" s="163">
        <v>43160</v>
      </c>
      <c r="O8">
        <v>0</v>
      </c>
      <c r="P8">
        <v>65</v>
      </c>
      <c r="Q8" t="s">
        <v>287</v>
      </c>
      <c r="R8">
        <v>85</v>
      </c>
      <c r="S8">
        <v>120</v>
      </c>
      <c r="T8">
        <v>25509136</v>
      </c>
    </row>
    <row r="9" spans="1:20">
      <c r="A9">
        <v>12</v>
      </c>
      <c r="B9" t="s">
        <v>54</v>
      </c>
      <c r="C9">
        <v>107</v>
      </c>
      <c r="D9" t="s">
        <v>55</v>
      </c>
      <c r="E9" t="s">
        <v>67</v>
      </c>
      <c r="F9" t="s">
        <v>68</v>
      </c>
      <c r="G9">
        <v>95</v>
      </c>
      <c r="H9" t="s">
        <v>58</v>
      </c>
      <c r="K9" s="163">
        <v>42591</v>
      </c>
      <c r="L9" s="163">
        <v>42398</v>
      </c>
      <c r="M9" s="163">
        <v>45320</v>
      </c>
      <c r="N9" s="163">
        <v>43160</v>
      </c>
      <c r="O9">
        <v>0</v>
      </c>
      <c r="P9">
        <v>65</v>
      </c>
      <c r="Q9" t="s">
        <v>287</v>
      </c>
      <c r="R9">
        <v>85</v>
      </c>
      <c r="S9">
        <v>120</v>
      </c>
      <c r="T9">
        <v>1025942</v>
      </c>
    </row>
    <row r="10" spans="1:20">
      <c r="A10">
        <v>12</v>
      </c>
      <c r="B10" t="s">
        <v>54</v>
      </c>
      <c r="C10">
        <v>98</v>
      </c>
      <c r="D10" t="s">
        <v>55</v>
      </c>
      <c r="E10" t="s">
        <v>69</v>
      </c>
      <c r="F10" t="s">
        <v>70</v>
      </c>
      <c r="G10">
        <v>470</v>
      </c>
      <c r="H10" t="s">
        <v>58</v>
      </c>
      <c r="K10" s="163">
        <v>42601</v>
      </c>
      <c r="L10" s="163">
        <v>42398</v>
      </c>
      <c r="M10" s="163">
        <v>45320</v>
      </c>
      <c r="N10" s="163">
        <v>43160</v>
      </c>
      <c r="O10">
        <v>0</v>
      </c>
      <c r="P10">
        <v>65</v>
      </c>
      <c r="Q10" t="s">
        <v>287</v>
      </c>
      <c r="R10">
        <v>85</v>
      </c>
      <c r="S10">
        <v>120</v>
      </c>
      <c r="T10">
        <v>1623707</v>
      </c>
    </row>
    <row r="11" spans="1:20">
      <c r="A11">
        <v>12</v>
      </c>
      <c r="B11" t="s">
        <v>54</v>
      </c>
      <c r="C11">
        <v>34</v>
      </c>
      <c r="D11" t="s">
        <v>55</v>
      </c>
      <c r="E11" t="s">
        <v>71</v>
      </c>
      <c r="F11" t="s">
        <v>72</v>
      </c>
      <c r="G11">
        <v>4</v>
      </c>
      <c r="H11" t="s">
        <v>58</v>
      </c>
      <c r="K11" s="163">
        <v>42717</v>
      </c>
      <c r="L11" s="163">
        <v>42398</v>
      </c>
      <c r="M11" s="163">
        <v>45320</v>
      </c>
      <c r="N11" s="163">
        <v>43160</v>
      </c>
      <c r="O11">
        <v>0</v>
      </c>
      <c r="P11">
        <v>65</v>
      </c>
      <c r="Q11" t="s">
        <v>287</v>
      </c>
      <c r="R11">
        <v>85</v>
      </c>
      <c r="S11">
        <v>120</v>
      </c>
      <c r="T11">
        <v>500000</v>
      </c>
    </row>
    <row r="12" spans="1:20">
      <c r="A12">
        <v>12</v>
      </c>
      <c r="B12" t="s">
        <v>54</v>
      </c>
      <c r="C12">
        <v>35</v>
      </c>
      <c r="D12" t="s">
        <v>55</v>
      </c>
      <c r="E12" t="s">
        <v>73</v>
      </c>
      <c r="F12" t="s">
        <v>74</v>
      </c>
      <c r="G12">
        <v>68</v>
      </c>
      <c r="H12" t="s">
        <v>58</v>
      </c>
      <c r="K12" s="163">
        <v>42814</v>
      </c>
      <c r="L12" s="163">
        <v>42398</v>
      </c>
      <c r="M12" s="163">
        <v>45320</v>
      </c>
      <c r="N12" s="163">
        <v>43160</v>
      </c>
      <c r="O12">
        <v>0</v>
      </c>
      <c r="P12">
        <v>65</v>
      </c>
      <c r="Q12" t="s">
        <v>287</v>
      </c>
      <c r="R12">
        <v>85</v>
      </c>
      <c r="S12">
        <v>120</v>
      </c>
      <c r="T12">
        <v>3441077</v>
      </c>
    </row>
    <row r="13" spans="1:20">
      <c r="A13">
        <v>12</v>
      </c>
      <c r="B13" t="s">
        <v>54</v>
      </c>
      <c r="C13">
        <v>36</v>
      </c>
      <c r="D13" t="s">
        <v>55</v>
      </c>
      <c r="E13" t="s">
        <v>75</v>
      </c>
      <c r="F13" t="s">
        <v>76</v>
      </c>
      <c r="G13">
        <v>17</v>
      </c>
      <c r="H13" t="s">
        <v>58</v>
      </c>
      <c r="K13" s="163">
        <v>42822</v>
      </c>
      <c r="L13" s="163">
        <v>42398</v>
      </c>
      <c r="M13" s="163">
        <v>45320</v>
      </c>
      <c r="N13" s="163">
        <v>43160</v>
      </c>
      <c r="O13">
        <v>0</v>
      </c>
      <c r="P13">
        <v>65</v>
      </c>
      <c r="Q13" t="s">
        <v>287</v>
      </c>
      <c r="R13">
        <v>85</v>
      </c>
      <c r="S13">
        <v>120</v>
      </c>
      <c r="T13">
        <v>400000</v>
      </c>
    </row>
    <row r="14" spans="1:20">
      <c r="A14">
        <v>12</v>
      </c>
      <c r="B14" t="s">
        <v>54</v>
      </c>
      <c r="C14">
        <v>37</v>
      </c>
      <c r="D14" t="s">
        <v>55</v>
      </c>
      <c r="E14" t="s">
        <v>77</v>
      </c>
      <c r="F14" t="s">
        <v>78</v>
      </c>
      <c r="G14">
        <v>12</v>
      </c>
      <c r="H14" t="s">
        <v>58</v>
      </c>
      <c r="K14" s="163">
        <v>42829</v>
      </c>
      <c r="L14" s="163">
        <v>42398</v>
      </c>
      <c r="M14" s="163">
        <v>45320</v>
      </c>
      <c r="N14" s="163">
        <v>43160</v>
      </c>
      <c r="O14">
        <v>0</v>
      </c>
      <c r="P14">
        <v>65</v>
      </c>
      <c r="Q14" t="s">
        <v>287</v>
      </c>
      <c r="R14">
        <v>85</v>
      </c>
      <c r="S14">
        <v>120</v>
      </c>
      <c r="T14">
        <v>698865</v>
      </c>
    </row>
    <row r="15" spans="1:20">
      <c r="A15">
        <v>12</v>
      </c>
      <c r="B15" t="s">
        <v>54</v>
      </c>
      <c r="C15">
        <v>40</v>
      </c>
      <c r="D15" t="s">
        <v>55</v>
      </c>
      <c r="E15" t="s">
        <v>79</v>
      </c>
      <c r="F15" t="s">
        <v>80</v>
      </c>
      <c r="G15">
        <v>77</v>
      </c>
      <c r="H15" t="s">
        <v>58</v>
      </c>
      <c r="K15" s="163">
        <v>42842</v>
      </c>
      <c r="L15" s="163">
        <v>42398</v>
      </c>
      <c r="M15" s="163">
        <v>45320</v>
      </c>
      <c r="N15" s="163">
        <v>43160</v>
      </c>
      <c r="O15">
        <v>0</v>
      </c>
      <c r="P15">
        <v>65</v>
      </c>
      <c r="Q15" t="s">
        <v>287</v>
      </c>
      <c r="R15">
        <v>85</v>
      </c>
      <c r="S15">
        <v>120</v>
      </c>
      <c r="T15">
        <v>1347480</v>
      </c>
    </row>
    <row r="16" spans="1:20">
      <c r="A16">
        <v>12</v>
      </c>
      <c r="B16" t="s">
        <v>54</v>
      </c>
      <c r="C16">
        <v>39</v>
      </c>
      <c r="D16" t="s">
        <v>55</v>
      </c>
      <c r="E16" t="s">
        <v>81</v>
      </c>
      <c r="F16" t="s">
        <v>82</v>
      </c>
      <c r="G16">
        <v>23</v>
      </c>
      <c r="H16" t="s">
        <v>58</v>
      </c>
      <c r="K16" s="163">
        <v>42846</v>
      </c>
      <c r="L16" s="163">
        <v>42398</v>
      </c>
      <c r="M16" s="163">
        <v>45320</v>
      </c>
      <c r="N16" s="163">
        <v>43160</v>
      </c>
      <c r="O16">
        <v>0</v>
      </c>
      <c r="P16">
        <v>65</v>
      </c>
      <c r="Q16" t="s">
        <v>287</v>
      </c>
      <c r="R16">
        <v>85</v>
      </c>
      <c r="S16">
        <v>120</v>
      </c>
      <c r="T16">
        <v>722155</v>
      </c>
    </row>
    <row r="17" spans="1:20">
      <c r="A17">
        <v>12</v>
      </c>
      <c r="B17" t="s">
        <v>54</v>
      </c>
      <c r="C17">
        <v>41</v>
      </c>
      <c r="D17" t="s">
        <v>55</v>
      </c>
      <c r="E17" t="s">
        <v>83</v>
      </c>
      <c r="F17" t="s">
        <v>84</v>
      </c>
      <c r="G17">
        <v>50851</v>
      </c>
      <c r="H17" t="s">
        <v>58</v>
      </c>
      <c r="K17" s="163">
        <v>42865</v>
      </c>
      <c r="L17" s="163">
        <v>42398</v>
      </c>
      <c r="M17" s="163">
        <v>45320</v>
      </c>
      <c r="N17" s="163">
        <v>43160</v>
      </c>
      <c r="O17">
        <v>0</v>
      </c>
      <c r="P17">
        <v>65</v>
      </c>
      <c r="Q17" t="s">
        <v>287</v>
      </c>
      <c r="R17">
        <v>85</v>
      </c>
      <c r="S17">
        <v>120</v>
      </c>
      <c r="T17">
        <v>65000</v>
      </c>
    </row>
    <row r="18" spans="1:20">
      <c r="A18">
        <v>12</v>
      </c>
      <c r="B18" t="s">
        <v>54</v>
      </c>
      <c r="C18">
        <v>43</v>
      </c>
      <c r="D18" t="s">
        <v>55</v>
      </c>
      <c r="E18" t="s">
        <v>85</v>
      </c>
      <c r="F18" t="s">
        <v>86</v>
      </c>
      <c r="G18">
        <v>3663090</v>
      </c>
      <c r="H18" t="s">
        <v>58</v>
      </c>
      <c r="K18" s="163">
        <v>42866</v>
      </c>
      <c r="L18" s="163">
        <v>42398</v>
      </c>
      <c r="M18" s="163">
        <v>45320</v>
      </c>
      <c r="N18" s="163">
        <v>43160</v>
      </c>
      <c r="O18">
        <v>0</v>
      </c>
      <c r="P18">
        <v>65</v>
      </c>
      <c r="Q18" t="s">
        <v>287</v>
      </c>
      <c r="R18">
        <v>85</v>
      </c>
      <c r="S18">
        <v>120</v>
      </c>
      <c r="T18">
        <v>70331</v>
      </c>
    </row>
    <row r="19" spans="1:20">
      <c r="A19">
        <v>12</v>
      </c>
      <c r="B19" t="s">
        <v>54</v>
      </c>
      <c r="C19">
        <v>42</v>
      </c>
      <c r="D19" t="s">
        <v>55</v>
      </c>
      <c r="E19" t="s">
        <v>87</v>
      </c>
      <c r="F19" t="s">
        <v>84</v>
      </c>
      <c r="G19">
        <v>50879</v>
      </c>
      <c r="H19" t="s">
        <v>58</v>
      </c>
      <c r="K19" s="163">
        <v>42866</v>
      </c>
      <c r="L19" s="163">
        <v>42398</v>
      </c>
      <c r="M19" s="163">
        <v>45320</v>
      </c>
      <c r="N19" s="163">
        <v>43160</v>
      </c>
      <c r="O19">
        <v>0</v>
      </c>
      <c r="P19">
        <v>65</v>
      </c>
      <c r="Q19" t="s">
        <v>287</v>
      </c>
      <c r="R19">
        <v>85</v>
      </c>
      <c r="S19">
        <v>120</v>
      </c>
      <c r="T19">
        <v>57732</v>
      </c>
    </row>
    <row r="20" spans="1:20">
      <c r="A20">
        <v>12</v>
      </c>
      <c r="B20" t="s">
        <v>54</v>
      </c>
      <c r="C20">
        <v>2</v>
      </c>
      <c r="D20" t="s">
        <v>55</v>
      </c>
      <c r="E20" t="s">
        <v>65</v>
      </c>
      <c r="F20" t="s">
        <v>88</v>
      </c>
      <c r="G20">
        <v>53</v>
      </c>
      <c r="H20" t="s">
        <v>58</v>
      </c>
      <c r="I20" t="s">
        <v>65</v>
      </c>
      <c r="K20" s="163">
        <v>42907</v>
      </c>
      <c r="L20" s="163">
        <v>42398</v>
      </c>
      <c r="M20" s="163">
        <v>45320</v>
      </c>
      <c r="N20" s="163">
        <v>43160</v>
      </c>
      <c r="O20">
        <v>0</v>
      </c>
      <c r="P20">
        <v>65</v>
      </c>
      <c r="Q20" t="s">
        <v>287</v>
      </c>
      <c r="R20">
        <v>85</v>
      </c>
      <c r="S20">
        <v>120</v>
      </c>
      <c r="T20">
        <v>95372000</v>
      </c>
    </row>
    <row r="21" spans="1:20">
      <c r="A21">
        <v>12</v>
      </c>
      <c r="B21" t="s">
        <v>54</v>
      </c>
      <c r="C21">
        <v>44</v>
      </c>
      <c r="D21" t="s">
        <v>55</v>
      </c>
      <c r="E21" t="s">
        <v>89</v>
      </c>
      <c r="F21" t="s">
        <v>90</v>
      </c>
      <c r="G21">
        <v>76</v>
      </c>
      <c r="H21" t="s">
        <v>58</v>
      </c>
      <c r="K21" s="163">
        <v>42914</v>
      </c>
      <c r="L21" s="163">
        <v>42398</v>
      </c>
      <c r="M21" s="163">
        <v>45320</v>
      </c>
      <c r="N21" s="163">
        <v>43160</v>
      </c>
      <c r="O21">
        <v>0</v>
      </c>
      <c r="P21">
        <v>65</v>
      </c>
      <c r="Q21" t="s">
        <v>287</v>
      </c>
      <c r="R21">
        <v>85</v>
      </c>
      <c r="S21">
        <v>120</v>
      </c>
      <c r="T21">
        <v>1950000</v>
      </c>
    </row>
    <row r="22" spans="1:20">
      <c r="A22">
        <v>12</v>
      </c>
      <c r="B22" t="s">
        <v>54</v>
      </c>
      <c r="C22">
        <v>46</v>
      </c>
      <c r="D22" t="s">
        <v>55</v>
      </c>
      <c r="E22" t="s">
        <v>79</v>
      </c>
      <c r="F22" t="s">
        <v>80</v>
      </c>
      <c r="G22">
        <v>90</v>
      </c>
      <c r="H22" t="s">
        <v>58</v>
      </c>
      <c r="K22" s="163">
        <v>42927</v>
      </c>
      <c r="L22" s="163">
        <v>42398</v>
      </c>
      <c r="M22" s="163">
        <v>45320</v>
      </c>
      <c r="N22" s="163">
        <v>43160</v>
      </c>
      <c r="O22">
        <v>0</v>
      </c>
      <c r="P22">
        <v>65</v>
      </c>
      <c r="Q22" t="s">
        <v>287</v>
      </c>
      <c r="R22">
        <v>85</v>
      </c>
      <c r="S22">
        <v>120</v>
      </c>
      <c r="T22">
        <v>1347480</v>
      </c>
    </row>
    <row r="23" spans="1:20">
      <c r="A23">
        <v>12</v>
      </c>
      <c r="B23" t="s">
        <v>54</v>
      </c>
      <c r="C23">
        <v>45</v>
      </c>
      <c r="D23" t="s">
        <v>55</v>
      </c>
      <c r="E23" t="s">
        <v>91</v>
      </c>
      <c r="F23" t="s">
        <v>92</v>
      </c>
      <c r="G23">
        <v>16</v>
      </c>
      <c r="H23" t="s">
        <v>58</v>
      </c>
      <c r="K23" s="163">
        <v>42927</v>
      </c>
      <c r="L23" s="163">
        <v>42398</v>
      </c>
      <c r="M23" s="163">
        <v>45320</v>
      </c>
      <c r="N23" s="163">
        <v>43160</v>
      </c>
      <c r="O23">
        <v>0</v>
      </c>
      <c r="P23">
        <v>65</v>
      </c>
      <c r="Q23" t="s">
        <v>287</v>
      </c>
      <c r="R23">
        <v>85</v>
      </c>
      <c r="S23">
        <v>120</v>
      </c>
      <c r="T23">
        <v>700000</v>
      </c>
    </row>
    <row r="24" spans="1:20">
      <c r="A24">
        <v>12</v>
      </c>
      <c r="B24" t="s">
        <v>54</v>
      </c>
      <c r="C24">
        <v>47</v>
      </c>
      <c r="D24" t="s">
        <v>55</v>
      </c>
      <c r="E24" t="s">
        <v>85</v>
      </c>
      <c r="F24" t="s">
        <v>93</v>
      </c>
      <c r="G24">
        <v>121708</v>
      </c>
      <c r="H24" t="s">
        <v>58</v>
      </c>
      <c r="K24" s="163">
        <v>42931</v>
      </c>
      <c r="L24" s="163">
        <v>42398</v>
      </c>
      <c r="M24" s="163">
        <v>45320</v>
      </c>
      <c r="N24" s="163">
        <v>43160</v>
      </c>
      <c r="O24">
        <v>0</v>
      </c>
      <c r="P24">
        <v>65</v>
      </c>
      <c r="Q24" t="s">
        <v>287</v>
      </c>
      <c r="R24">
        <v>85</v>
      </c>
      <c r="S24">
        <v>120</v>
      </c>
      <c r="T24">
        <v>244325</v>
      </c>
    </row>
    <row r="25" spans="1:20">
      <c r="A25">
        <v>12</v>
      </c>
      <c r="B25" t="s">
        <v>54</v>
      </c>
      <c r="C25">
        <v>3</v>
      </c>
      <c r="D25" t="s">
        <v>55</v>
      </c>
      <c r="E25" t="s">
        <v>65</v>
      </c>
      <c r="F25" t="s">
        <v>88</v>
      </c>
      <c r="G25">
        <v>55</v>
      </c>
      <c r="H25" t="s">
        <v>58</v>
      </c>
      <c r="I25" t="s">
        <v>65</v>
      </c>
      <c r="K25" s="163">
        <v>42935</v>
      </c>
      <c r="L25" s="163">
        <v>42398</v>
      </c>
      <c r="M25" s="163">
        <v>45320</v>
      </c>
      <c r="N25" s="163">
        <v>43160</v>
      </c>
      <c r="O25">
        <v>0</v>
      </c>
      <c r="P25">
        <v>65</v>
      </c>
      <c r="Q25" t="s">
        <v>287</v>
      </c>
      <c r="R25">
        <v>85</v>
      </c>
      <c r="S25">
        <v>120</v>
      </c>
      <c r="T25">
        <v>73920308</v>
      </c>
    </row>
    <row r="26" spans="1:20">
      <c r="A26">
        <v>12</v>
      </c>
      <c r="B26" t="s">
        <v>54</v>
      </c>
      <c r="C26">
        <v>48</v>
      </c>
      <c r="D26" t="s">
        <v>55</v>
      </c>
      <c r="E26" t="s">
        <v>94</v>
      </c>
      <c r="F26" t="s">
        <v>95</v>
      </c>
      <c r="G26">
        <v>19103</v>
      </c>
      <c r="H26" t="s">
        <v>58</v>
      </c>
      <c r="K26" s="163">
        <v>42935</v>
      </c>
      <c r="L26" s="163">
        <v>42398</v>
      </c>
      <c r="M26" s="163">
        <v>45320</v>
      </c>
      <c r="N26" s="163">
        <v>43160</v>
      </c>
      <c r="O26">
        <v>0</v>
      </c>
      <c r="P26">
        <v>65</v>
      </c>
      <c r="Q26" t="s">
        <v>287</v>
      </c>
      <c r="R26">
        <v>85</v>
      </c>
      <c r="S26">
        <v>120</v>
      </c>
      <c r="T26">
        <v>103572</v>
      </c>
    </row>
    <row r="27" spans="1:20">
      <c r="A27">
        <v>12</v>
      </c>
      <c r="B27" t="s">
        <v>54</v>
      </c>
      <c r="C27">
        <v>49</v>
      </c>
      <c r="D27" t="s">
        <v>55</v>
      </c>
      <c r="E27" t="s">
        <v>96</v>
      </c>
      <c r="F27" t="s">
        <v>97</v>
      </c>
      <c r="G27">
        <v>2576871</v>
      </c>
      <c r="H27" t="s">
        <v>58</v>
      </c>
      <c r="K27" s="163">
        <v>42935</v>
      </c>
      <c r="L27" s="163">
        <v>42398</v>
      </c>
      <c r="M27" s="163">
        <v>45320</v>
      </c>
      <c r="N27" s="163">
        <v>43160</v>
      </c>
      <c r="O27">
        <v>0</v>
      </c>
      <c r="P27">
        <v>65</v>
      </c>
      <c r="Q27" t="s">
        <v>287</v>
      </c>
      <c r="R27">
        <v>85</v>
      </c>
      <c r="S27">
        <v>120</v>
      </c>
      <c r="T27">
        <v>48647</v>
      </c>
    </row>
    <row r="28" spans="1:20">
      <c r="A28">
        <v>12</v>
      </c>
      <c r="B28" t="s">
        <v>54</v>
      </c>
      <c r="C28">
        <v>50</v>
      </c>
      <c r="D28" t="s">
        <v>55</v>
      </c>
      <c r="E28" t="s">
        <v>85</v>
      </c>
      <c r="F28" t="s">
        <v>98</v>
      </c>
      <c r="G28">
        <v>8004</v>
      </c>
      <c r="H28" t="s">
        <v>58</v>
      </c>
      <c r="K28" s="163">
        <v>42937</v>
      </c>
      <c r="L28" s="163">
        <v>42398</v>
      </c>
      <c r="M28" s="163">
        <v>45320</v>
      </c>
      <c r="N28" s="163">
        <v>43160</v>
      </c>
      <c r="O28">
        <v>0</v>
      </c>
      <c r="P28">
        <v>65</v>
      </c>
      <c r="Q28" t="s">
        <v>287</v>
      </c>
      <c r="R28">
        <v>85</v>
      </c>
      <c r="S28">
        <v>120</v>
      </c>
      <c r="T28">
        <v>112605</v>
      </c>
    </row>
    <row r="29" spans="1:20">
      <c r="A29">
        <v>12</v>
      </c>
      <c r="B29" t="s">
        <v>54</v>
      </c>
      <c r="C29">
        <v>51</v>
      </c>
      <c r="D29" t="s">
        <v>55</v>
      </c>
      <c r="E29" t="s">
        <v>99</v>
      </c>
      <c r="F29" t="s">
        <v>100</v>
      </c>
      <c r="G29">
        <v>19276</v>
      </c>
      <c r="H29" t="s">
        <v>58</v>
      </c>
      <c r="K29" s="163">
        <v>42937</v>
      </c>
      <c r="L29" s="163">
        <v>42398</v>
      </c>
      <c r="M29" s="163">
        <v>45320</v>
      </c>
      <c r="N29" s="163">
        <v>43160</v>
      </c>
      <c r="O29">
        <v>0</v>
      </c>
      <c r="P29">
        <v>65</v>
      </c>
      <c r="Q29" t="s">
        <v>287</v>
      </c>
      <c r="R29">
        <v>85</v>
      </c>
      <c r="S29">
        <v>120</v>
      </c>
      <c r="T29">
        <v>163097</v>
      </c>
    </row>
    <row r="30" spans="1:20">
      <c r="A30">
        <v>12</v>
      </c>
      <c r="B30" t="s">
        <v>54</v>
      </c>
      <c r="C30">
        <v>53</v>
      </c>
      <c r="D30" t="s">
        <v>55</v>
      </c>
      <c r="E30" t="s">
        <v>101</v>
      </c>
      <c r="F30" t="s">
        <v>102</v>
      </c>
      <c r="G30">
        <v>414898</v>
      </c>
      <c r="H30" t="s">
        <v>58</v>
      </c>
      <c r="K30" s="163">
        <v>42947</v>
      </c>
      <c r="L30" s="163">
        <v>42398</v>
      </c>
      <c r="M30" s="163">
        <v>45320</v>
      </c>
      <c r="N30" s="163">
        <v>43160</v>
      </c>
      <c r="O30">
        <v>0</v>
      </c>
      <c r="P30">
        <v>65</v>
      </c>
      <c r="Q30" t="s">
        <v>287</v>
      </c>
      <c r="R30">
        <v>85</v>
      </c>
      <c r="S30">
        <v>120</v>
      </c>
      <c r="T30">
        <v>4854918</v>
      </c>
    </row>
    <row r="31" spans="1:20">
      <c r="A31">
        <v>12</v>
      </c>
      <c r="B31" t="s">
        <v>54</v>
      </c>
      <c r="C31">
        <v>52</v>
      </c>
      <c r="D31" t="s">
        <v>55</v>
      </c>
      <c r="E31" t="s">
        <v>103</v>
      </c>
      <c r="F31" t="s">
        <v>104</v>
      </c>
      <c r="G31">
        <v>25</v>
      </c>
      <c r="H31" t="s">
        <v>58</v>
      </c>
      <c r="K31" s="163">
        <v>42947</v>
      </c>
      <c r="L31" s="163">
        <v>42398</v>
      </c>
      <c r="M31" s="163">
        <v>45320</v>
      </c>
      <c r="N31" s="163">
        <v>43160</v>
      </c>
      <c r="O31">
        <v>0</v>
      </c>
      <c r="P31">
        <v>65</v>
      </c>
      <c r="Q31" t="s">
        <v>287</v>
      </c>
      <c r="R31">
        <v>85</v>
      </c>
      <c r="S31">
        <v>120</v>
      </c>
      <c r="T31">
        <v>1608481</v>
      </c>
    </row>
    <row r="32" spans="1:20">
      <c r="A32">
        <v>12</v>
      </c>
      <c r="B32" t="s">
        <v>54</v>
      </c>
      <c r="C32">
        <v>54</v>
      </c>
      <c r="D32" t="s">
        <v>55</v>
      </c>
      <c r="E32" t="s">
        <v>105</v>
      </c>
      <c r="F32" t="s">
        <v>106</v>
      </c>
      <c r="G32">
        <v>99</v>
      </c>
      <c r="H32" t="s">
        <v>58</v>
      </c>
      <c r="K32" s="163">
        <v>42949</v>
      </c>
      <c r="L32" s="163">
        <v>42398</v>
      </c>
      <c r="M32" s="163">
        <v>45320</v>
      </c>
      <c r="N32" s="163">
        <v>43160</v>
      </c>
      <c r="O32">
        <v>0</v>
      </c>
      <c r="P32">
        <v>65</v>
      </c>
      <c r="Q32" t="s">
        <v>287</v>
      </c>
      <c r="R32">
        <v>85</v>
      </c>
      <c r="S32">
        <v>120</v>
      </c>
      <c r="T32">
        <v>51300</v>
      </c>
    </row>
    <row r="33" spans="1:20">
      <c r="A33">
        <v>12</v>
      </c>
      <c r="B33" t="s">
        <v>54</v>
      </c>
      <c r="C33">
        <v>54</v>
      </c>
      <c r="D33" t="s">
        <v>55</v>
      </c>
      <c r="E33" t="s">
        <v>107</v>
      </c>
      <c r="F33" t="s">
        <v>106</v>
      </c>
      <c r="G33">
        <v>99</v>
      </c>
      <c r="H33" t="s">
        <v>58</v>
      </c>
      <c r="K33" s="163">
        <v>42949</v>
      </c>
      <c r="L33" s="163">
        <v>42398</v>
      </c>
      <c r="M33" s="163">
        <v>45320</v>
      </c>
      <c r="N33" s="163">
        <v>43160</v>
      </c>
      <c r="O33">
        <v>0</v>
      </c>
      <c r="P33">
        <v>65</v>
      </c>
      <c r="Q33" t="s">
        <v>287</v>
      </c>
      <c r="R33">
        <v>85</v>
      </c>
      <c r="S33">
        <v>120</v>
      </c>
      <c r="T33">
        <v>154170</v>
      </c>
    </row>
    <row r="34" spans="1:20">
      <c r="A34">
        <v>12</v>
      </c>
      <c r="B34" t="s">
        <v>54</v>
      </c>
      <c r="C34">
        <v>55</v>
      </c>
      <c r="D34" t="s">
        <v>55</v>
      </c>
      <c r="E34" t="s">
        <v>99</v>
      </c>
      <c r="F34" t="s">
        <v>100</v>
      </c>
      <c r="G34">
        <v>20159</v>
      </c>
      <c r="H34" t="s">
        <v>58</v>
      </c>
      <c r="K34" s="163">
        <v>42951</v>
      </c>
      <c r="L34" s="163">
        <v>42398</v>
      </c>
      <c r="M34" s="163">
        <v>45320</v>
      </c>
      <c r="N34" s="163">
        <v>43160</v>
      </c>
      <c r="O34">
        <v>0</v>
      </c>
      <c r="P34">
        <v>65</v>
      </c>
      <c r="Q34" t="s">
        <v>287</v>
      </c>
      <c r="R34">
        <v>85</v>
      </c>
      <c r="S34">
        <v>120</v>
      </c>
      <c r="T34">
        <v>122889</v>
      </c>
    </row>
    <row r="35" spans="1:20">
      <c r="A35">
        <v>12</v>
      </c>
      <c r="B35" t="s">
        <v>54</v>
      </c>
      <c r="C35">
        <v>99</v>
      </c>
      <c r="D35" t="s">
        <v>55</v>
      </c>
      <c r="E35" t="s">
        <v>108</v>
      </c>
      <c r="F35" t="s">
        <v>109</v>
      </c>
      <c r="G35">
        <v>63</v>
      </c>
      <c r="H35" t="s">
        <v>58</v>
      </c>
      <c r="K35" s="163">
        <v>42956</v>
      </c>
      <c r="L35" s="163">
        <v>42398</v>
      </c>
      <c r="M35" s="163">
        <v>45320</v>
      </c>
      <c r="N35" s="163">
        <v>43160</v>
      </c>
      <c r="O35">
        <v>0</v>
      </c>
      <c r="P35">
        <v>65</v>
      </c>
      <c r="Q35" t="s">
        <v>287</v>
      </c>
      <c r="R35">
        <v>85</v>
      </c>
      <c r="S35">
        <v>120</v>
      </c>
      <c r="T35">
        <v>65625</v>
      </c>
    </row>
    <row r="36" spans="1:20">
      <c r="A36">
        <v>12</v>
      </c>
      <c r="B36" t="s">
        <v>54</v>
      </c>
      <c r="C36">
        <v>59</v>
      </c>
      <c r="D36" t="s">
        <v>55</v>
      </c>
      <c r="E36" t="s">
        <v>110</v>
      </c>
      <c r="F36" t="s">
        <v>111</v>
      </c>
      <c r="G36">
        <v>18</v>
      </c>
      <c r="H36" t="s">
        <v>58</v>
      </c>
      <c r="K36" s="163">
        <v>42965</v>
      </c>
      <c r="L36" s="163">
        <v>42398</v>
      </c>
      <c r="M36" s="163">
        <v>45320</v>
      </c>
      <c r="N36" s="163">
        <v>43160</v>
      </c>
      <c r="O36">
        <v>0</v>
      </c>
      <c r="P36">
        <v>65</v>
      </c>
      <c r="Q36" t="s">
        <v>287</v>
      </c>
      <c r="R36">
        <v>85</v>
      </c>
      <c r="S36">
        <v>120</v>
      </c>
      <c r="T36">
        <v>2634484</v>
      </c>
    </row>
    <row r="37" spans="1:20">
      <c r="A37">
        <v>12</v>
      </c>
      <c r="B37" t="s">
        <v>54</v>
      </c>
      <c r="C37">
        <v>4</v>
      </c>
      <c r="D37" t="s">
        <v>55</v>
      </c>
      <c r="E37" t="s">
        <v>65</v>
      </c>
      <c r="F37" t="s">
        <v>88</v>
      </c>
      <c r="G37">
        <v>58</v>
      </c>
      <c r="H37" t="s">
        <v>58</v>
      </c>
      <c r="I37" t="s">
        <v>65</v>
      </c>
      <c r="K37" s="163">
        <v>42970</v>
      </c>
      <c r="L37" s="163">
        <v>42398</v>
      </c>
      <c r="M37" s="163">
        <v>45320</v>
      </c>
      <c r="N37" s="163">
        <v>43160</v>
      </c>
      <c r="O37">
        <v>0</v>
      </c>
      <c r="P37">
        <v>65</v>
      </c>
      <c r="Q37" t="s">
        <v>287</v>
      </c>
      <c r="R37">
        <v>85</v>
      </c>
      <c r="S37">
        <v>120</v>
      </c>
      <c r="T37">
        <v>91784497</v>
      </c>
    </row>
    <row r="38" spans="1:20">
      <c r="A38">
        <v>12</v>
      </c>
      <c r="B38" t="s">
        <v>54</v>
      </c>
      <c r="C38">
        <v>100</v>
      </c>
      <c r="D38" t="s">
        <v>55</v>
      </c>
      <c r="E38" t="s">
        <v>112</v>
      </c>
      <c r="F38" t="s">
        <v>113</v>
      </c>
      <c r="G38">
        <v>6</v>
      </c>
      <c r="H38" t="s">
        <v>58</v>
      </c>
      <c r="K38" s="163">
        <v>42976</v>
      </c>
      <c r="L38" s="163">
        <v>42398</v>
      </c>
      <c r="M38" s="163">
        <v>45320</v>
      </c>
      <c r="N38" s="163">
        <v>43160</v>
      </c>
      <c r="O38">
        <v>0</v>
      </c>
      <c r="P38">
        <v>65</v>
      </c>
      <c r="Q38" t="s">
        <v>287</v>
      </c>
      <c r="R38">
        <v>85</v>
      </c>
      <c r="S38">
        <v>120</v>
      </c>
      <c r="T38">
        <v>398490</v>
      </c>
    </row>
    <row r="39" spans="1:20">
      <c r="A39">
        <v>12</v>
      </c>
      <c r="B39" t="s">
        <v>54</v>
      </c>
      <c r="C39">
        <v>5</v>
      </c>
      <c r="D39" t="s">
        <v>55</v>
      </c>
      <c r="E39" t="s">
        <v>65</v>
      </c>
      <c r="F39" t="s">
        <v>88</v>
      </c>
      <c r="G39">
        <v>60</v>
      </c>
      <c r="H39" t="s">
        <v>58</v>
      </c>
      <c r="I39" t="s">
        <v>65</v>
      </c>
      <c r="K39" s="163">
        <v>42989</v>
      </c>
      <c r="L39" s="163">
        <v>42398</v>
      </c>
      <c r="M39" s="163">
        <v>45320</v>
      </c>
      <c r="N39" s="163">
        <v>43160</v>
      </c>
      <c r="O39">
        <v>0</v>
      </c>
      <c r="P39">
        <v>65</v>
      </c>
      <c r="Q39" t="s">
        <v>287</v>
      </c>
      <c r="R39">
        <v>85</v>
      </c>
      <c r="S39">
        <v>120</v>
      </c>
      <c r="T39">
        <v>74807794</v>
      </c>
    </row>
    <row r="40" spans="1:20">
      <c r="A40">
        <v>12</v>
      </c>
      <c r="B40" t="s">
        <v>54</v>
      </c>
      <c r="C40">
        <v>62</v>
      </c>
      <c r="D40" t="s">
        <v>55</v>
      </c>
      <c r="E40" t="s">
        <v>114</v>
      </c>
      <c r="F40" t="s">
        <v>106</v>
      </c>
      <c r="G40">
        <v>105</v>
      </c>
      <c r="H40" t="s">
        <v>58</v>
      </c>
      <c r="K40" s="163">
        <v>42989</v>
      </c>
      <c r="L40" s="163">
        <v>42398</v>
      </c>
      <c r="M40" s="163">
        <v>45320</v>
      </c>
      <c r="N40" s="163">
        <v>43160</v>
      </c>
      <c r="O40">
        <v>0</v>
      </c>
      <c r="P40">
        <v>65</v>
      </c>
      <c r="Q40" t="s">
        <v>287</v>
      </c>
      <c r="R40">
        <v>85</v>
      </c>
      <c r="S40">
        <v>120</v>
      </c>
      <c r="T40">
        <v>38520</v>
      </c>
    </row>
    <row r="41" spans="1:20">
      <c r="A41">
        <v>12</v>
      </c>
      <c r="B41" t="s">
        <v>54</v>
      </c>
      <c r="C41">
        <v>62</v>
      </c>
      <c r="D41" t="s">
        <v>55</v>
      </c>
      <c r="E41" t="s">
        <v>114</v>
      </c>
      <c r="F41" t="s">
        <v>106</v>
      </c>
      <c r="G41">
        <v>105</v>
      </c>
      <c r="H41" t="s">
        <v>58</v>
      </c>
      <c r="K41" s="163">
        <v>42989</v>
      </c>
      <c r="L41" s="163">
        <v>42398</v>
      </c>
      <c r="M41" s="163">
        <v>45320</v>
      </c>
      <c r="N41" s="163">
        <v>43160</v>
      </c>
      <c r="O41">
        <v>0</v>
      </c>
      <c r="P41">
        <v>65</v>
      </c>
      <c r="Q41" t="s">
        <v>287</v>
      </c>
      <c r="R41">
        <v>85</v>
      </c>
      <c r="S41">
        <v>120</v>
      </c>
      <c r="T41">
        <v>38520</v>
      </c>
    </row>
    <row r="42" spans="1:20">
      <c r="A42">
        <v>12</v>
      </c>
      <c r="B42" t="s">
        <v>54</v>
      </c>
      <c r="C42">
        <v>62</v>
      </c>
      <c r="D42" t="s">
        <v>55</v>
      </c>
      <c r="E42" t="s">
        <v>114</v>
      </c>
      <c r="F42" t="s">
        <v>106</v>
      </c>
      <c r="G42">
        <v>105</v>
      </c>
      <c r="H42" t="s">
        <v>58</v>
      </c>
      <c r="K42" s="163">
        <v>42989</v>
      </c>
      <c r="L42" s="163">
        <v>42398</v>
      </c>
      <c r="M42" s="163">
        <v>45320</v>
      </c>
      <c r="N42" s="163">
        <v>43160</v>
      </c>
      <c r="O42">
        <v>0</v>
      </c>
      <c r="P42">
        <v>65</v>
      </c>
      <c r="Q42" t="s">
        <v>287</v>
      </c>
      <c r="R42">
        <v>85</v>
      </c>
      <c r="S42">
        <v>120</v>
      </c>
      <c r="T42">
        <v>38520</v>
      </c>
    </row>
    <row r="43" spans="1:20">
      <c r="A43">
        <v>12</v>
      </c>
      <c r="B43" t="s">
        <v>54</v>
      </c>
      <c r="C43">
        <v>62</v>
      </c>
      <c r="D43" t="s">
        <v>55</v>
      </c>
      <c r="E43" t="s">
        <v>114</v>
      </c>
      <c r="F43" t="s">
        <v>106</v>
      </c>
      <c r="G43">
        <v>105</v>
      </c>
      <c r="H43" t="s">
        <v>58</v>
      </c>
      <c r="K43" s="163">
        <v>42989</v>
      </c>
      <c r="L43" s="163">
        <v>42398</v>
      </c>
      <c r="M43" s="163">
        <v>45320</v>
      </c>
      <c r="N43" s="163">
        <v>43160</v>
      </c>
      <c r="O43">
        <v>0</v>
      </c>
      <c r="P43">
        <v>65</v>
      </c>
      <c r="Q43" t="s">
        <v>287</v>
      </c>
      <c r="R43">
        <v>85</v>
      </c>
      <c r="S43">
        <v>120</v>
      </c>
      <c r="T43">
        <v>50000</v>
      </c>
    </row>
    <row r="44" spans="1:20">
      <c r="A44">
        <v>12</v>
      </c>
      <c r="B44" t="s">
        <v>54</v>
      </c>
      <c r="C44">
        <v>62</v>
      </c>
      <c r="D44" t="s">
        <v>55</v>
      </c>
      <c r="E44" t="s">
        <v>115</v>
      </c>
      <c r="F44" t="s">
        <v>106</v>
      </c>
      <c r="G44">
        <v>105</v>
      </c>
      <c r="H44" t="s">
        <v>58</v>
      </c>
      <c r="K44" s="163">
        <v>42989</v>
      </c>
      <c r="L44" s="163">
        <v>42398</v>
      </c>
      <c r="M44" s="163">
        <v>45320</v>
      </c>
      <c r="N44" s="163">
        <v>43160</v>
      </c>
      <c r="O44">
        <v>0</v>
      </c>
      <c r="P44">
        <v>65</v>
      </c>
      <c r="Q44" t="s">
        <v>287</v>
      </c>
      <c r="R44">
        <v>85</v>
      </c>
      <c r="S44">
        <v>120</v>
      </c>
      <c r="T44">
        <v>3000</v>
      </c>
    </row>
    <row r="45" spans="1:20">
      <c r="A45">
        <v>12</v>
      </c>
      <c r="B45" t="s">
        <v>54</v>
      </c>
      <c r="C45">
        <v>62</v>
      </c>
      <c r="D45" t="s">
        <v>55</v>
      </c>
      <c r="E45" t="s">
        <v>115</v>
      </c>
      <c r="F45" t="s">
        <v>106</v>
      </c>
      <c r="G45">
        <v>105</v>
      </c>
      <c r="H45" t="s">
        <v>58</v>
      </c>
      <c r="K45" s="163">
        <v>42989</v>
      </c>
      <c r="L45" s="163">
        <v>42398</v>
      </c>
      <c r="M45" s="163">
        <v>45320</v>
      </c>
      <c r="N45" s="163">
        <v>43160</v>
      </c>
      <c r="O45">
        <v>0</v>
      </c>
      <c r="P45">
        <v>65</v>
      </c>
      <c r="Q45" t="s">
        <v>287</v>
      </c>
      <c r="R45">
        <v>85</v>
      </c>
      <c r="S45">
        <v>120</v>
      </c>
      <c r="T45">
        <v>3000</v>
      </c>
    </row>
    <row r="46" spans="1:20">
      <c r="A46">
        <v>12</v>
      </c>
      <c r="B46" t="s">
        <v>54</v>
      </c>
      <c r="C46">
        <v>63</v>
      </c>
      <c r="D46" t="s">
        <v>55</v>
      </c>
      <c r="E46" t="s">
        <v>116</v>
      </c>
      <c r="F46" t="s">
        <v>117</v>
      </c>
      <c r="G46">
        <v>13845</v>
      </c>
      <c r="H46" t="s">
        <v>58</v>
      </c>
      <c r="K46" s="163">
        <v>42993</v>
      </c>
      <c r="L46" s="163">
        <v>42398</v>
      </c>
      <c r="M46" s="163">
        <v>45320</v>
      </c>
      <c r="N46" s="163">
        <v>43160</v>
      </c>
      <c r="O46">
        <v>0</v>
      </c>
      <c r="P46">
        <v>65</v>
      </c>
      <c r="Q46" t="s">
        <v>287</v>
      </c>
      <c r="R46">
        <v>85</v>
      </c>
      <c r="S46">
        <v>120</v>
      </c>
      <c r="T46">
        <v>186396</v>
      </c>
    </row>
    <row r="47" spans="1:20">
      <c r="A47">
        <v>12</v>
      </c>
      <c r="B47" t="s">
        <v>54</v>
      </c>
      <c r="C47">
        <v>65</v>
      </c>
      <c r="D47" t="s">
        <v>55</v>
      </c>
      <c r="E47" t="s">
        <v>118</v>
      </c>
      <c r="F47" t="s">
        <v>119</v>
      </c>
      <c r="G47">
        <v>425479</v>
      </c>
      <c r="H47" t="s">
        <v>58</v>
      </c>
      <c r="K47" s="163">
        <v>42999</v>
      </c>
      <c r="L47" s="163">
        <v>42398</v>
      </c>
      <c r="M47" s="163">
        <v>45320</v>
      </c>
      <c r="N47" s="163">
        <v>43160</v>
      </c>
      <c r="O47">
        <v>0</v>
      </c>
      <c r="P47">
        <v>65</v>
      </c>
      <c r="Q47" t="s">
        <v>287</v>
      </c>
      <c r="R47">
        <v>85</v>
      </c>
      <c r="S47">
        <v>120</v>
      </c>
      <c r="T47">
        <v>23490</v>
      </c>
    </row>
    <row r="48" spans="1:20">
      <c r="A48">
        <v>12</v>
      </c>
      <c r="B48" t="s">
        <v>54</v>
      </c>
      <c r="C48">
        <v>65</v>
      </c>
      <c r="D48" t="s">
        <v>55</v>
      </c>
      <c r="E48" t="s">
        <v>120</v>
      </c>
      <c r="F48" t="s">
        <v>119</v>
      </c>
      <c r="G48">
        <v>425479</v>
      </c>
      <c r="H48" t="s">
        <v>58</v>
      </c>
      <c r="K48" s="163">
        <v>42999</v>
      </c>
      <c r="L48" s="163">
        <v>42398</v>
      </c>
      <c r="M48" s="163">
        <v>45320</v>
      </c>
      <c r="N48" s="163">
        <v>43160</v>
      </c>
      <c r="O48">
        <v>0</v>
      </c>
      <c r="P48">
        <v>65</v>
      </c>
      <c r="Q48" t="s">
        <v>287</v>
      </c>
      <c r="R48">
        <v>85</v>
      </c>
      <c r="S48">
        <v>120</v>
      </c>
      <c r="T48">
        <v>13200</v>
      </c>
    </row>
    <row r="49" spans="1:20">
      <c r="A49">
        <v>12</v>
      </c>
      <c r="B49" t="s">
        <v>54</v>
      </c>
      <c r="C49">
        <v>67</v>
      </c>
      <c r="D49" t="s">
        <v>55</v>
      </c>
      <c r="E49" t="s">
        <v>121</v>
      </c>
      <c r="F49" t="s">
        <v>122</v>
      </c>
      <c r="G49">
        <v>17</v>
      </c>
      <c r="H49" t="s">
        <v>58</v>
      </c>
      <c r="K49" s="163">
        <v>43019</v>
      </c>
      <c r="L49" s="163">
        <v>42398</v>
      </c>
      <c r="M49" s="163">
        <v>45320</v>
      </c>
      <c r="N49" s="163">
        <v>43160</v>
      </c>
      <c r="O49">
        <v>0</v>
      </c>
      <c r="P49">
        <v>65</v>
      </c>
      <c r="Q49" t="s">
        <v>287</v>
      </c>
      <c r="R49">
        <v>85</v>
      </c>
      <c r="S49">
        <v>120</v>
      </c>
      <c r="T49">
        <v>1063291</v>
      </c>
    </row>
    <row r="50" spans="1:20">
      <c r="A50">
        <v>12</v>
      </c>
      <c r="B50" t="s">
        <v>54</v>
      </c>
      <c r="C50">
        <v>68</v>
      </c>
      <c r="D50" t="s">
        <v>55</v>
      </c>
      <c r="E50" t="s">
        <v>123</v>
      </c>
      <c r="F50" t="s">
        <v>124</v>
      </c>
      <c r="G50">
        <v>29</v>
      </c>
      <c r="H50" t="s">
        <v>58</v>
      </c>
      <c r="K50" s="163">
        <v>43019</v>
      </c>
      <c r="L50" s="163">
        <v>42398</v>
      </c>
      <c r="M50" s="163">
        <v>45320</v>
      </c>
      <c r="N50" s="163">
        <v>43160</v>
      </c>
      <c r="O50">
        <v>0</v>
      </c>
      <c r="P50">
        <v>65</v>
      </c>
      <c r="Q50" t="s">
        <v>287</v>
      </c>
      <c r="R50">
        <v>85</v>
      </c>
      <c r="S50">
        <v>120</v>
      </c>
      <c r="T50">
        <v>1231093</v>
      </c>
    </row>
    <row r="51" spans="1:20">
      <c r="A51">
        <v>12</v>
      </c>
      <c r="B51" t="s">
        <v>54</v>
      </c>
      <c r="C51">
        <v>70</v>
      </c>
      <c r="D51" t="s">
        <v>55</v>
      </c>
      <c r="E51" t="s">
        <v>125</v>
      </c>
      <c r="F51" t="s">
        <v>126</v>
      </c>
      <c r="G51">
        <v>561</v>
      </c>
      <c r="H51" t="s">
        <v>58</v>
      </c>
      <c r="K51" s="163">
        <v>43020</v>
      </c>
      <c r="L51" s="163">
        <v>42398</v>
      </c>
      <c r="M51" s="163">
        <v>45320</v>
      </c>
      <c r="N51" s="163">
        <v>43160</v>
      </c>
      <c r="O51">
        <v>0</v>
      </c>
      <c r="P51">
        <v>65</v>
      </c>
      <c r="Q51" t="s">
        <v>287</v>
      </c>
      <c r="R51">
        <v>85</v>
      </c>
      <c r="S51">
        <v>120</v>
      </c>
      <c r="T51">
        <v>39263251</v>
      </c>
    </row>
    <row r="52" spans="1:20">
      <c r="A52">
        <v>12</v>
      </c>
      <c r="B52" t="s">
        <v>54</v>
      </c>
      <c r="C52">
        <v>6</v>
      </c>
      <c r="D52" t="s">
        <v>55</v>
      </c>
      <c r="E52" t="s">
        <v>65</v>
      </c>
      <c r="F52" t="s">
        <v>88</v>
      </c>
      <c r="G52">
        <v>61</v>
      </c>
      <c r="H52" t="s">
        <v>58</v>
      </c>
      <c r="I52" t="s">
        <v>65</v>
      </c>
      <c r="K52" s="163">
        <v>43021</v>
      </c>
      <c r="L52" s="163">
        <v>42398</v>
      </c>
      <c r="M52" s="163">
        <v>45320</v>
      </c>
      <c r="N52" s="163">
        <v>43160</v>
      </c>
      <c r="O52">
        <v>0</v>
      </c>
      <c r="P52">
        <v>65</v>
      </c>
      <c r="Q52" t="s">
        <v>287</v>
      </c>
      <c r="R52">
        <v>85</v>
      </c>
      <c r="S52">
        <v>120</v>
      </c>
      <c r="T52">
        <v>89144020</v>
      </c>
    </row>
    <row r="53" spans="1:20">
      <c r="A53">
        <v>12</v>
      </c>
      <c r="B53" t="s">
        <v>54</v>
      </c>
      <c r="C53">
        <v>71</v>
      </c>
      <c r="D53" t="s">
        <v>55</v>
      </c>
      <c r="E53" t="s">
        <v>85</v>
      </c>
      <c r="F53" t="s">
        <v>127</v>
      </c>
      <c r="G53">
        <v>6610</v>
      </c>
      <c r="H53" t="s">
        <v>58</v>
      </c>
      <c r="K53" s="163">
        <v>43022</v>
      </c>
      <c r="L53" s="163">
        <v>42398</v>
      </c>
      <c r="M53" s="163">
        <v>45320</v>
      </c>
      <c r="N53" s="163">
        <v>43160</v>
      </c>
      <c r="O53">
        <v>0</v>
      </c>
      <c r="P53">
        <v>65</v>
      </c>
      <c r="Q53" t="s">
        <v>287</v>
      </c>
      <c r="R53">
        <v>85</v>
      </c>
      <c r="S53">
        <v>120</v>
      </c>
      <c r="T53">
        <v>23199</v>
      </c>
    </row>
    <row r="54" spans="1:20">
      <c r="A54">
        <v>12</v>
      </c>
      <c r="B54" t="s">
        <v>54</v>
      </c>
      <c r="C54">
        <v>72</v>
      </c>
      <c r="D54" t="s">
        <v>55</v>
      </c>
      <c r="E54" t="s">
        <v>128</v>
      </c>
      <c r="F54" t="s">
        <v>129</v>
      </c>
      <c r="G54">
        <v>28544</v>
      </c>
      <c r="H54" t="s">
        <v>58</v>
      </c>
      <c r="K54" s="163">
        <v>43024</v>
      </c>
      <c r="L54" s="163">
        <v>42398</v>
      </c>
      <c r="M54" s="163">
        <v>45320</v>
      </c>
      <c r="N54" s="163">
        <v>43160</v>
      </c>
      <c r="O54">
        <v>0</v>
      </c>
      <c r="P54">
        <v>65</v>
      </c>
      <c r="Q54" t="s">
        <v>287</v>
      </c>
      <c r="R54">
        <v>85</v>
      </c>
      <c r="S54">
        <v>120</v>
      </c>
      <c r="T54">
        <v>109832</v>
      </c>
    </row>
    <row r="55" spans="1:20">
      <c r="A55">
        <v>12</v>
      </c>
      <c r="B55" t="s">
        <v>54</v>
      </c>
      <c r="C55">
        <v>75</v>
      </c>
      <c r="D55" t="s">
        <v>55</v>
      </c>
      <c r="E55" t="s">
        <v>130</v>
      </c>
      <c r="F55" t="s">
        <v>90</v>
      </c>
      <c r="G55">
        <v>86</v>
      </c>
      <c r="H55" t="s">
        <v>58</v>
      </c>
      <c r="K55" s="163">
        <v>43025</v>
      </c>
      <c r="L55" s="163">
        <v>42398</v>
      </c>
      <c r="M55" s="163">
        <v>45320</v>
      </c>
      <c r="N55" s="163">
        <v>43160</v>
      </c>
      <c r="O55">
        <v>0</v>
      </c>
      <c r="P55">
        <v>65</v>
      </c>
      <c r="Q55" t="s">
        <v>287</v>
      </c>
      <c r="R55">
        <v>85</v>
      </c>
      <c r="S55">
        <v>120</v>
      </c>
      <c r="T55">
        <v>504202</v>
      </c>
    </row>
    <row r="56" spans="1:20">
      <c r="A56">
        <v>12</v>
      </c>
      <c r="B56" t="s">
        <v>54</v>
      </c>
      <c r="C56">
        <v>76</v>
      </c>
      <c r="D56" t="s">
        <v>55</v>
      </c>
      <c r="E56" t="s">
        <v>131</v>
      </c>
      <c r="F56" t="s">
        <v>132</v>
      </c>
      <c r="G56">
        <v>86298693</v>
      </c>
      <c r="H56" t="s">
        <v>58</v>
      </c>
      <c r="K56" s="163">
        <v>43030</v>
      </c>
      <c r="L56" s="163">
        <v>42398</v>
      </c>
      <c r="M56" s="163">
        <v>45320</v>
      </c>
      <c r="N56" s="163">
        <v>43160</v>
      </c>
      <c r="O56">
        <v>0</v>
      </c>
      <c r="P56">
        <v>65</v>
      </c>
      <c r="Q56" t="s">
        <v>287</v>
      </c>
      <c r="R56">
        <v>85</v>
      </c>
      <c r="S56">
        <v>120</v>
      </c>
      <c r="T56">
        <v>23521</v>
      </c>
    </row>
    <row r="57" spans="1:20">
      <c r="A57">
        <v>12</v>
      </c>
      <c r="B57" t="s">
        <v>54</v>
      </c>
      <c r="C57">
        <v>76</v>
      </c>
      <c r="D57" t="s">
        <v>55</v>
      </c>
      <c r="E57" t="s">
        <v>133</v>
      </c>
      <c r="F57" t="s">
        <v>132</v>
      </c>
      <c r="G57">
        <v>86298693</v>
      </c>
      <c r="H57" t="s">
        <v>58</v>
      </c>
      <c r="K57" s="163">
        <v>43030</v>
      </c>
      <c r="L57" s="163">
        <v>42398</v>
      </c>
      <c r="M57" s="163">
        <v>45320</v>
      </c>
      <c r="N57" s="163">
        <v>43160</v>
      </c>
      <c r="O57">
        <v>0</v>
      </c>
      <c r="P57">
        <v>65</v>
      </c>
      <c r="Q57" t="s">
        <v>287</v>
      </c>
      <c r="R57">
        <v>85</v>
      </c>
      <c r="S57">
        <v>120</v>
      </c>
      <c r="T57">
        <v>163857</v>
      </c>
    </row>
    <row r="58" spans="1:20">
      <c r="A58">
        <v>12</v>
      </c>
      <c r="B58" t="s">
        <v>54</v>
      </c>
      <c r="C58">
        <v>80</v>
      </c>
      <c r="D58" t="s">
        <v>55</v>
      </c>
      <c r="E58" t="s">
        <v>134</v>
      </c>
      <c r="F58" t="s">
        <v>135</v>
      </c>
      <c r="G58">
        <v>4</v>
      </c>
      <c r="H58" t="s">
        <v>58</v>
      </c>
      <c r="K58" s="163">
        <v>43033</v>
      </c>
      <c r="L58" s="163">
        <v>42398</v>
      </c>
      <c r="M58" s="163">
        <v>45320</v>
      </c>
      <c r="N58" s="163">
        <v>43160</v>
      </c>
      <c r="O58">
        <v>0</v>
      </c>
      <c r="P58">
        <v>65</v>
      </c>
      <c r="Q58" t="s">
        <v>287</v>
      </c>
      <c r="R58">
        <v>85</v>
      </c>
      <c r="S58">
        <v>120</v>
      </c>
      <c r="T58">
        <v>204000</v>
      </c>
    </row>
    <row r="59" spans="1:20">
      <c r="A59">
        <v>12</v>
      </c>
      <c r="B59" t="s">
        <v>54</v>
      </c>
      <c r="C59">
        <v>81</v>
      </c>
      <c r="D59" t="s">
        <v>55</v>
      </c>
      <c r="E59" t="s">
        <v>136</v>
      </c>
      <c r="F59" t="s">
        <v>124</v>
      </c>
      <c r="G59">
        <v>30</v>
      </c>
      <c r="H59" t="s">
        <v>58</v>
      </c>
      <c r="K59" s="163">
        <v>43033</v>
      </c>
      <c r="L59" s="163">
        <v>42398</v>
      </c>
      <c r="M59" s="163">
        <v>45320</v>
      </c>
      <c r="N59" s="163">
        <v>43160</v>
      </c>
      <c r="O59">
        <v>0</v>
      </c>
      <c r="P59">
        <v>65</v>
      </c>
      <c r="Q59" t="s">
        <v>287</v>
      </c>
      <c r="R59">
        <v>85</v>
      </c>
      <c r="S59">
        <v>120</v>
      </c>
      <c r="T59">
        <v>638000</v>
      </c>
    </row>
    <row r="60" spans="1:20">
      <c r="A60">
        <v>12</v>
      </c>
      <c r="B60" t="s">
        <v>54</v>
      </c>
      <c r="C60">
        <v>77</v>
      </c>
      <c r="D60" t="s">
        <v>55</v>
      </c>
      <c r="E60" t="s">
        <v>137</v>
      </c>
      <c r="F60" t="s">
        <v>138</v>
      </c>
      <c r="G60">
        <v>3</v>
      </c>
      <c r="H60" t="s">
        <v>58</v>
      </c>
      <c r="K60" s="163">
        <v>43039</v>
      </c>
      <c r="L60" s="163">
        <v>42398</v>
      </c>
      <c r="M60" s="163">
        <v>45320</v>
      </c>
      <c r="N60" s="163">
        <v>43160</v>
      </c>
      <c r="O60">
        <v>0</v>
      </c>
      <c r="P60">
        <v>65</v>
      </c>
      <c r="Q60" t="s">
        <v>287</v>
      </c>
      <c r="R60">
        <v>85</v>
      </c>
      <c r="S60">
        <v>120</v>
      </c>
      <c r="T60">
        <v>1127500</v>
      </c>
    </row>
    <row r="61" spans="1:20">
      <c r="A61">
        <v>12</v>
      </c>
      <c r="B61" t="s">
        <v>54</v>
      </c>
      <c r="C61">
        <v>84</v>
      </c>
      <c r="D61" t="s">
        <v>55</v>
      </c>
      <c r="E61" t="s">
        <v>139</v>
      </c>
      <c r="F61" t="s">
        <v>80</v>
      </c>
      <c r="G61">
        <v>111</v>
      </c>
      <c r="H61" t="s">
        <v>58</v>
      </c>
      <c r="K61" s="163">
        <v>43045</v>
      </c>
      <c r="L61" s="163">
        <v>42398</v>
      </c>
      <c r="M61" s="163">
        <v>45320</v>
      </c>
      <c r="N61" s="163">
        <v>43160</v>
      </c>
      <c r="O61">
        <v>0</v>
      </c>
      <c r="P61">
        <v>65</v>
      </c>
      <c r="Q61" t="s">
        <v>287</v>
      </c>
      <c r="R61">
        <v>85</v>
      </c>
      <c r="S61">
        <v>120</v>
      </c>
      <c r="T61">
        <v>95000</v>
      </c>
    </row>
    <row r="62" spans="1:20">
      <c r="A62">
        <v>12</v>
      </c>
      <c r="B62" t="s">
        <v>54</v>
      </c>
      <c r="C62">
        <v>12</v>
      </c>
      <c r="D62" t="s">
        <v>55</v>
      </c>
      <c r="E62" t="s">
        <v>65</v>
      </c>
      <c r="F62" t="s">
        <v>88</v>
      </c>
      <c r="G62">
        <v>63</v>
      </c>
      <c r="H62" t="s">
        <v>58</v>
      </c>
      <c r="I62" t="s">
        <v>65</v>
      </c>
      <c r="K62" s="163">
        <v>43061</v>
      </c>
      <c r="L62" s="163">
        <v>42398</v>
      </c>
      <c r="M62" s="163">
        <v>45320</v>
      </c>
      <c r="N62" s="163">
        <v>43160</v>
      </c>
      <c r="O62">
        <v>0</v>
      </c>
      <c r="P62">
        <v>65</v>
      </c>
      <c r="Q62" t="s">
        <v>287</v>
      </c>
      <c r="R62">
        <v>85</v>
      </c>
      <c r="S62">
        <v>120</v>
      </c>
      <c r="T62">
        <v>21900599</v>
      </c>
    </row>
    <row r="63" spans="1:20">
      <c r="A63">
        <v>12</v>
      </c>
      <c r="B63" t="s">
        <v>54</v>
      </c>
      <c r="C63">
        <v>88</v>
      </c>
      <c r="D63" t="s">
        <v>55</v>
      </c>
      <c r="E63" t="s">
        <v>140</v>
      </c>
      <c r="F63" t="s">
        <v>84</v>
      </c>
      <c r="G63">
        <v>55376</v>
      </c>
      <c r="H63" t="s">
        <v>58</v>
      </c>
      <c r="K63" s="163">
        <v>43061</v>
      </c>
      <c r="L63" s="163">
        <v>42398</v>
      </c>
      <c r="M63" s="163">
        <v>45320</v>
      </c>
      <c r="N63" s="163">
        <v>43160</v>
      </c>
      <c r="O63">
        <v>0</v>
      </c>
      <c r="P63">
        <v>65</v>
      </c>
      <c r="Q63" t="s">
        <v>287</v>
      </c>
      <c r="R63">
        <v>85</v>
      </c>
      <c r="S63">
        <v>120</v>
      </c>
      <c r="T63">
        <v>252100</v>
      </c>
    </row>
    <row r="64" spans="1:20">
      <c r="A64">
        <v>12</v>
      </c>
      <c r="B64" t="s">
        <v>54</v>
      </c>
      <c r="C64">
        <v>78</v>
      </c>
      <c r="D64" t="s">
        <v>55</v>
      </c>
      <c r="E64" t="s">
        <v>137</v>
      </c>
      <c r="F64" t="s">
        <v>138</v>
      </c>
      <c r="G64">
        <v>4</v>
      </c>
      <c r="H64" t="s">
        <v>58</v>
      </c>
      <c r="K64" s="163">
        <v>43069</v>
      </c>
      <c r="L64" s="163">
        <v>42398</v>
      </c>
      <c r="M64" s="163">
        <v>45320</v>
      </c>
      <c r="N64" s="163">
        <v>43160</v>
      </c>
      <c r="O64">
        <v>0</v>
      </c>
      <c r="P64">
        <v>65</v>
      </c>
      <c r="Q64" t="s">
        <v>287</v>
      </c>
      <c r="R64">
        <v>85</v>
      </c>
      <c r="S64">
        <v>120</v>
      </c>
      <c r="T64">
        <v>1500000</v>
      </c>
    </row>
    <row r="65" spans="1:20">
      <c r="A65">
        <v>12</v>
      </c>
      <c r="B65" t="s">
        <v>54</v>
      </c>
      <c r="C65">
        <v>101</v>
      </c>
      <c r="D65" t="s">
        <v>55</v>
      </c>
      <c r="E65" t="s">
        <v>141</v>
      </c>
      <c r="F65" t="s">
        <v>142</v>
      </c>
      <c r="G65">
        <v>4</v>
      </c>
      <c r="H65" t="s">
        <v>58</v>
      </c>
      <c r="K65" s="163">
        <v>43073</v>
      </c>
      <c r="L65" s="163">
        <v>42398</v>
      </c>
      <c r="M65" s="163">
        <v>45320</v>
      </c>
      <c r="N65" s="163">
        <v>43160</v>
      </c>
      <c r="O65">
        <v>0</v>
      </c>
      <c r="P65">
        <v>65</v>
      </c>
      <c r="Q65" t="s">
        <v>287</v>
      </c>
      <c r="R65">
        <v>85</v>
      </c>
      <c r="S65">
        <v>120</v>
      </c>
      <c r="T65">
        <v>550000</v>
      </c>
    </row>
    <row r="66" spans="1:20">
      <c r="A66">
        <v>12</v>
      </c>
      <c r="B66" t="s">
        <v>54</v>
      </c>
      <c r="C66">
        <v>101</v>
      </c>
      <c r="D66" t="s">
        <v>55</v>
      </c>
      <c r="E66" t="s">
        <v>143</v>
      </c>
      <c r="F66" t="s">
        <v>142</v>
      </c>
      <c r="G66">
        <v>4</v>
      </c>
      <c r="H66" t="s">
        <v>58</v>
      </c>
      <c r="K66" s="163">
        <v>43073</v>
      </c>
      <c r="L66" s="163">
        <v>42398</v>
      </c>
      <c r="M66" s="163">
        <v>45320</v>
      </c>
      <c r="N66" s="163">
        <v>43160</v>
      </c>
      <c r="O66">
        <v>0</v>
      </c>
      <c r="P66">
        <v>65</v>
      </c>
      <c r="Q66" t="s">
        <v>287</v>
      </c>
      <c r="R66">
        <v>85</v>
      </c>
      <c r="S66">
        <v>120</v>
      </c>
      <c r="T66">
        <v>175413</v>
      </c>
    </row>
    <row r="67" spans="1:20">
      <c r="A67">
        <v>12</v>
      </c>
      <c r="B67" t="s">
        <v>54</v>
      </c>
      <c r="C67">
        <v>90</v>
      </c>
      <c r="D67" t="s">
        <v>55</v>
      </c>
      <c r="E67" t="s">
        <v>144</v>
      </c>
      <c r="F67" t="s">
        <v>145</v>
      </c>
      <c r="G67">
        <v>1103</v>
      </c>
      <c r="H67" t="s">
        <v>58</v>
      </c>
      <c r="K67" s="163">
        <v>43075</v>
      </c>
      <c r="L67" s="163">
        <v>42398</v>
      </c>
      <c r="M67" s="163">
        <v>45320</v>
      </c>
      <c r="N67" s="163">
        <v>43160</v>
      </c>
      <c r="O67">
        <v>0</v>
      </c>
      <c r="P67">
        <v>65</v>
      </c>
      <c r="Q67" t="s">
        <v>287</v>
      </c>
      <c r="R67">
        <v>85</v>
      </c>
      <c r="S67">
        <v>120</v>
      </c>
      <c r="T67">
        <v>134116</v>
      </c>
    </row>
    <row r="68" spans="1:20">
      <c r="A68">
        <v>12</v>
      </c>
      <c r="B68" t="s">
        <v>54</v>
      </c>
      <c r="C68">
        <v>10</v>
      </c>
      <c r="D68" t="s">
        <v>55</v>
      </c>
      <c r="E68" t="s">
        <v>65</v>
      </c>
      <c r="F68" t="s">
        <v>146</v>
      </c>
      <c r="G68">
        <v>80</v>
      </c>
      <c r="H68" t="s">
        <v>58</v>
      </c>
      <c r="I68" t="s">
        <v>65</v>
      </c>
      <c r="K68" s="163">
        <v>43076</v>
      </c>
      <c r="L68" s="163">
        <v>42398</v>
      </c>
      <c r="M68" s="163">
        <v>45320</v>
      </c>
      <c r="N68" s="163">
        <v>43160</v>
      </c>
      <c r="O68">
        <v>0</v>
      </c>
      <c r="P68">
        <v>65</v>
      </c>
      <c r="Q68" t="s">
        <v>287</v>
      </c>
      <c r="R68">
        <v>85</v>
      </c>
      <c r="S68">
        <v>120</v>
      </c>
      <c r="T68">
        <v>9243698</v>
      </c>
    </row>
    <row r="69" spans="1:20">
      <c r="A69">
        <v>12</v>
      </c>
      <c r="B69" t="s">
        <v>54</v>
      </c>
      <c r="C69">
        <v>92</v>
      </c>
      <c r="D69" t="s">
        <v>55</v>
      </c>
      <c r="E69" t="s">
        <v>147</v>
      </c>
      <c r="F69" t="s">
        <v>148</v>
      </c>
      <c r="G69">
        <v>3448</v>
      </c>
      <c r="H69" t="s">
        <v>58</v>
      </c>
      <c r="K69" s="163">
        <v>43082</v>
      </c>
      <c r="L69" s="163">
        <v>42398</v>
      </c>
      <c r="M69" s="163">
        <v>45320</v>
      </c>
      <c r="N69" s="163">
        <v>43160</v>
      </c>
      <c r="O69">
        <v>0</v>
      </c>
      <c r="P69">
        <v>65</v>
      </c>
      <c r="Q69" t="s">
        <v>287</v>
      </c>
      <c r="R69">
        <v>85</v>
      </c>
      <c r="S69">
        <v>120</v>
      </c>
      <c r="T69">
        <v>16807</v>
      </c>
    </row>
    <row r="70" spans="1:20">
      <c r="A70">
        <v>12</v>
      </c>
      <c r="B70" t="s">
        <v>54</v>
      </c>
      <c r="C70">
        <v>92</v>
      </c>
      <c r="D70" t="s">
        <v>55</v>
      </c>
      <c r="E70" t="s">
        <v>147</v>
      </c>
      <c r="F70" t="s">
        <v>148</v>
      </c>
      <c r="G70">
        <v>3448</v>
      </c>
      <c r="H70" t="s">
        <v>58</v>
      </c>
      <c r="K70" s="163">
        <v>43082</v>
      </c>
      <c r="L70" s="163">
        <v>42398</v>
      </c>
      <c r="M70" s="163">
        <v>45320</v>
      </c>
      <c r="N70" s="163">
        <v>43160</v>
      </c>
      <c r="O70">
        <v>0</v>
      </c>
      <c r="P70">
        <v>65</v>
      </c>
      <c r="Q70" t="s">
        <v>287</v>
      </c>
      <c r="R70">
        <v>85</v>
      </c>
      <c r="S70">
        <v>120</v>
      </c>
      <c r="T70">
        <v>16807</v>
      </c>
    </row>
    <row r="71" spans="1:20">
      <c r="A71">
        <v>12</v>
      </c>
      <c r="B71" t="s">
        <v>54</v>
      </c>
      <c r="C71">
        <v>92</v>
      </c>
      <c r="D71" t="s">
        <v>55</v>
      </c>
      <c r="E71" t="s">
        <v>147</v>
      </c>
      <c r="F71" t="s">
        <v>148</v>
      </c>
      <c r="G71">
        <v>3448</v>
      </c>
      <c r="H71" t="s">
        <v>58</v>
      </c>
      <c r="K71" s="163">
        <v>43082</v>
      </c>
      <c r="L71" s="163">
        <v>42398</v>
      </c>
      <c r="M71" s="163">
        <v>45320</v>
      </c>
      <c r="N71" s="163">
        <v>43160</v>
      </c>
      <c r="O71">
        <v>0</v>
      </c>
      <c r="P71">
        <v>65</v>
      </c>
      <c r="Q71" t="s">
        <v>287</v>
      </c>
      <c r="R71">
        <v>85</v>
      </c>
      <c r="S71">
        <v>120</v>
      </c>
      <c r="T71">
        <v>16807</v>
      </c>
    </row>
    <row r="72" spans="1:20">
      <c r="A72">
        <v>12</v>
      </c>
      <c r="B72" t="s">
        <v>54</v>
      </c>
      <c r="C72">
        <v>92</v>
      </c>
      <c r="D72" t="s">
        <v>55</v>
      </c>
      <c r="E72" t="s">
        <v>147</v>
      </c>
      <c r="F72" t="s">
        <v>148</v>
      </c>
      <c r="G72">
        <v>3448</v>
      </c>
      <c r="H72" t="s">
        <v>58</v>
      </c>
      <c r="K72" s="163">
        <v>43082</v>
      </c>
      <c r="L72" s="163">
        <v>42398</v>
      </c>
      <c r="M72" s="163">
        <v>45320</v>
      </c>
      <c r="N72" s="163">
        <v>43160</v>
      </c>
      <c r="O72">
        <v>0</v>
      </c>
      <c r="P72">
        <v>65</v>
      </c>
      <c r="Q72" t="s">
        <v>287</v>
      </c>
      <c r="R72">
        <v>85</v>
      </c>
      <c r="S72">
        <v>120</v>
      </c>
      <c r="T72">
        <v>16807</v>
      </c>
    </row>
    <row r="73" spans="1:20">
      <c r="A73">
        <v>12</v>
      </c>
      <c r="B73" t="s">
        <v>54</v>
      </c>
      <c r="C73">
        <v>95</v>
      </c>
      <c r="D73" t="s">
        <v>55</v>
      </c>
      <c r="E73" t="s">
        <v>149</v>
      </c>
      <c r="F73" t="s">
        <v>80</v>
      </c>
      <c r="G73">
        <v>122</v>
      </c>
      <c r="H73" t="s">
        <v>58</v>
      </c>
      <c r="K73" s="163">
        <v>43084</v>
      </c>
      <c r="L73" s="163">
        <v>42398</v>
      </c>
      <c r="M73" s="163">
        <v>45320</v>
      </c>
      <c r="N73" s="163">
        <v>43160</v>
      </c>
      <c r="O73">
        <v>0</v>
      </c>
      <c r="P73">
        <v>65</v>
      </c>
      <c r="Q73" t="s">
        <v>287</v>
      </c>
      <c r="R73">
        <v>85</v>
      </c>
      <c r="S73">
        <v>120</v>
      </c>
      <c r="T73">
        <v>1260504</v>
      </c>
    </row>
    <row r="74" spans="1:20">
      <c r="A74">
        <v>12</v>
      </c>
      <c r="B74" t="s">
        <v>54</v>
      </c>
      <c r="C74">
        <v>79</v>
      </c>
      <c r="D74" t="s">
        <v>55</v>
      </c>
      <c r="E74" t="s">
        <v>137</v>
      </c>
      <c r="F74" t="s">
        <v>138</v>
      </c>
      <c r="G74">
        <v>7</v>
      </c>
      <c r="H74" t="s">
        <v>58</v>
      </c>
      <c r="K74" s="163">
        <v>43129</v>
      </c>
      <c r="L74" s="163">
        <v>42398</v>
      </c>
      <c r="M74" s="163">
        <v>45320</v>
      </c>
      <c r="N74" s="163">
        <v>43160</v>
      </c>
      <c r="O74">
        <v>0</v>
      </c>
      <c r="P74">
        <v>65</v>
      </c>
      <c r="Q74" t="s">
        <v>287</v>
      </c>
      <c r="R74">
        <v>85</v>
      </c>
      <c r="S74">
        <v>120</v>
      </c>
      <c r="T74">
        <v>1500000</v>
      </c>
    </row>
    <row r="75" spans="1:20">
      <c r="A75">
        <v>12</v>
      </c>
      <c r="B75" t="s">
        <v>54</v>
      </c>
      <c r="C75">
        <v>9</v>
      </c>
      <c r="D75" t="s">
        <v>55</v>
      </c>
      <c r="E75" t="s">
        <v>65</v>
      </c>
      <c r="F75" t="s">
        <v>146</v>
      </c>
      <c r="G75">
        <v>104</v>
      </c>
      <c r="H75" t="s">
        <v>58</v>
      </c>
      <c r="I75" t="s">
        <v>65</v>
      </c>
      <c r="K75" s="163">
        <v>43182</v>
      </c>
      <c r="L75" s="163">
        <v>42398</v>
      </c>
      <c r="M75" s="163">
        <v>45320</v>
      </c>
      <c r="N75" s="163">
        <v>43160</v>
      </c>
      <c r="O75">
        <v>0</v>
      </c>
      <c r="P75">
        <v>65</v>
      </c>
      <c r="Q75" t="s">
        <v>287</v>
      </c>
      <c r="R75">
        <v>85</v>
      </c>
      <c r="S75">
        <v>120</v>
      </c>
      <c r="T75">
        <v>9243698</v>
      </c>
    </row>
    <row r="76" spans="1:20">
      <c r="A76">
        <v>12</v>
      </c>
      <c r="B76" t="s">
        <v>54</v>
      </c>
      <c r="C76">
        <v>13</v>
      </c>
      <c r="D76" t="s">
        <v>55</v>
      </c>
      <c r="E76" t="s">
        <v>65</v>
      </c>
      <c r="F76" t="s">
        <v>88</v>
      </c>
      <c r="G76">
        <v>77</v>
      </c>
      <c r="H76" t="s">
        <v>58</v>
      </c>
      <c r="I76" t="s">
        <v>65</v>
      </c>
      <c r="K76" s="163">
        <v>43185</v>
      </c>
      <c r="L76" s="163">
        <v>42398</v>
      </c>
      <c r="M76" s="163">
        <v>45320</v>
      </c>
      <c r="N76" s="163">
        <v>43160</v>
      </c>
      <c r="O76">
        <v>0</v>
      </c>
      <c r="P76">
        <v>65</v>
      </c>
      <c r="Q76" t="s">
        <v>287</v>
      </c>
      <c r="R76">
        <v>85</v>
      </c>
      <c r="S76">
        <v>120</v>
      </c>
      <c r="T76">
        <v>30439838</v>
      </c>
    </row>
    <row r="77" spans="1:20">
      <c r="A77">
        <v>12</v>
      </c>
      <c r="B77" t="s">
        <v>54</v>
      </c>
      <c r="C77">
        <v>11</v>
      </c>
      <c r="D77" t="s">
        <v>55</v>
      </c>
      <c r="E77" t="s">
        <v>65</v>
      </c>
      <c r="F77" t="s">
        <v>88</v>
      </c>
      <c r="G77">
        <v>79</v>
      </c>
      <c r="H77" t="s">
        <v>58</v>
      </c>
      <c r="I77" t="s">
        <v>65</v>
      </c>
      <c r="K77" s="163">
        <v>43209</v>
      </c>
      <c r="L77" s="163">
        <v>42398</v>
      </c>
      <c r="M77" s="163">
        <v>45320</v>
      </c>
      <c r="N77" s="163">
        <v>43160</v>
      </c>
      <c r="O77">
        <v>0</v>
      </c>
      <c r="P77">
        <v>65</v>
      </c>
      <c r="Q77" t="s">
        <v>287</v>
      </c>
      <c r="R77">
        <v>85</v>
      </c>
      <c r="S77">
        <v>120</v>
      </c>
      <c r="T77">
        <v>13431800</v>
      </c>
    </row>
    <row r="78" spans="1:20">
      <c r="A78">
        <v>12</v>
      </c>
      <c r="B78" t="s">
        <v>54</v>
      </c>
      <c r="C78">
        <v>82</v>
      </c>
      <c r="D78" t="s">
        <v>55</v>
      </c>
      <c r="E78" t="s">
        <v>137</v>
      </c>
      <c r="F78" t="s">
        <v>138</v>
      </c>
      <c r="G78">
        <v>11</v>
      </c>
      <c r="H78" t="s">
        <v>58</v>
      </c>
      <c r="K78" s="163">
        <v>43216</v>
      </c>
      <c r="L78" s="163">
        <v>42398</v>
      </c>
      <c r="M78" s="163">
        <v>45320</v>
      </c>
      <c r="N78" s="163">
        <v>43160</v>
      </c>
      <c r="O78">
        <v>0</v>
      </c>
      <c r="P78">
        <v>65</v>
      </c>
      <c r="Q78" t="s">
        <v>287</v>
      </c>
      <c r="R78">
        <v>85</v>
      </c>
      <c r="S78">
        <v>120</v>
      </c>
      <c r="T78">
        <v>1500000</v>
      </c>
    </row>
    <row r="79" spans="1:20">
      <c r="A79">
        <v>12</v>
      </c>
      <c r="B79" t="s">
        <v>54</v>
      </c>
      <c r="C79">
        <v>8</v>
      </c>
      <c r="D79" t="s">
        <v>55</v>
      </c>
      <c r="E79" t="s">
        <v>65</v>
      </c>
      <c r="F79" t="s">
        <v>146</v>
      </c>
      <c r="G79">
        <v>109</v>
      </c>
      <c r="H79" t="s">
        <v>58</v>
      </c>
      <c r="I79" t="s">
        <v>65</v>
      </c>
      <c r="K79" s="163">
        <v>43257</v>
      </c>
      <c r="L79" s="163">
        <v>42398</v>
      </c>
      <c r="M79" s="163">
        <v>45320</v>
      </c>
      <c r="N79" s="163">
        <v>43160</v>
      </c>
      <c r="O79">
        <v>0</v>
      </c>
      <c r="P79">
        <v>65</v>
      </c>
      <c r="Q79" t="s">
        <v>287</v>
      </c>
      <c r="R79">
        <v>85</v>
      </c>
      <c r="S79">
        <v>120</v>
      </c>
      <c r="T79">
        <v>9243698</v>
      </c>
    </row>
    <row r="80" spans="1:20">
      <c r="A80">
        <v>12</v>
      </c>
      <c r="B80" t="s">
        <v>150</v>
      </c>
      <c r="C80">
        <v>18</v>
      </c>
      <c r="D80" t="s">
        <v>55</v>
      </c>
      <c r="E80" t="s">
        <v>151</v>
      </c>
      <c r="F80" t="s">
        <v>152</v>
      </c>
      <c r="G80">
        <v>1749453</v>
      </c>
      <c r="H80" t="s">
        <v>58</v>
      </c>
      <c r="I80" t="s">
        <v>153</v>
      </c>
      <c r="K80" s="163">
        <v>42561</v>
      </c>
      <c r="L80" s="163">
        <v>42398</v>
      </c>
      <c r="M80" s="163">
        <v>45320</v>
      </c>
      <c r="N80" s="163">
        <v>43160</v>
      </c>
      <c r="O80">
        <v>0</v>
      </c>
      <c r="P80">
        <v>65</v>
      </c>
      <c r="Q80" t="s">
        <v>288</v>
      </c>
      <c r="R80">
        <v>0</v>
      </c>
      <c r="S80">
        <v>36</v>
      </c>
      <c r="T80">
        <v>618890</v>
      </c>
    </row>
    <row r="81" spans="1:20">
      <c r="A81">
        <v>12</v>
      </c>
      <c r="B81" t="s">
        <v>150</v>
      </c>
      <c r="C81">
        <v>38</v>
      </c>
      <c r="D81" t="s">
        <v>55</v>
      </c>
      <c r="E81" t="s">
        <v>154</v>
      </c>
      <c r="F81" t="s">
        <v>155</v>
      </c>
      <c r="G81">
        <v>45262</v>
      </c>
      <c r="H81" t="s">
        <v>58</v>
      </c>
      <c r="K81" s="163">
        <v>42833</v>
      </c>
      <c r="L81" s="163">
        <v>42398</v>
      </c>
      <c r="M81" s="163">
        <v>45320</v>
      </c>
      <c r="N81" s="163">
        <v>43160</v>
      </c>
      <c r="O81">
        <v>0</v>
      </c>
      <c r="P81">
        <v>65</v>
      </c>
      <c r="Q81" t="s">
        <v>288</v>
      </c>
      <c r="R81">
        <v>0</v>
      </c>
      <c r="S81">
        <v>36</v>
      </c>
      <c r="T81">
        <v>15453</v>
      </c>
    </row>
    <row r="82" spans="1:20">
      <c r="A82">
        <v>12</v>
      </c>
      <c r="B82" t="s">
        <v>150</v>
      </c>
      <c r="C82">
        <v>15</v>
      </c>
      <c r="D82" t="s">
        <v>55</v>
      </c>
      <c r="E82" t="s">
        <v>156</v>
      </c>
      <c r="F82" t="s">
        <v>157</v>
      </c>
      <c r="G82" t="s">
        <v>158</v>
      </c>
      <c r="H82" t="s">
        <v>58</v>
      </c>
      <c r="I82" t="s">
        <v>153</v>
      </c>
      <c r="K82" s="163">
        <v>42892</v>
      </c>
      <c r="L82" s="163">
        <v>42398</v>
      </c>
      <c r="M82" s="163">
        <v>45320</v>
      </c>
      <c r="N82" s="163">
        <v>43160</v>
      </c>
      <c r="O82">
        <v>0</v>
      </c>
      <c r="P82">
        <v>65</v>
      </c>
      <c r="Q82" t="s">
        <v>288</v>
      </c>
      <c r="R82">
        <v>0</v>
      </c>
      <c r="S82">
        <v>36</v>
      </c>
      <c r="T82">
        <v>1225574.7</v>
      </c>
    </row>
    <row r="83" spans="1:20">
      <c r="A83">
        <v>12</v>
      </c>
      <c r="B83" t="s">
        <v>150</v>
      </c>
      <c r="C83">
        <v>20</v>
      </c>
      <c r="D83" t="s">
        <v>55</v>
      </c>
      <c r="E83" t="s">
        <v>159</v>
      </c>
      <c r="F83" t="s">
        <v>160</v>
      </c>
      <c r="G83">
        <v>2576872</v>
      </c>
      <c r="H83" t="s">
        <v>58</v>
      </c>
      <c r="I83" t="s">
        <v>153</v>
      </c>
      <c r="K83" s="163">
        <v>42935</v>
      </c>
      <c r="L83" s="163">
        <v>42398</v>
      </c>
      <c r="M83" s="163">
        <v>45320</v>
      </c>
      <c r="N83" s="163">
        <v>43160</v>
      </c>
      <c r="O83">
        <v>0</v>
      </c>
      <c r="P83">
        <v>65</v>
      </c>
      <c r="Q83" t="s">
        <v>288</v>
      </c>
      <c r="R83">
        <v>0</v>
      </c>
      <c r="S83">
        <v>36</v>
      </c>
      <c r="T83">
        <v>48647</v>
      </c>
    </row>
    <row r="84" spans="1:20">
      <c r="A84">
        <v>12</v>
      </c>
      <c r="B84" t="s">
        <v>150</v>
      </c>
      <c r="C84">
        <v>20</v>
      </c>
      <c r="D84" t="s">
        <v>55</v>
      </c>
      <c r="E84" t="s">
        <v>159</v>
      </c>
      <c r="F84" t="s">
        <v>160</v>
      </c>
      <c r="G84">
        <v>2576872</v>
      </c>
      <c r="H84" t="s">
        <v>58</v>
      </c>
      <c r="I84" t="s">
        <v>161</v>
      </c>
      <c r="K84" s="163">
        <v>42935</v>
      </c>
      <c r="L84" s="163">
        <v>42398</v>
      </c>
      <c r="M84" s="163">
        <v>45320</v>
      </c>
      <c r="N84" s="163">
        <v>43160</v>
      </c>
      <c r="O84">
        <v>0</v>
      </c>
      <c r="P84">
        <v>65</v>
      </c>
      <c r="Q84" t="s">
        <v>288</v>
      </c>
      <c r="R84">
        <v>0</v>
      </c>
      <c r="S84">
        <v>36</v>
      </c>
      <c r="T84">
        <v>48647</v>
      </c>
    </row>
    <row r="85" spans="1:20">
      <c r="A85">
        <v>12</v>
      </c>
      <c r="B85" t="s">
        <v>150</v>
      </c>
      <c r="C85">
        <v>64</v>
      </c>
      <c r="D85" t="s">
        <v>55</v>
      </c>
      <c r="E85" t="s">
        <v>162</v>
      </c>
      <c r="F85" t="s">
        <v>163</v>
      </c>
      <c r="G85">
        <v>815</v>
      </c>
      <c r="H85" t="s">
        <v>58</v>
      </c>
      <c r="K85" s="163">
        <v>42998</v>
      </c>
      <c r="L85" s="163">
        <v>42398</v>
      </c>
      <c r="M85" s="163">
        <v>45320</v>
      </c>
      <c r="N85" s="163">
        <v>43160</v>
      </c>
      <c r="O85">
        <v>0</v>
      </c>
      <c r="P85">
        <v>65</v>
      </c>
      <c r="Q85" t="s">
        <v>288</v>
      </c>
      <c r="R85">
        <v>0</v>
      </c>
      <c r="S85">
        <v>36</v>
      </c>
      <c r="T85">
        <v>10924</v>
      </c>
    </row>
    <row r="86" spans="1:20">
      <c r="A86">
        <v>12</v>
      </c>
      <c r="B86" t="s">
        <v>150</v>
      </c>
      <c r="C86">
        <v>64</v>
      </c>
      <c r="D86" t="s">
        <v>55</v>
      </c>
      <c r="E86" t="s">
        <v>162</v>
      </c>
      <c r="F86" t="s">
        <v>163</v>
      </c>
      <c r="G86">
        <v>815</v>
      </c>
      <c r="H86" t="s">
        <v>58</v>
      </c>
      <c r="K86" s="163">
        <v>42998</v>
      </c>
      <c r="L86" s="163">
        <v>42398</v>
      </c>
      <c r="M86" s="163">
        <v>45320</v>
      </c>
      <c r="N86" s="163">
        <v>43160</v>
      </c>
      <c r="O86">
        <v>0</v>
      </c>
      <c r="P86">
        <v>65</v>
      </c>
      <c r="Q86" t="s">
        <v>288</v>
      </c>
      <c r="R86">
        <v>0</v>
      </c>
      <c r="S86">
        <v>36</v>
      </c>
      <c r="T86">
        <v>10924</v>
      </c>
    </row>
    <row r="87" spans="1:20">
      <c r="A87">
        <v>12</v>
      </c>
      <c r="B87" t="s">
        <v>150</v>
      </c>
      <c r="C87">
        <v>65</v>
      </c>
      <c r="D87" t="s">
        <v>55</v>
      </c>
      <c r="E87" t="s">
        <v>164</v>
      </c>
      <c r="F87" t="s">
        <v>119</v>
      </c>
      <c r="G87">
        <v>425479</v>
      </c>
      <c r="H87" t="s">
        <v>58</v>
      </c>
      <c r="K87" s="163">
        <v>42999</v>
      </c>
      <c r="L87" s="163">
        <v>42398</v>
      </c>
      <c r="M87" s="163">
        <v>45320</v>
      </c>
      <c r="N87" s="163">
        <v>43160</v>
      </c>
      <c r="O87">
        <v>0</v>
      </c>
      <c r="P87">
        <v>65</v>
      </c>
      <c r="Q87" t="s">
        <v>288</v>
      </c>
      <c r="R87">
        <v>0</v>
      </c>
      <c r="S87">
        <v>36</v>
      </c>
      <c r="T87">
        <v>320000</v>
      </c>
    </row>
    <row r="88" spans="1:20">
      <c r="A88">
        <v>12</v>
      </c>
      <c r="B88" t="s">
        <v>150</v>
      </c>
      <c r="C88">
        <v>65</v>
      </c>
      <c r="D88" t="s">
        <v>55</v>
      </c>
      <c r="E88" t="s">
        <v>165</v>
      </c>
      <c r="F88" t="s">
        <v>119</v>
      </c>
      <c r="G88">
        <v>425479</v>
      </c>
      <c r="H88" t="s">
        <v>58</v>
      </c>
      <c r="K88" s="163">
        <v>42999</v>
      </c>
      <c r="L88" s="163">
        <v>42398</v>
      </c>
      <c r="M88" s="163">
        <v>45320</v>
      </c>
      <c r="N88" s="163">
        <v>43160</v>
      </c>
      <c r="O88">
        <v>0</v>
      </c>
      <c r="P88">
        <v>65</v>
      </c>
      <c r="Q88" t="s">
        <v>288</v>
      </c>
      <c r="R88">
        <v>0</v>
      </c>
      <c r="S88">
        <v>36</v>
      </c>
      <c r="T88">
        <v>320000</v>
      </c>
    </row>
    <row r="89" spans="1:20">
      <c r="A89">
        <v>12</v>
      </c>
      <c r="B89" t="s">
        <v>150</v>
      </c>
      <c r="C89">
        <v>65</v>
      </c>
      <c r="D89" t="s">
        <v>55</v>
      </c>
      <c r="E89" t="s">
        <v>166</v>
      </c>
      <c r="F89" t="s">
        <v>119</v>
      </c>
      <c r="G89">
        <v>425479</v>
      </c>
      <c r="H89" t="s">
        <v>58</v>
      </c>
      <c r="K89" s="163">
        <v>42999</v>
      </c>
      <c r="L89" s="163">
        <v>42398</v>
      </c>
      <c r="M89" s="163">
        <v>45320</v>
      </c>
      <c r="N89" s="163">
        <v>43160</v>
      </c>
      <c r="O89">
        <v>0</v>
      </c>
      <c r="P89">
        <v>65</v>
      </c>
      <c r="Q89" t="s">
        <v>288</v>
      </c>
      <c r="R89">
        <v>0</v>
      </c>
      <c r="S89">
        <v>36</v>
      </c>
      <c r="T89">
        <v>135000</v>
      </c>
    </row>
    <row r="90" spans="1:20">
      <c r="A90">
        <v>12</v>
      </c>
      <c r="B90" t="s">
        <v>150</v>
      </c>
      <c r="C90">
        <v>69</v>
      </c>
      <c r="D90" t="s">
        <v>55</v>
      </c>
      <c r="E90" t="s">
        <v>167</v>
      </c>
      <c r="F90" t="s">
        <v>168</v>
      </c>
      <c r="G90">
        <v>2607788</v>
      </c>
      <c r="H90" t="s">
        <v>58</v>
      </c>
      <c r="K90" s="163">
        <v>43019</v>
      </c>
      <c r="L90" s="163">
        <v>42398</v>
      </c>
      <c r="M90" s="163">
        <v>45320</v>
      </c>
      <c r="N90" s="163">
        <v>43160</v>
      </c>
      <c r="O90">
        <v>0</v>
      </c>
      <c r="P90">
        <v>65</v>
      </c>
      <c r="Q90" t="s">
        <v>288</v>
      </c>
      <c r="R90">
        <v>0</v>
      </c>
      <c r="S90">
        <v>36</v>
      </c>
      <c r="T90">
        <v>13941</v>
      </c>
    </row>
    <row r="91" spans="1:20">
      <c r="A91">
        <v>12</v>
      </c>
      <c r="B91" t="s">
        <v>150</v>
      </c>
      <c r="C91">
        <v>69</v>
      </c>
      <c r="D91" t="s">
        <v>55</v>
      </c>
      <c r="E91" t="s">
        <v>167</v>
      </c>
      <c r="F91" t="s">
        <v>168</v>
      </c>
      <c r="G91">
        <v>2607788</v>
      </c>
      <c r="H91" t="s">
        <v>58</v>
      </c>
      <c r="K91" s="163">
        <v>43019</v>
      </c>
      <c r="L91" s="163">
        <v>42398</v>
      </c>
      <c r="M91" s="163">
        <v>45320</v>
      </c>
      <c r="N91" s="163">
        <v>43160</v>
      </c>
      <c r="O91">
        <v>0</v>
      </c>
      <c r="P91">
        <v>65</v>
      </c>
      <c r="Q91" t="s">
        <v>288</v>
      </c>
      <c r="R91">
        <v>0</v>
      </c>
      <c r="S91">
        <v>36</v>
      </c>
      <c r="T91">
        <v>13941</v>
      </c>
    </row>
    <row r="92" spans="1:20">
      <c r="A92">
        <v>12</v>
      </c>
      <c r="B92" t="s">
        <v>150</v>
      </c>
      <c r="C92">
        <v>69</v>
      </c>
      <c r="D92" t="s">
        <v>55</v>
      </c>
      <c r="E92" t="s">
        <v>167</v>
      </c>
      <c r="F92" t="s">
        <v>168</v>
      </c>
      <c r="G92">
        <v>2607788</v>
      </c>
      <c r="H92" t="s">
        <v>58</v>
      </c>
      <c r="K92" s="163">
        <v>43019</v>
      </c>
      <c r="L92" s="163">
        <v>42398</v>
      </c>
      <c r="M92" s="163">
        <v>45320</v>
      </c>
      <c r="N92" s="163">
        <v>43160</v>
      </c>
      <c r="O92">
        <v>0</v>
      </c>
      <c r="P92">
        <v>65</v>
      </c>
      <c r="Q92" t="s">
        <v>288</v>
      </c>
      <c r="R92">
        <v>0</v>
      </c>
      <c r="S92">
        <v>36</v>
      </c>
      <c r="T92">
        <v>13941</v>
      </c>
    </row>
    <row r="93" spans="1:20">
      <c r="A93">
        <v>12</v>
      </c>
      <c r="B93" t="s">
        <v>150</v>
      </c>
      <c r="C93">
        <v>74</v>
      </c>
      <c r="D93" t="s">
        <v>55</v>
      </c>
      <c r="E93" t="s">
        <v>169</v>
      </c>
      <c r="F93" t="s">
        <v>168</v>
      </c>
      <c r="G93">
        <v>2737549</v>
      </c>
      <c r="H93" t="s">
        <v>58</v>
      </c>
      <c r="K93" s="163">
        <v>43024</v>
      </c>
      <c r="L93" s="163">
        <v>42398</v>
      </c>
      <c r="M93" s="163">
        <v>45320</v>
      </c>
      <c r="N93" s="163">
        <v>43160</v>
      </c>
      <c r="O93">
        <v>0</v>
      </c>
      <c r="P93">
        <v>65</v>
      </c>
      <c r="Q93" t="s">
        <v>288</v>
      </c>
      <c r="R93">
        <v>0</v>
      </c>
      <c r="S93">
        <v>36</v>
      </c>
      <c r="T93">
        <v>42008</v>
      </c>
    </row>
    <row r="94" spans="1:20">
      <c r="A94">
        <v>12</v>
      </c>
      <c r="B94" t="s">
        <v>150</v>
      </c>
      <c r="C94">
        <v>74</v>
      </c>
      <c r="D94" t="s">
        <v>55</v>
      </c>
      <c r="E94" t="s">
        <v>170</v>
      </c>
      <c r="F94" t="s">
        <v>168</v>
      </c>
      <c r="G94">
        <v>2737549</v>
      </c>
      <c r="H94" t="s">
        <v>58</v>
      </c>
      <c r="K94" s="163">
        <v>43024</v>
      </c>
      <c r="L94" s="163">
        <v>42398</v>
      </c>
      <c r="M94" s="163">
        <v>45320</v>
      </c>
      <c r="N94" s="163">
        <v>43160</v>
      </c>
      <c r="O94">
        <v>0</v>
      </c>
      <c r="P94">
        <v>65</v>
      </c>
      <c r="Q94" t="s">
        <v>288</v>
      </c>
      <c r="R94">
        <v>0</v>
      </c>
      <c r="S94">
        <v>36</v>
      </c>
      <c r="T94">
        <v>5874</v>
      </c>
    </row>
    <row r="95" spans="1:20">
      <c r="A95">
        <v>12</v>
      </c>
      <c r="B95" t="s">
        <v>150</v>
      </c>
      <c r="C95">
        <v>74</v>
      </c>
      <c r="D95" t="s">
        <v>55</v>
      </c>
      <c r="E95" t="s">
        <v>170</v>
      </c>
      <c r="F95" t="s">
        <v>168</v>
      </c>
      <c r="G95">
        <v>2737549</v>
      </c>
      <c r="H95" t="s">
        <v>58</v>
      </c>
      <c r="K95" s="163">
        <v>43024</v>
      </c>
      <c r="L95" s="163">
        <v>42398</v>
      </c>
      <c r="M95" s="163">
        <v>45320</v>
      </c>
      <c r="N95" s="163">
        <v>43160</v>
      </c>
      <c r="O95">
        <v>0</v>
      </c>
      <c r="P95">
        <v>65</v>
      </c>
      <c r="Q95" t="s">
        <v>288</v>
      </c>
      <c r="R95">
        <v>0</v>
      </c>
      <c r="S95">
        <v>36</v>
      </c>
      <c r="T95">
        <v>5874</v>
      </c>
    </row>
    <row r="96" spans="1:20">
      <c r="A96">
        <v>12</v>
      </c>
      <c r="B96" t="s">
        <v>150</v>
      </c>
      <c r="C96">
        <v>74</v>
      </c>
      <c r="D96" t="s">
        <v>55</v>
      </c>
      <c r="E96" t="s">
        <v>170</v>
      </c>
      <c r="F96" t="s">
        <v>168</v>
      </c>
      <c r="G96">
        <v>2737549</v>
      </c>
      <c r="H96" t="s">
        <v>58</v>
      </c>
      <c r="K96" s="163">
        <v>43024</v>
      </c>
      <c r="L96" s="163">
        <v>42398</v>
      </c>
      <c r="M96" s="163">
        <v>45320</v>
      </c>
      <c r="N96" s="163">
        <v>43160</v>
      </c>
      <c r="O96">
        <v>0</v>
      </c>
      <c r="P96">
        <v>65</v>
      </c>
      <c r="Q96" t="s">
        <v>288</v>
      </c>
      <c r="R96">
        <v>0</v>
      </c>
      <c r="S96">
        <v>36</v>
      </c>
      <c r="T96">
        <v>5874</v>
      </c>
    </row>
    <row r="97" spans="1:20">
      <c r="A97">
        <v>12</v>
      </c>
      <c r="B97" t="s">
        <v>150</v>
      </c>
      <c r="C97">
        <v>74</v>
      </c>
      <c r="D97" t="s">
        <v>55</v>
      </c>
      <c r="E97" t="s">
        <v>170</v>
      </c>
      <c r="F97" t="s">
        <v>168</v>
      </c>
      <c r="G97">
        <v>2737549</v>
      </c>
      <c r="H97" t="s">
        <v>58</v>
      </c>
      <c r="K97" s="163">
        <v>43024</v>
      </c>
      <c r="L97" s="163">
        <v>42398</v>
      </c>
      <c r="M97" s="163">
        <v>45320</v>
      </c>
      <c r="N97" s="163">
        <v>43160</v>
      </c>
      <c r="O97">
        <v>0</v>
      </c>
      <c r="P97">
        <v>65</v>
      </c>
      <c r="Q97" t="s">
        <v>288</v>
      </c>
      <c r="R97">
        <v>0</v>
      </c>
      <c r="S97">
        <v>36</v>
      </c>
      <c r="T97">
        <v>5874</v>
      </c>
    </row>
    <row r="98" spans="1:20">
      <c r="A98">
        <v>12</v>
      </c>
      <c r="B98" t="s">
        <v>150</v>
      </c>
      <c r="C98">
        <v>17</v>
      </c>
      <c r="D98" t="s">
        <v>55</v>
      </c>
      <c r="E98" t="s">
        <v>171</v>
      </c>
      <c r="F98" t="s">
        <v>172</v>
      </c>
      <c r="G98">
        <v>1664023</v>
      </c>
      <c r="H98" t="s">
        <v>58</v>
      </c>
      <c r="I98" t="s">
        <v>153</v>
      </c>
      <c r="K98" s="163">
        <v>43034</v>
      </c>
      <c r="L98" s="163">
        <v>42398</v>
      </c>
      <c r="M98" s="163">
        <v>45320</v>
      </c>
      <c r="N98" s="163">
        <v>43160</v>
      </c>
      <c r="O98">
        <v>0</v>
      </c>
      <c r="P98">
        <v>65</v>
      </c>
      <c r="Q98" t="s">
        <v>288</v>
      </c>
      <c r="R98">
        <v>0</v>
      </c>
      <c r="S98">
        <v>36</v>
      </c>
      <c r="T98">
        <v>46960</v>
      </c>
    </row>
    <row r="99" spans="1:20">
      <c r="A99">
        <v>12</v>
      </c>
      <c r="B99" t="s">
        <v>150</v>
      </c>
      <c r="C99">
        <v>17</v>
      </c>
      <c r="D99" t="s">
        <v>55</v>
      </c>
      <c r="E99" t="s">
        <v>171</v>
      </c>
      <c r="F99" t="s">
        <v>172</v>
      </c>
      <c r="G99">
        <v>1664023</v>
      </c>
      <c r="H99" t="s">
        <v>58</v>
      </c>
      <c r="I99" t="s">
        <v>153</v>
      </c>
      <c r="K99" s="163">
        <v>43034</v>
      </c>
      <c r="L99" s="163">
        <v>42398</v>
      </c>
      <c r="M99" s="163">
        <v>45320</v>
      </c>
      <c r="N99" s="163">
        <v>43160</v>
      </c>
      <c r="O99">
        <v>0</v>
      </c>
      <c r="P99">
        <v>65</v>
      </c>
      <c r="Q99" t="s">
        <v>288</v>
      </c>
      <c r="R99">
        <v>0</v>
      </c>
      <c r="S99">
        <v>36</v>
      </c>
      <c r="T99">
        <v>46960</v>
      </c>
    </row>
    <row r="100" spans="1:20">
      <c r="A100">
        <v>12</v>
      </c>
      <c r="B100" t="s">
        <v>150</v>
      </c>
      <c r="C100">
        <v>17</v>
      </c>
      <c r="D100" t="s">
        <v>55</v>
      </c>
      <c r="E100" t="s">
        <v>171</v>
      </c>
      <c r="F100" t="s">
        <v>172</v>
      </c>
      <c r="G100">
        <v>1664023</v>
      </c>
      <c r="H100" t="s">
        <v>58</v>
      </c>
      <c r="I100" t="s">
        <v>153</v>
      </c>
      <c r="K100" s="163">
        <v>43034</v>
      </c>
      <c r="L100" s="163">
        <v>42398</v>
      </c>
      <c r="M100" s="163">
        <v>45320</v>
      </c>
      <c r="N100" s="163">
        <v>43160</v>
      </c>
      <c r="O100">
        <v>0</v>
      </c>
      <c r="P100">
        <v>65</v>
      </c>
      <c r="Q100" t="s">
        <v>288</v>
      </c>
      <c r="R100">
        <v>0</v>
      </c>
      <c r="S100">
        <v>36</v>
      </c>
      <c r="T100">
        <v>46960</v>
      </c>
    </row>
    <row r="101" spans="1:20">
      <c r="A101">
        <v>12</v>
      </c>
      <c r="B101" t="s">
        <v>150</v>
      </c>
      <c r="C101">
        <v>17</v>
      </c>
      <c r="D101" t="s">
        <v>55</v>
      </c>
      <c r="E101" t="s">
        <v>171</v>
      </c>
      <c r="F101" t="s">
        <v>172</v>
      </c>
      <c r="G101">
        <v>1664023</v>
      </c>
      <c r="H101" t="s">
        <v>58</v>
      </c>
      <c r="I101" t="s">
        <v>153</v>
      </c>
      <c r="K101" s="163">
        <v>43034</v>
      </c>
      <c r="L101" s="163">
        <v>42398</v>
      </c>
      <c r="M101" s="163">
        <v>45320</v>
      </c>
      <c r="N101" s="163">
        <v>43160</v>
      </c>
      <c r="O101">
        <v>0</v>
      </c>
      <c r="P101">
        <v>65</v>
      </c>
      <c r="Q101" t="s">
        <v>288</v>
      </c>
      <c r="R101">
        <v>0</v>
      </c>
      <c r="S101">
        <v>36</v>
      </c>
      <c r="T101">
        <v>46960</v>
      </c>
    </row>
    <row r="102" spans="1:20">
      <c r="A102">
        <v>12</v>
      </c>
      <c r="B102" t="s">
        <v>150</v>
      </c>
      <c r="C102">
        <v>17</v>
      </c>
      <c r="D102" t="s">
        <v>55</v>
      </c>
      <c r="E102" t="s">
        <v>171</v>
      </c>
      <c r="F102" t="s">
        <v>172</v>
      </c>
      <c r="G102">
        <v>1664023</v>
      </c>
      <c r="H102" t="s">
        <v>58</v>
      </c>
      <c r="I102" t="s">
        <v>153</v>
      </c>
      <c r="K102" s="163">
        <v>43034</v>
      </c>
      <c r="L102" s="163">
        <v>42398</v>
      </c>
      <c r="M102" s="163">
        <v>45320</v>
      </c>
      <c r="N102" s="163">
        <v>43160</v>
      </c>
      <c r="O102">
        <v>0</v>
      </c>
      <c r="P102">
        <v>65</v>
      </c>
      <c r="Q102" t="s">
        <v>288</v>
      </c>
      <c r="R102">
        <v>0</v>
      </c>
      <c r="S102">
        <v>36</v>
      </c>
      <c r="T102">
        <v>46960</v>
      </c>
    </row>
    <row r="103" spans="1:20">
      <c r="A103">
        <v>12</v>
      </c>
      <c r="B103" t="s">
        <v>150</v>
      </c>
      <c r="C103">
        <v>17</v>
      </c>
      <c r="D103" t="s">
        <v>55</v>
      </c>
      <c r="E103" t="s">
        <v>171</v>
      </c>
      <c r="F103" t="s">
        <v>172</v>
      </c>
      <c r="G103">
        <v>1664023</v>
      </c>
      <c r="H103" t="s">
        <v>58</v>
      </c>
      <c r="I103" t="s">
        <v>153</v>
      </c>
      <c r="K103" s="163">
        <v>43034</v>
      </c>
      <c r="L103" s="163">
        <v>42398</v>
      </c>
      <c r="M103" s="163">
        <v>45320</v>
      </c>
      <c r="N103" s="163">
        <v>43160</v>
      </c>
      <c r="O103">
        <v>0</v>
      </c>
      <c r="P103">
        <v>65</v>
      </c>
      <c r="Q103" t="s">
        <v>288</v>
      </c>
      <c r="R103">
        <v>0</v>
      </c>
      <c r="S103">
        <v>36</v>
      </c>
      <c r="T103">
        <v>46960</v>
      </c>
    </row>
    <row r="104" spans="1:20">
      <c r="A104">
        <v>12</v>
      </c>
      <c r="B104" t="s">
        <v>150</v>
      </c>
      <c r="C104">
        <v>17</v>
      </c>
      <c r="D104" t="s">
        <v>55</v>
      </c>
      <c r="E104" t="s">
        <v>171</v>
      </c>
      <c r="F104" t="s">
        <v>172</v>
      </c>
      <c r="G104">
        <v>1664023</v>
      </c>
      <c r="H104" t="s">
        <v>58</v>
      </c>
      <c r="I104" t="s">
        <v>153</v>
      </c>
      <c r="K104" s="163">
        <v>43034</v>
      </c>
      <c r="L104" s="163">
        <v>42398</v>
      </c>
      <c r="M104" s="163">
        <v>45320</v>
      </c>
      <c r="N104" s="163">
        <v>43160</v>
      </c>
      <c r="O104">
        <v>0</v>
      </c>
      <c r="P104">
        <v>65</v>
      </c>
      <c r="Q104" t="s">
        <v>288</v>
      </c>
      <c r="R104">
        <v>0</v>
      </c>
      <c r="S104">
        <v>36</v>
      </c>
      <c r="T104">
        <v>46960</v>
      </c>
    </row>
    <row r="105" spans="1:20">
      <c r="A105">
        <v>12</v>
      </c>
      <c r="B105" t="s">
        <v>150</v>
      </c>
      <c r="C105">
        <v>17</v>
      </c>
      <c r="D105" t="s">
        <v>55</v>
      </c>
      <c r="E105" t="s">
        <v>171</v>
      </c>
      <c r="F105" t="s">
        <v>172</v>
      </c>
      <c r="G105">
        <v>1664023</v>
      </c>
      <c r="H105" t="s">
        <v>58</v>
      </c>
      <c r="I105" t="s">
        <v>153</v>
      </c>
      <c r="K105" s="163">
        <v>43034</v>
      </c>
      <c r="L105" s="163">
        <v>42398</v>
      </c>
      <c r="M105" s="163">
        <v>45320</v>
      </c>
      <c r="N105" s="163">
        <v>43160</v>
      </c>
      <c r="O105">
        <v>0</v>
      </c>
      <c r="P105">
        <v>65</v>
      </c>
      <c r="Q105" t="s">
        <v>288</v>
      </c>
      <c r="R105">
        <v>0</v>
      </c>
      <c r="S105">
        <v>36</v>
      </c>
      <c r="T105">
        <v>46960</v>
      </c>
    </row>
    <row r="106" spans="1:20">
      <c r="A106">
        <v>12</v>
      </c>
      <c r="B106" t="s">
        <v>150</v>
      </c>
      <c r="C106">
        <v>17</v>
      </c>
      <c r="D106" t="s">
        <v>55</v>
      </c>
      <c r="E106" t="s">
        <v>171</v>
      </c>
      <c r="F106" t="s">
        <v>172</v>
      </c>
      <c r="G106">
        <v>1664023</v>
      </c>
      <c r="H106" t="s">
        <v>58</v>
      </c>
      <c r="I106" t="s">
        <v>153</v>
      </c>
      <c r="K106" s="163">
        <v>43034</v>
      </c>
      <c r="L106" s="163">
        <v>42398</v>
      </c>
      <c r="M106" s="163">
        <v>45320</v>
      </c>
      <c r="N106" s="163">
        <v>43160</v>
      </c>
      <c r="O106">
        <v>0</v>
      </c>
      <c r="P106">
        <v>65</v>
      </c>
      <c r="Q106" t="s">
        <v>288</v>
      </c>
      <c r="R106">
        <v>0</v>
      </c>
      <c r="S106">
        <v>36</v>
      </c>
      <c r="T106">
        <v>46960</v>
      </c>
    </row>
    <row r="107" spans="1:20">
      <c r="A107">
        <v>12</v>
      </c>
      <c r="B107" t="s">
        <v>150</v>
      </c>
      <c r="C107">
        <v>17</v>
      </c>
      <c r="D107" t="s">
        <v>55</v>
      </c>
      <c r="E107" t="s">
        <v>171</v>
      </c>
      <c r="F107" t="s">
        <v>172</v>
      </c>
      <c r="G107">
        <v>1664023</v>
      </c>
      <c r="H107" t="s">
        <v>58</v>
      </c>
      <c r="I107" t="s">
        <v>153</v>
      </c>
      <c r="K107" s="163">
        <v>43034</v>
      </c>
      <c r="L107" s="163">
        <v>42398</v>
      </c>
      <c r="M107" s="163">
        <v>45320</v>
      </c>
      <c r="N107" s="163">
        <v>43160</v>
      </c>
      <c r="O107">
        <v>0</v>
      </c>
      <c r="P107">
        <v>65</v>
      </c>
      <c r="Q107" t="s">
        <v>288</v>
      </c>
      <c r="R107">
        <v>0</v>
      </c>
      <c r="S107">
        <v>36</v>
      </c>
      <c r="T107">
        <v>46960</v>
      </c>
    </row>
    <row r="108" spans="1:20">
      <c r="A108">
        <v>12</v>
      </c>
      <c r="B108" t="s">
        <v>150</v>
      </c>
      <c r="C108">
        <v>17</v>
      </c>
      <c r="D108" t="s">
        <v>55</v>
      </c>
      <c r="E108" t="s">
        <v>171</v>
      </c>
      <c r="F108" t="s">
        <v>172</v>
      </c>
      <c r="G108">
        <v>1664023</v>
      </c>
      <c r="H108" t="s">
        <v>58</v>
      </c>
      <c r="I108" t="s">
        <v>153</v>
      </c>
      <c r="K108" s="163">
        <v>43034</v>
      </c>
      <c r="L108" s="163">
        <v>42398</v>
      </c>
      <c r="M108" s="163">
        <v>45320</v>
      </c>
      <c r="N108" s="163">
        <v>43160</v>
      </c>
      <c r="O108">
        <v>0</v>
      </c>
      <c r="P108">
        <v>65</v>
      </c>
      <c r="Q108" t="s">
        <v>288</v>
      </c>
      <c r="R108">
        <v>0</v>
      </c>
      <c r="S108">
        <v>36</v>
      </c>
      <c r="T108">
        <v>46960</v>
      </c>
    </row>
    <row r="109" spans="1:20">
      <c r="A109">
        <v>12</v>
      </c>
      <c r="B109" t="s">
        <v>150</v>
      </c>
      <c r="C109">
        <v>17</v>
      </c>
      <c r="D109" t="s">
        <v>55</v>
      </c>
      <c r="E109" t="s">
        <v>171</v>
      </c>
      <c r="F109" t="s">
        <v>172</v>
      </c>
      <c r="G109">
        <v>1664023</v>
      </c>
      <c r="H109" t="s">
        <v>58</v>
      </c>
      <c r="I109" t="s">
        <v>153</v>
      </c>
      <c r="K109" s="163">
        <v>43034</v>
      </c>
      <c r="L109" s="163">
        <v>42398</v>
      </c>
      <c r="M109" s="163">
        <v>45320</v>
      </c>
      <c r="N109" s="163">
        <v>43160</v>
      </c>
      <c r="O109">
        <v>0</v>
      </c>
      <c r="P109">
        <v>65</v>
      </c>
      <c r="Q109" t="s">
        <v>288</v>
      </c>
      <c r="R109">
        <v>0</v>
      </c>
      <c r="S109">
        <v>36</v>
      </c>
      <c r="T109">
        <v>46960</v>
      </c>
    </row>
    <row r="110" spans="1:20">
      <c r="A110">
        <v>12</v>
      </c>
      <c r="B110" t="s">
        <v>150</v>
      </c>
      <c r="C110">
        <v>17</v>
      </c>
      <c r="D110" t="s">
        <v>55</v>
      </c>
      <c r="E110" t="s">
        <v>173</v>
      </c>
      <c r="F110" t="s">
        <v>152</v>
      </c>
      <c r="G110">
        <v>1664023</v>
      </c>
      <c r="H110" t="s">
        <v>58</v>
      </c>
      <c r="I110" t="s">
        <v>153</v>
      </c>
      <c r="K110" s="163">
        <v>43034</v>
      </c>
      <c r="L110" s="163">
        <v>42398</v>
      </c>
      <c r="M110" s="163">
        <v>45320</v>
      </c>
      <c r="N110" s="163">
        <v>43160</v>
      </c>
      <c r="O110">
        <v>0</v>
      </c>
      <c r="P110">
        <v>65</v>
      </c>
      <c r="Q110" t="s">
        <v>288</v>
      </c>
      <c r="R110">
        <v>0</v>
      </c>
      <c r="S110">
        <v>36</v>
      </c>
      <c r="T110">
        <v>513887</v>
      </c>
    </row>
    <row r="111" spans="1:20">
      <c r="A111">
        <v>12</v>
      </c>
      <c r="B111" t="s">
        <v>150</v>
      </c>
      <c r="C111">
        <v>17</v>
      </c>
      <c r="D111" t="s">
        <v>55</v>
      </c>
      <c r="E111" t="s">
        <v>173</v>
      </c>
      <c r="F111" t="s">
        <v>152</v>
      </c>
      <c r="G111">
        <v>1664023</v>
      </c>
      <c r="H111" t="s">
        <v>58</v>
      </c>
      <c r="I111" t="s">
        <v>153</v>
      </c>
      <c r="K111" s="163">
        <v>43034</v>
      </c>
      <c r="L111" s="163">
        <v>42398</v>
      </c>
      <c r="M111" s="163">
        <v>45320</v>
      </c>
      <c r="N111" s="163">
        <v>43160</v>
      </c>
      <c r="O111">
        <v>0</v>
      </c>
      <c r="P111">
        <v>65</v>
      </c>
      <c r="Q111" t="s">
        <v>288</v>
      </c>
      <c r="R111">
        <v>0</v>
      </c>
      <c r="S111">
        <v>36</v>
      </c>
      <c r="T111">
        <v>513887</v>
      </c>
    </row>
    <row r="112" spans="1:20">
      <c r="A112">
        <v>12</v>
      </c>
      <c r="B112" t="s">
        <v>150</v>
      </c>
      <c r="C112">
        <v>17</v>
      </c>
      <c r="D112" t="s">
        <v>55</v>
      </c>
      <c r="E112" t="s">
        <v>173</v>
      </c>
      <c r="F112" t="s">
        <v>152</v>
      </c>
      <c r="G112">
        <v>1664023</v>
      </c>
      <c r="H112" t="s">
        <v>58</v>
      </c>
      <c r="I112" t="s">
        <v>153</v>
      </c>
      <c r="K112" s="163">
        <v>43034</v>
      </c>
      <c r="L112" s="163">
        <v>42398</v>
      </c>
      <c r="M112" s="163">
        <v>45320</v>
      </c>
      <c r="N112" s="163">
        <v>43160</v>
      </c>
      <c r="O112">
        <v>0</v>
      </c>
      <c r="P112">
        <v>65</v>
      </c>
      <c r="Q112" t="s">
        <v>288</v>
      </c>
      <c r="R112">
        <v>0</v>
      </c>
      <c r="S112">
        <v>36</v>
      </c>
      <c r="T112">
        <v>513887</v>
      </c>
    </row>
    <row r="113" spans="1:20">
      <c r="A113">
        <v>12</v>
      </c>
      <c r="B113" t="s">
        <v>150</v>
      </c>
      <c r="C113">
        <v>17</v>
      </c>
      <c r="D113" t="s">
        <v>55</v>
      </c>
      <c r="E113" t="s">
        <v>173</v>
      </c>
      <c r="F113" t="s">
        <v>152</v>
      </c>
      <c r="G113">
        <v>1664023</v>
      </c>
      <c r="H113" t="s">
        <v>58</v>
      </c>
      <c r="I113" t="s">
        <v>153</v>
      </c>
      <c r="K113" s="163">
        <v>43034</v>
      </c>
      <c r="L113" s="163">
        <v>42398</v>
      </c>
      <c r="M113" s="163">
        <v>45320</v>
      </c>
      <c r="N113" s="163">
        <v>43160</v>
      </c>
      <c r="O113">
        <v>0</v>
      </c>
      <c r="P113">
        <v>65</v>
      </c>
      <c r="Q113" t="s">
        <v>288</v>
      </c>
      <c r="R113">
        <v>0</v>
      </c>
      <c r="S113">
        <v>36</v>
      </c>
      <c r="T113">
        <v>513887</v>
      </c>
    </row>
    <row r="114" spans="1:20">
      <c r="A114">
        <v>12</v>
      </c>
      <c r="B114" t="s">
        <v>150</v>
      </c>
      <c r="C114">
        <v>17</v>
      </c>
      <c r="D114" t="s">
        <v>55</v>
      </c>
      <c r="E114" t="s">
        <v>173</v>
      </c>
      <c r="F114" t="s">
        <v>152</v>
      </c>
      <c r="G114">
        <v>1664023</v>
      </c>
      <c r="H114" t="s">
        <v>58</v>
      </c>
      <c r="I114" t="s">
        <v>153</v>
      </c>
      <c r="K114" s="163">
        <v>43034</v>
      </c>
      <c r="L114" s="163">
        <v>42398</v>
      </c>
      <c r="M114" s="163">
        <v>45320</v>
      </c>
      <c r="N114" s="163">
        <v>43160</v>
      </c>
      <c r="O114">
        <v>0</v>
      </c>
      <c r="P114">
        <v>65</v>
      </c>
      <c r="Q114" t="s">
        <v>288</v>
      </c>
      <c r="R114">
        <v>0</v>
      </c>
      <c r="S114">
        <v>36</v>
      </c>
      <c r="T114">
        <v>513887</v>
      </c>
    </row>
    <row r="115" spans="1:20">
      <c r="A115">
        <v>12</v>
      </c>
      <c r="B115" t="s">
        <v>150</v>
      </c>
      <c r="C115">
        <v>17</v>
      </c>
      <c r="D115" t="s">
        <v>55</v>
      </c>
      <c r="E115" t="s">
        <v>173</v>
      </c>
      <c r="F115" t="s">
        <v>152</v>
      </c>
      <c r="G115">
        <v>1664023</v>
      </c>
      <c r="H115" t="s">
        <v>58</v>
      </c>
      <c r="I115" t="s">
        <v>153</v>
      </c>
      <c r="K115" s="163">
        <v>43034</v>
      </c>
      <c r="L115" s="163">
        <v>42398</v>
      </c>
      <c r="M115" s="163">
        <v>45320</v>
      </c>
      <c r="N115" s="163">
        <v>43160</v>
      </c>
      <c r="O115">
        <v>0</v>
      </c>
      <c r="P115">
        <v>65</v>
      </c>
      <c r="Q115" t="s">
        <v>288</v>
      </c>
      <c r="R115">
        <v>0</v>
      </c>
      <c r="S115">
        <v>36</v>
      </c>
      <c r="T115">
        <v>513887</v>
      </c>
    </row>
    <row r="116" spans="1:20">
      <c r="A116">
        <v>12</v>
      </c>
      <c r="B116" t="s">
        <v>150</v>
      </c>
      <c r="C116">
        <v>17</v>
      </c>
      <c r="D116" t="s">
        <v>55</v>
      </c>
      <c r="E116" t="s">
        <v>173</v>
      </c>
      <c r="F116" t="s">
        <v>152</v>
      </c>
      <c r="G116">
        <v>1664023</v>
      </c>
      <c r="H116" t="s">
        <v>58</v>
      </c>
      <c r="I116" t="s">
        <v>153</v>
      </c>
      <c r="K116" s="163">
        <v>43034</v>
      </c>
      <c r="L116" s="163">
        <v>42398</v>
      </c>
      <c r="M116" s="163">
        <v>45320</v>
      </c>
      <c r="N116" s="163">
        <v>43160</v>
      </c>
      <c r="O116">
        <v>0</v>
      </c>
      <c r="P116">
        <v>65</v>
      </c>
      <c r="Q116" t="s">
        <v>288</v>
      </c>
      <c r="R116">
        <v>0</v>
      </c>
      <c r="S116">
        <v>36</v>
      </c>
      <c r="T116">
        <v>513887</v>
      </c>
    </row>
    <row r="117" spans="1:20">
      <c r="A117">
        <v>12</v>
      </c>
      <c r="B117" t="s">
        <v>150</v>
      </c>
      <c r="C117">
        <v>17</v>
      </c>
      <c r="D117" t="s">
        <v>55</v>
      </c>
      <c r="E117" t="s">
        <v>173</v>
      </c>
      <c r="F117" t="s">
        <v>152</v>
      </c>
      <c r="G117">
        <v>1664023</v>
      </c>
      <c r="H117" t="s">
        <v>58</v>
      </c>
      <c r="I117" t="s">
        <v>153</v>
      </c>
      <c r="K117" s="163">
        <v>43034</v>
      </c>
      <c r="L117" s="163">
        <v>42398</v>
      </c>
      <c r="M117" s="163">
        <v>45320</v>
      </c>
      <c r="N117" s="163">
        <v>43160</v>
      </c>
      <c r="O117">
        <v>0</v>
      </c>
      <c r="P117">
        <v>65</v>
      </c>
      <c r="Q117" t="s">
        <v>288</v>
      </c>
      <c r="R117">
        <v>0</v>
      </c>
      <c r="S117">
        <v>36</v>
      </c>
      <c r="T117">
        <v>513887</v>
      </c>
    </row>
    <row r="118" spans="1:20">
      <c r="A118">
        <v>12</v>
      </c>
      <c r="B118" t="s">
        <v>150</v>
      </c>
      <c r="C118">
        <v>17</v>
      </c>
      <c r="D118" t="s">
        <v>55</v>
      </c>
      <c r="E118" t="s">
        <v>173</v>
      </c>
      <c r="F118" t="s">
        <v>152</v>
      </c>
      <c r="G118">
        <v>1664023</v>
      </c>
      <c r="H118" t="s">
        <v>58</v>
      </c>
      <c r="I118" t="s">
        <v>153</v>
      </c>
      <c r="K118" s="163">
        <v>43034</v>
      </c>
      <c r="L118" s="163">
        <v>42398</v>
      </c>
      <c r="M118" s="163">
        <v>45320</v>
      </c>
      <c r="N118" s="163">
        <v>43160</v>
      </c>
      <c r="O118">
        <v>0</v>
      </c>
      <c r="P118">
        <v>65</v>
      </c>
      <c r="Q118" t="s">
        <v>288</v>
      </c>
      <c r="R118">
        <v>0</v>
      </c>
      <c r="S118">
        <v>36</v>
      </c>
      <c r="T118">
        <v>513887</v>
      </c>
    </row>
    <row r="119" spans="1:20">
      <c r="A119">
        <v>12</v>
      </c>
      <c r="B119" t="s">
        <v>150</v>
      </c>
      <c r="C119">
        <v>17</v>
      </c>
      <c r="D119" t="s">
        <v>55</v>
      </c>
      <c r="E119" t="s">
        <v>173</v>
      </c>
      <c r="F119" t="s">
        <v>152</v>
      </c>
      <c r="G119">
        <v>1664023</v>
      </c>
      <c r="H119" t="s">
        <v>58</v>
      </c>
      <c r="I119" t="s">
        <v>153</v>
      </c>
      <c r="K119" s="163">
        <v>43034</v>
      </c>
      <c r="L119" s="163">
        <v>42398</v>
      </c>
      <c r="M119" s="163">
        <v>45320</v>
      </c>
      <c r="N119" s="163">
        <v>43160</v>
      </c>
      <c r="O119">
        <v>0</v>
      </c>
      <c r="P119">
        <v>65</v>
      </c>
      <c r="Q119" t="s">
        <v>288</v>
      </c>
      <c r="R119">
        <v>0</v>
      </c>
      <c r="S119">
        <v>36</v>
      </c>
      <c r="T119">
        <v>513887</v>
      </c>
    </row>
    <row r="120" spans="1:20">
      <c r="A120">
        <v>12</v>
      </c>
      <c r="B120" t="s">
        <v>150</v>
      </c>
      <c r="C120">
        <v>17</v>
      </c>
      <c r="D120" t="s">
        <v>55</v>
      </c>
      <c r="E120" t="s">
        <v>173</v>
      </c>
      <c r="F120" t="s">
        <v>152</v>
      </c>
      <c r="G120">
        <v>1664023</v>
      </c>
      <c r="H120" t="s">
        <v>58</v>
      </c>
      <c r="I120" t="s">
        <v>153</v>
      </c>
      <c r="K120" s="163">
        <v>43034</v>
      </c>
      <c r="L120" s="163">
        <v>42398</v>
      </c>
      <c r="M120" s="163">
        <v>45320</v>
      </c>
      <c r="N120" s="163">
        <v>43160</v>
      </c>
      <c r="O120">
        <v>0</v>
      </c>
      <c r="P120">
        <v>65</v>
      </c>
      <c r="Q120" t="s">
        <v>288</v>
      </c>
      <c r="R120">
        <v>0</v>
      </c>
      <c r="S120">
        <v>36</v>
      </c>
      <c r="T120">
        <v>513887</v>
      </c>
    </row>
    <row r="121" spans="1:20">
      <c r="A121">
        <v>12</v>
      </c>
      <c r="B121" t="s">
        <v>150</v>
      </c>
      <c r="C121">
        <v>17</v>
      </c>
      <c r="D121" t="s">
        <v>55</v>
      </c>
      <c r="E121" t="s">
        <v>173</v>
      </c>
      <c r="F121" t="s">
        <v>152</v>
      </c>
      <c r="G121">
        <v>1664023</v>
      </c>
      <c r="H121" t="s">
        <v>58</v>
      </c>
      <c r="I121" t="s">
        <v>153</v>
      </c>
      <c r="K121" s="163">
        <v>43034</v>
      </c>
      <c r="L121" s="163">
        <v>42398</v>
      </c>
      <c r="M121" s="163">
        <v>45320</v>
      </c>
      <c r="N121" s="163">
        <v>43160</v>
      </c>
      <c r="O121">
        <v>0</v>
      </c>
      <c r="P121">
        <v>65</v>
      </c>
      <c r="Q121" t="s">
        <v>288</v>
      </c>
      <c r="R121">
        <v>0</v>
      </c>
      <c r="S121">
        <v>36</v>
      </c>
      <c r="T121">
        <v>513887</v>
      </c>
    </row>
    <row r="122" spans="1:20">
      <c r="A122">
        <v>12</v>
      </c>
      <c r="B122" t="s">
        <v>150</v>
      </c>
      <c r="C122">
        <v>17</v>
      </c>
      <c r="D122" t="s">
        <v>55</v>
      </c>
      <c r="E122" t="s">
        <v>174</v>
      </c>
      <c r="F122" t="s">
        <v>152</v>
      </c>
      <c r="G122">
        <v>1664023</v>
      </c>
      <c r="H122" t="s">
        <v>58</v>
      </c>
      <c r="I122" t="s">
        <v>153</v>
      </c>
      <c r="K122" s="163">
        <v>43034</v>
      </c>
      <c r="L122" s="163">
        <v>42398</v>
      </c>
      <c r="M122" s="163">
        <v>45320</v>
      </c>
      <c r="N122" s="163">
        <v>43160</v>
      </c>
      <c r="O122">
        <v>0</v>
      </c>
      <c r="P122">
        <v>65</v>
      </c>
      <c r="Q122" t="s">
        <v>288</v>
      </c>
      <c r="R122">
        <v>0</v>
      </c>
      <c r="S122">
        <v>36</v>
      </c>
      <c r="T122">
        <v>491048</v>
      </c>
    </row>
    <row r="123" spans="1:20">
      <c r="A123">
        <v>12</v>
      </c>
      <c r="B123" t="s">
        <v>150</v>
      </c>
      <c r="C123">
        <v>17</v>
      </c>
      <c r="D123" t="s">
        <v>55</v>
      </c>
      <c r="E123" t="s">
        <v>175</v>
      </c>
      <c r="F123" t="s">
        <v>152</v>
      </c>
      <c r="G123">
        <v>1664023</v>
      </c>
      <c r="H123" t="s">
        <v>58</v>
      </c>
      <c r="I123" t="s">
        <v>153</v>
      </c>
      <c r="K123" s="163">
        <v>43034</v>
      </c>
      <c r="L123" s="163">
        <v>42398</v>
      </c>
      <c r="M123" s="163">
        <v>45320</v>
      </c>
      <c r="N123" s="163">
        <v>43160</v>
      </c>
      <c r="O123">
        <v>0</v>
      </c>
      <c r="P123">
        <v>65</v>
      </c>
      <c r="Q123" t="s">
        <v>288</v>
      </c>
      <c r="R123">
        <v>0</v>
      </c>
      <c r="S123">
        <v>36</v>
      </c>
      <c r="T123">
        <v>164437</v>
      </c>
    </row>
    <row r="124" spans="1:20">
      <c r="A124">
        <v>12</v>
      </c>
      <c r="B124" t="s">
        <v>150</v>
      </c>
      <c r="C124">
        <v>17</v>
      </c>
      <c r="D124" t="s">
        <v>55</v>
      </c>
      <c r="E124" t="s">
        <v>175</v>
      </c>
      <c r="F124" t="s">
        <v>152</v>
      </c>
      <c r="G124">
        <v>1664023</v>
      </c>
      <c r="H124" t="s">
        <v>58</v>
      </c>
      <c r="I124" t="s">
        <v>153</v>
      </c>
      <c r="K124" s="163">
        <v>43034</v>
      </c>
      <c r="L124" s="163">
        <v>42398</v>
      </c>
      <c r="M124" s="163">
        <v>45320</v>
      </c>
      <c r="N124" s="163">
        <v>43160</v>
      </c>
      <c r="O124">
        <v>0</v>
      </c>
      <c r="P124">
        <v>65</v>
      </c>
      <c r="Q124" t="s">
        <v>288</v>
      </c>
      <c r="R124">
        <v>0</v>
      </c>
      <c r="S124">
        <v>36</v>
      </c>
      <c r="T124">
        <v>164437</v>
      </c>
    </row>
    <row r="125" spans="1:20">
      <c r="A125">
        <v>12</v>
      </c>
      <c r="B125" t="s">
        <v>150</v>
      </c>
      <c r="C125">
        <v>17</v>
      </c>
      <c r="D125" t="s">
        <v>55</v>
      </c>
      <c r="E125" t="s">
        <v>176</v>
      </c>
      <c r="F125" t="s">
        <v>152</v>
      </c>
      <c r="G125">
        <v>1664023</v>
      </c>
      <c r="H125" t="s">
        <v>58</v>
      </c>
      <c r="I125" t="s">
        <v>153</v>
      </c>
      <c r="K125" s="163">
        <v>43034</v>
      </c>
      <c r="L125" s="163">
        <v>42398</v>
      </c>
      <c r="M125" s="163">
        <v>45320</v>
      </c>
      <c r="N125" s="163">
        <v>43160</v>
      </c>
      <c r="O125">
        <v>0</v>
      </c>
      <c r="P125">
        <v>65</v>
      </c>
      <c r="Q125" t="s">
        <v>288</v>
      </c>
      <c r="R125">
        <v>0</v>
      </c>
      <c r="S125">
        <v>36</v>
      </c>
      <c r="T125">
        <v>428619</v>
      </c>
    </row>
    <row r="126" spans="1:20">
      <c r="A126">
        <v>12</v>
      </c>
      <c r="B126" t="s">
        <v>150</v>
      </c>
      <c r="C126">
        <v>83</v>
      </c>
      <c r="D126" t="s">
        <v>55</v>
      </c>
      <c r="E126" t="s">
        <v>177</v>
      </c>
      <c r="F126" t="s">
        <v>178</v>
      </c>
      <c r="G126">
        <v>1663927</v>
      </c>
      <c r="H126" t="s">
        <v>58</v>
      </c>
      <c r="K126" s="163">
        <v>43034</v>
      </c>
      <c r="L126" s="163">
        <v>42398</v>
      </c>
      <c r="M126" s="163">
        <v>45320</v>
      </c>
      <c r="N126" s="163">
        <v>43160</v>
      </c>
      <c r="O126">
        <v>0</v>
      </c>
      <c r="P126">
        <v>65</v>
      </c>
      <c r="Q126" t="s">
        <v>288</v>
      </c>
      <c r="R126">
        <v>0</v>
      </c>
      <c r="S126">
        <v>36</v>
      </c>
      <c r="T126">
        <v>886290</v>
      </c>
    </row>
    <row r="127" spans="1:20">
      <c r="A127">
        <v>12</v>
      </c>
      <c r="B127" t="s">
        <v>150</v>
      </c>
      <c r="C127">
        <v>83</v>
      </c>
      <c r="D127" t="s">
        <v>55</v>
      </c>
      <c r="E127" t="s">
        <v>177</v>
      </c>
      <c r="F127" t="s">
        <v>178</v>
      </c>
      <c r="G127">
        <v>1663927</v>
      </c>
      <c r="H127" t="s">
        <v>58</v>
      </c>
      <c r="K127" s="163">
        <v>43034</v>
      </c>
      <c r="L127" s="163">
        <v>42398</v>
      </c>
      <c r="M127" s="163">
        <v>45320</v>
      </c>
      <c r="N127" s="163">
        <v>43160</v>
      </c>
      <c r="O127">
        <v>0</v>
      </c>
      <c r="P127">
        <v>65</v>
      </c>
      <c r="Q127" t="s">
        <v>288</v>
      </c>
      <c r="R127">
        <v>0</v>
      </c>
      <c r="S127">
        <v>36</v>
      </c>
      <c r="T127">
        <v>886290</v>
      </c>
    </row>
    <row r="128" spans="1:20">
      <c r="A128">
        <v>12</v>
      </c>
      <c r="B128" t="s">
        <v>150</v>
      </c>
      <c r="C128">
        <v>83</v>
      </c>
      <c r="D128" t="s">
        <v>55</v>
      </c>
      <c r="E128" t="s">
        <v>177</v>
      </c>
      <c r="F128" t="s">
        <v>178</v>
      </c>
      <c r="G128">
        <v>1663927</v>
      </c>
      <c r="H128" t="s">
        <v>58</v>
      </c>
      <c r="K128" s="163">
        <v>43034</v>
      </c>
      <c r="L128" s="163">
        <v>42398</v>
      </c>
      <c r="M128" s="163">
        <v>45320</v>
      </c>
      <c r="N128" s="163">
        <v>43160</v>
      </c>
      <c r="O128">
        <v>0</v>
      </c>
      <c r="P128">
        <v>65</v>
      </c>
      <c r="Q128" t="s">
        <v>288</v>
      </c>
      <c r="R128">
        <v>0</v>
      </c>
      <c r="S128">
        <v>36</v>
      </c>
      <c r="T128">
        <v>886290</v>
      </c>
    </row>
    <row r="129" spans="1:20">
      <c r="A129">
        <v>12</v>
      </c>
      <c r="B129" t="s">
        <v>150</v>
      </c>
      <c r="C129">
        <v>14</v>
      </c>
      <c r="D129" t="s">
        <v>55</v>
      </c>
      <c r="E129" t="s">
        <v>179</v>
      </c>
      <c r="F129" t="s">
        <v>180</v>
      </c>
      <c r="G129">
        <v>990834</v>
      </c>
      <c r="H129" t="s">
        <v>58</v>
      </c>
      <c r="I129" t="s">
        <v>153</v>
      </c>
      <c r="K129" s="163">
        <v>43045</v>
      </c>
      <c r="L129" s="163">
        <v>42398</v>
      </c>
      <c r="M129" s="163">
        <v>45320</v>
      </c>
      <c r="N129" s="163">
        <v>43160</v>
      </c>
      <c r="O129">
        <v>0</v>
      </c>
      <c r="P129">
        <v>65</v>
      </c>
      <c r="Q129" t="s">
        <v>288</v>
      </c>
      <c r="R129">
        <v>0</v>
      </c>
      <c r="S129">
        <v>36</v>
      </c>
      <c r="T129">
        <v>328745</v>
      </c>
    </row>
    <row r="130" spans="1:20">
      <c r="A130">
        <v>12</v>
      </c>
      <c r="B130" t="s">
        <v>150</v>
      </c>
      <c r="C130">
        <v>14</v>
      </c>
      <c r="D130" t="s">
        <v>55</v>
      </c>
      <c r="E130" t="s">
        <v>181</v>
      </c>
      <c r="F130" t="s">
        <v>180</v>
      </c>
      <c r="G130">
        <v>990834</v>
      </c>
      <c r="H130" t="s">
        <v>58</v>
      </c>
      <c r="I130" t="s">
        <v>153</v>
      </c>
      <c r="K130" s="163">
        <v>43045</v>
      </c>
      <c r="L130" s="163">
        <v>42398</v>
      </c>
      <c r="M130" s="163">
        <v>45320</v>
      </c>
      <c r="N130" s="163">
        <v>43160</v>
      </c>
      <c r="O130">
        <v>0</v>
      </c>
      <c r="P130">
        <v>65</v>
      </c>
      <c r="Q130" t="s">
        <v>288</v>
      </c>
      <c r="R130">
        <v>0</v>
      </c>
      <c r="S130">
        <v>36</v>
      </c>
      <c r="T130">
        <v>217122</v>
      </c>
    </row>
    <row r="131" spans="1:20">
      <c r="A131">
        <v>12</v>
      </c>
      <c r="B131" t="s">
        <v>150</v>
      </c>
      <c r="C131">
        <v>14</v>
      </c>
      <c r="D131" t="s">
        <v>55</v>
      </c>
      <c r="E131" t="s">
        <v>181</v>
      </c>
      <c r="F131" t="s">
        <v>180</v>
      </c>
      <c r="G131">
        <v>990834</v>
      </c>
      <c r="H131" t="s">
        <v>58</v>
      </c>
      <c r="I131" t="s">
        <v>153</v>
      </c>
      <c r="K131" s="163">
        <v>43045</v>
      </c>
      <c r="L131" s="163">
        <v>42398</v>
      </c>
      <c r="M131" s="163">
        <v>45320</v>
      </c>
      <c r="N131" s="163">
        <v>43160</v>
      </c>
      <c r="O131">
        <v>0</v>
      </c>
      <c r="P131">
        <v>65</v>
      </c>
      <c r="Q131" t="s">
        <v>288</v>
      </c>
      <c r="R131">
        <v>0</v>
      </c>
      <c r="S131">
        <v>36</v>
      </c>
      <c r="T131">
        <v>217122</v>
      </c>
    </row>
    <row r="132" spans="1:20">
      <c r="A132">
        <v>12</v>
      </c>
      <c r="B132" t="s">
        <v>150</v>
      </c>
      <c r="C132">
        <v>85</v>
      </c>
      <c r="D132" t="s">
        <v>55</v>
      </c>
      <c r="E132" t="s">
        <v>182</v>
      </c>
      <c r="F132" t="s">
        <v>168</v>
      </c>
      <c r="G132">
        <v>2739345</v>
      </c>
      <c r="H132" t="s">
        <v>58</v>
      </c>
      <c r="K132" s="163">
        <v>43047</v>
      </c>
      <c r="L132" s="163">
        <v>42398</v>
      </c>
      <c r="M132" s="163">
        <v>45320</v>
      </c>
      <c r="N132" s="163">
        <v>43160</v>
      </c>
      <c r="O132">
        <v>0</v>
      </c>
      <c r="P132">
        <v>65</v>
      </c>
      <c r="Q132" t="s">
        <v>288</v>
      </c>
      <c r="R132">
        <v>0</v>
      </c>
      <c r="S132">
        <v>36</v>
      </c>
      <c r="T132">
        <v>54613</v>
      </c>
    </row>
    <row r="133" spans="1:20">
      <c r="A133">
        <v>12</v>
      </c>
      <c r="B133" t="s">
        <v>150</v>
      </c>
      <c r="C133">
        <v>85</v>
      </c>
      <c r="D133" t="s">
        <v>55</v>
      </c>
      <c r="E133" t="s">
        <v>183</v>
      </c>
      <c r="F133" t="s">
        <v>168</v>
      </c>
      <c r="G133">
        <v>2739345</v>
      </c>
      <c r="H133" t="s">
        <v>58</v>
      </c>
      <c r="K133" s="163">
        <v>43047</v>
      </c>
      <c r="L133" s="163">
        <v>42398</v>
      </c>
      <c r="M133" s="163">
        <v>45320</v>
      </c>
      <c r="N133" s="163">
        <v>43160</v>
      </c>
      <c r="O133">
        <v>0</v>
      </c>
      <c r="P133">
        <v>65</v>
      </c>
      <c r="Q133" t="s">
        <v>288</v>
      </c>
      <c r="R133">
        <v>0</v>
      </c>
      <c r="S133">
        <v>36</v>
      </c>
      <c r="T133">
        <v>3521</v>
      </c>
    </row>
    <row r="134" spans="1:20">
      <c r="A134">
        <v>12</v>
      </c>
      <c r="B134" t="s">
        <v>150</v>
      </c>
      <c r="C134">
        <v>86</v>
      </c>
      <c r="D134" t="s">
        <v>55</v>
      </c>
      <c r="E134" t="s">
        <v>184</v>
      </c>
      <c r="F134" t="s">
        <v>124</v>
      </c>
      <c r="G134">
        <v>32</v>
      </c>
      <c r="H134" t="s">
        <v>58</v>
      </c>
      <c r="K134" s="163">
        <v>43053</v>
      </c>
      <c r="L134" s="163">
        <v>42398</v>
      </c>
      <c r="M134" s="163">
        <v>45320</v>
      </c>
      <c r="N134" s="163">
        <v>43160</v>
      </c>
      <c r="O134">
        <v>0</v>
      </c>
      <c r="P134">
        <v>65</v>
      </c>
      <c r="Q134" t="s">
        <v>288</v>
      </c>
      <c r="R134">
        <v>0</v>
      </c>
      <c r="S134">
        <v>36</v>
      </c>
      <c r="T134">
        <v>2100844</v>
      </c>
    </row>
    <row r="135" spans="1:20">
      <c r="A135">
        <v>12</v>
      </c>
      <c r="B135" t="s">
        <v>150</v>
      </c>
      <c r="C135">
        <v>87</v>
      </c>
      <c r="D135" t="s">
        <v>55</v>
      </c>
      <c r="E135" t="s">
        <v>185</v>
      </c>
      <c r="F135" t="s">
        <v>186</v>
      </c>
      <c r="G135">
        <v>995524</v>
      </c>
      <c r="H135" t="s">
        <v>58</v>
      </c>
      <c r="K135" s="163">
        <v>43059</v>
      </c>
      <c r="L135" s="163">
        <v>42398</v>
      </c>
      <c r="M135" s="163">
        <v>45320</v>
      </c>
      <c r="N135" s="163">
        <v>43160</v>
      </c>
      <c r="O135">
        <v>0</v>
      </c>
      <c r="P135">
        <v>65</v>
      </c>
      <c r="Q135" t="s">
        <v>288</v>
      </c>
      <c r="R135">
        <v>0</v>
      </c>
      <c r="S135">
        <v>36</v>
      </c>
      <c r="T135">
        <v>328745</v>
      </c>
    </row>
    <row r="136" spans="1:20">
      <c r="A136">
        <v>12</v>
      </c>
      <c r="B136" t="s">
        <v>150</v>
      </c>
      <c r="C136">
        <v>87</v>
      </c>
      <c r="D136" t="s">
        <v>55</v>
      </c>
      <c r="E136" t="s">
        <v>185</v>
      </c>
      <c r="F136" t="s">
        <v>186</v>
      </c>
      <c r="G136">
        <v>995524</v>
      </c>
      <c r="H136" t="s">
        <v>58</v>
      </c>
      <c r="K136" s="163">
        <v>43059</v>
      </c>
      <c r="L136" s="163">
        <v>42398</v>
      </c>
      <c r="M136" s="163">
        <v>45320</v>
      </c>
      <c r="N136" s="163">
        <v>43160</v>
      </c>
      <c r="O136">
        <v>0</v>
      </c>
      <c r="P136">
        <v>65</v>
      </c>
      <c r="Q136" t="s">
        <v>288</v>
      </c>
      <c r="R136">
        <v>0</v>
      </c>
      <c r="S136">
        <v>36</v>
      </c>
      <c r="T136">
        <v>328745</v>
      </c>
    </row>
    <row r="137" spans="1:20">
      <c r="A137">
        <v>12</v>
      </c>
      <c r="B137" t="s">
        <v>150</v>
      </c>
      <c r="C137">
        <v>87</v>
      </c>
      <c r="D137" t="s">
        <v>55</v>
      </c>
      <c r="E137" t="s">
        <v>185</v>
      </c>
      <c r="F137" t="s">
        <v>186</v>
      </c>
      <c r="G137">
        <v>995524</v>
      </c>
      <c r="H137" t="s">
        <v>58</v>
      </c>
      <c r="K137" s="163">
        <v>43059</v>
      </c>
      <c r="L137" s="163">
        <v>42398</v>
      </c>
      <c r="M137" s="163">
        <v>45320</v>
      </c>
      <c r="N137" s="163">
        <v>43160</v>
      </c>
      <c r="O137">
        <v>0</v>
      </c>
      <c r="P137">
        <v>65</v>
      </c>
      <c r="Q137" t="s">
        <v>288</v>
      </c>
      <c r="R137">
        <v>0</v>
      </c>
      <c r="S137">
        <v>36</v>
      </c>
      <c r="T137">
        <v>328745</v>
      </c>
    </row>
    <row r="138" spans="1:20">
      <c r="A138">
        <v>12</v>
      </c>
      <c r="B138" t="s">
        <v>150</v>
      </c>
      <c r="C138">
        <v>87</v>
      </c>
      <c r="D138" t="s">
        <v>55</v>
      </c>
      <c r="E138" t="s">
        <v>185</v>
      </c>
      <c r="F138" t="s">
        <v>186</v>
      </c>
      <c r="G138">
        <v>995524</v>
      </c>
      <c r="H138" t="s">
        <v>58</v>
      </c>
      <c r="K138" s="163">
        <v>43059</v>
      </c>
      <c r="L138" s="163">
        <v>42398</v>
      </c>
      <c r="M138" s="163">
        <v>45320</v>
      </c>
      <c r="N138" s="163">
        <v>43160</v>
      </c>
      <c r="O138">
        <v>0</v>
      </c>
      <c r="P138">
        <v>65</v>
      </c>
      <c r="Q138" t="s">
        <v>288</v>
      </c>
      <c r="R138">
        <v>0</v>
      </c>
      <c r="S138">
        <v>36</v>
      </c>
      <c r="T138">
        <v>328745</v>
      </c>
    </row>
    <row r="139" spans="1:20">
      <c r="A139">
        <v>12</v>
      </c>
      <c r="B139" t="s">
        <v>150</v>
      </c>
      <c r="C139">
        <v>87</v>
      </c>
      <c r="D139" t="s">
        <v>55</v>
      </c>
      <c r="E139" t="s">
        <v>187</v>
      </c>
      <c r="F139" t="s">
        <v>186</v>
      </c>
      <c r="G139">
        <v>995524</v>
      </c>
      <c r="H139" t="s">
        <v>58</v>
      </c>
      <c r="K139" s="163">
        <v>43059</v>
      </c>
      <c r="L139" s="163">
        <v>42398</v>
      </c>
      <c r="M139" s="163">
        <v>45320</v>
      </c>
      <c r="N139" s="163">
        <v>43160</v>
      </c>
      <c r="O139">
        <v>0</v>
      </c>
      <c r="P139">
        <v>65</v>
      </c>
      <c r="Q139" t="s">
        <v>288</v>
      </c>
      <c r="R139">
        <v>0</v>
      </c>
      <c r="S139">
        <v>36</v>
      </c>
      <c r="T139">
        <v>217122</v>
      </c>
    </row>
    <row r="140" spans="1:20">
      <c r="A140">
        <v>12</v>
      </c>
      <c r="B140" t="s">
        <v>150</v>
      </c>
      <c r="C140">
        <v>87</v>
      </c>
      <c r="D140" t="s">
        <v>55</v>
      </c>
      <c r="E140" t="s">
        <v>187</v>
      </c>
      <c r="F140" t="s">
        <v>186</v>
      </c>
      <c r="G140">
        <v>995524</v>
      </c>
      <c r="H140" t="s">
        <v>58</v>
      </c>
      <c r="K140" s="163">
        <v>43059</v>
      </c>
      <c r="L140" s="163">
        <v>42398</v>
      </c>
      <c r="M140" s="163">
        <v>45320</v>
      </c>
      <c r="N140" s="163">
        <v>43160</v>
      </c>
      <c r="O140">
        <v>0</v>
      </c>
      <c r="P140">
        <v>65</v>
      </c>
      <c r="Q140" t="s">
        <v>288</v>
      </c>
      <c r="R140">
        <v>0</v>
      </c>
      <c r="S140">
        <v>36</v>
      </c>
      <c r="T140">
        <v>217122</v>
      </c>
    </row>
    <row r="141" spans="1:20">
      <c r="A141">
        <v>12</v>
      </c>
      <c r="B141" t="s">
        <v>150</v>
      </c>
      <c r="C141">
        <v>87</v>
      </c>
      <c r="D141" t="s">
        <v>55</v>
      </c>
      <c r="E141" t="s">
        <v>187</v>
      </c>
      <c r="F141" t="s">
        <v>186</v>
      </c>
      <c r="G141">
        <v>995524</v>
      </c>
      <c r="H141" t="s">
        <v>58</v>
      </c>
      <c r="K141" s="163">
        <v>43059</v>
      </c>
      <c r="L141" s="163">
        <v>42398</v>
      </c>
      <c r="M141" s="163">
        <v>45320</v>
      </c>
      <c r="N141" s="163">
        <v>43160</v>
      </c>
      <c r="O141">
        <v>0</v>
      </c>
      <c r="P141">
        <v>65</v>
      </c>
      <c r="Q141" t="s">
        <v>288</v>
      </c>
      <c r="R141">
        <v>0</v>
      </c>
      <c r="S141">
        <v>36</v>
      </c>
      <c r="T141">
        <v>217122</v>
      </c>
    </row>
    <row r="142" spans="1:20">
      <c r="A142">
        <v>12</v>
      </c>
      <c r="B142" t="s">
        <v>150</v>
      </c>
      <c r="C142">
        <v>89</v>
      </c>
      <c r="D142" t="s">
        <v>55</v>
      </c>
      <c r="E142" t="s">
        <v>154</v>
      </c>
      <c r="F142" t="s">
        <v>95</v>
      </c>
      <c r="G142">
        <v>26875</v>
      </c>
      <c r="H142" t="s">
        <v>58</v>
      </c>
      <c r="K142" s="163">
        <v>43066</v>
      </c>
      <c r="L142" s="163">
        <v>42398</v>
      </c>
      <c r="M142" s="163">
        <v>45320</v>
      </c>
      <c r="N142" s="163">
        <v>43160</v>
      </c>
      <c r="O142">
        <v>0</v>
      </c>
      <c r="P142">
        <v>65</v>
      </c>
      <c r="Q142" t="s">
        <v>288</v>
      </c>
      <c r="R142">
        <v>0</v>
      </c>
      <c r="S142">
        <v>36</v>
      </c>
      <c r="T142">
        <v>49223</v>
      </c>
    </row>
    <row r="143" spans="1:20">
      <c r="A143">
        <v>12</v>
      </c>
      <c r="B143" t="s">
        <v>150</v>
      </c>
      <c r="C143">
        <v>93</v>
      </c>
      <c r="D143" t="s">
        <v>55</v>
      </c>
      <c r="E143" t="s">
        <v>136</v>
      </c>
      <c r="F143" t="s">
        <v>124</v>
      </c>
      <c r="G143">
        <v>36</v>
      </c>
      <c r="H143" t="s">
        <v>58</v>
      </c>
      <c r="K143" s="163">
        <v>43083</v>
      </c>
      <c r="L143" s="163">
        <v>42398</v>
      </c>
      <c r="M143" s="163">
        <v>45320</v>
      </c>
      <c r="N143" s="163">
        <v>43160</v>
      </c>
      <c r="O143">
        <v>0</v>
      </c>
      <c r="P143">
        <v>65</v>
      </c>
      <c r="Q143" t="s">
        <v>288</v>
      </c>
      <c r="R143">
        <v>0</v>
      </c>
      <c r="S143">
        <v>36</v>
      </c>
      <c r="T143">
        <v>336500</v>
      </c>
    </row>
    <row r="144" spans="1:20">
      <c r="A144">
        <v>12</v>
      </c>
      <c r="B144" t="s">
        <v>150</v>
      </c>
      <c r="C144">
        <v>94</v>
      </c>
      <c r="D144" t="s">
        <v>55</v>
      </c>
      <c r="E144" t="s">
        <v>184</v>
      </c>
      <c r="F144" t="s">
        <v>124</v>
      </c>
      <c r="G144">
        <v>37</v>
      </c>
      <c r="H144" t="s">
        <v>58</v>
      </c>
      <c r="K144" s="163">
        <v>43083</v>
      </c>
      <c r="L144" s="163">
        <v>42398</v>
      </c>
      <c r="M144" s="163">
        <v>45320</v>
      </c>
      <c r="N144" s="163">
        <v>43160</v>
      </c>
      <c r="O144">
        <v>0</v>
      </c>
      <c r="P144">
        <v>65</v>
      </c>
      <c r="Q144" t="s">
        <v>288</v>
      </c>
      <c r="R144">
        <v>0</v>
      </c>
      <c r="S144">
        <v>36</v>
      </c>
      <c r="T144">
        <v>2100844</v>
      </c>
    </row>
    <row r="145" spans="1:20">
      <c r="A145">
        <v>12</v>
      </c>
      <c r="B145" t="s">
        <v>150</v>
      </c>
      <c r="C145">
        <v>22</v>
      </c>
      <c r="D145" t="s">
        <v>55</v>
      </c>
      <c r="E145" t="s">
        <v>188</v>
      </c>
      <c r="F145" t="s">
        <v>180</v>
      </c>
      <c r="G145">
        <v>1012269</v>
      </c>
      <c r="H145" t="s">
        <v>58</v>
      </c>
      <c r="I145" t="s">
        <v>153</v>
      </c>
      <c r="K145" s="163">
        <v>43119</v>
      </c>
      <c r="L145" s="163">
        <v>42398</v>
      </c>
      <c r="M145" s="163">
        <v>45320</v>
      </c>
      <c r="N145" s="163">
        <v>43160</v>
      </c>
      <c r="O145">
        <v>0</v>
      </c>
      <c r="P145">
        <v>65</v>
      </c>
      <c r="Q145" t="s">
        <v>288</v>
      </c>
      <c r="R145">
        <v>0</v>
      </c>
      <c r="S145">
        <v>36</v>
      </c>
      <c r="T145">
        <v>216281</v>
      </c>
    </row>
    <row r="146" spans="1:20">
      <c r="A146">
        <v>12</v>
      </c>
      <c r="B146" t="s">
        <v>150</v>
      </c>
      <c r="C146">
        <v>19</v>
      </c>
      <c r="D146" t="s">
        <v>55</v>
      </c>
      <c r="E146" t="s">
        <v>189</v>
      </c>
      <c r="F146" t="s">
        <v>152</v>
      </c>
      <c r="G146">
        <v>1693772</v>
      </c>
      <c r="H146" t="s">
        <v>58</v>
      </c>
      <c r="I146" t="s">
        <v>153</v>
      </c>
      <c r="K146" s="163">
        <v>43126</v>
      </c>
      <c r="L146" s="163">
        <v>42398</v>
      </c>
      <c r="M146" s="163">
        <v>45320</v>
      </c>
      <c r="N146" s="163">
        <v>43160</v>
      </c>
      <c r="O146">
        <v>0</v>
      </c>
      <c r="P146">
        <v>65</v>
      </c>
      <c r="Q146" t="s">
        <v>288</v>
      </c>
      <c r="R146">
        <v>0</v>
      </c>
      <c r="S146">
        <v>36</v>
      </c>
      <c r="T146">
        <v>118988</v>
      </c>
    </row>
    <row r="147" spans="1:20">
      <c r="A147">
        <v>12</v>
      </c>
      <c r="B147" t="s">
        <v>150</v>
      </c>
      <c r="C147">
        <v>19</v>
      </c>
      <c r="D147" t="s">
        <v>55</v>
      </c>
      <c r="E147" t="s">
        <v>189</v>
      </c>
      <c r="F147" t="s">
        <v>152</v>
      </c>
      <c r="G147">
        <v>1693772</v>
      </c>
      <c r="H147" t="s">
        <v>58</v>
      </c>
      <c r="I147" t="s">
        <v>153</v>
      </c>
      <c r="K147" s="163">
        <v>43126</v>
      </c>
      <c r="L147" s="163">
        <v>42398</v>
      </c>
      <c r="M147" s="163">
        <v>45320</v>
      </c>
      <c r="N147" s="163">
        <v>43160</v>
      </c>
      <c r="O147">
        <v>0</v>
      </c>
      <c r="P147">
        <v>65</v>
      </c>
      <c r="Q147" t="s">
        <v>288</v>
      </c>
      <c r="R147">
        <v>0</v>
      </c>
      <c r="S147">
        <v>36</v>
      </c>
      <c r="T147">
        <v>118988</v>
      </c>
    </row>
    <row r="148" spans="1:20">
      <c r="A148">
        <v>12</v>
      </c>
      <c r="B148" t="s">
        <v>150</v>
      </c>
      <c r="C148">
        <v>7</v>
      </c>
      <c r="D148" t="s">
        <v>55</v>
      </c>
      <c r="E148" t="s">
        <v>190</v>
      </c>
      <c r="F148" t="s">
        <v>191</v>
      </c>
      <c r="G148">
        <v>4123</v>
      </c>
      <c r="H148" t="s">
        <v>58</v>
      </c>
      <c r="I148" t="s">
        <v>153</v>
      </c>
      <c r="K148" s="163">
        <v>43151</v>
      </c>
      <c r="L148" s="163">
        <v>42398</v>
      </c>
      <c r="M148" s="163">
        <v>45320</v>
      </c>
      <c r="N148" s="163">
        <v>43160</v>
      </c>
      <c r="O148">
        <v>0</v>
      </c>
      <c r="P148">
        <v>65</v>
      </c>
      <c r="Q148" t="s">
        <v>288</v>
      </c>
      <c r="R148">
        <v>0</v>
      </c>
      <c r="S148">
        <v>36</v>
      </c>
      <c r="T148">
        <v>129000</v>
      </c>
    </row>
    <row r="149" spans="1:20">
      <c r="A149">
        <v>12</v>
      </c>
      <c r="B149" t="s">
        <v>150</v>
      </c>
      <c r="C149">
        <v>33</v>
      </c>
      <c r="D149" t="s">
        <v>55</v>
      </c>
      <c r="E149" t="s">
        <v>190</v>
      </c>
      <c r="F149" t="s">
        <v>191</v>
      </c>
      <c r="G149">
        <v>4378</v>
      </c>
      <c r="H149" t="s">
        <v>58</v>
      </c>
      <c r="I149" t="s">
        <v>153</v>
      </c>
      <c r="K149" s="163">
        <v>43214</v>
      </c>
      <c r="L149" s="163">
        <v>42398</v>
      </c>
      <c r="M149" s="163">
        <v>45320</v>
      </c>
      <c r="N149" s="163">
        <v>43160</v>
      </c>
      <c r="O149">
        <v>0</v>
      </c>
      <c r="P149">
        <v>65</v>
      </c>
      <c r="Q149" t="s">
        <v>288</v>
      </c>
      <c r="R149">
        <v>0</v>
      </c>
      <c r="S149">
        <v>36</v>
      </c>
      <c r="T149">
        <v>119000</v>
      </c>
    </row>
    <row r="150" spans="1:20">
      <c r="A150">
        <v>12</v>
      </c>
      <c r="B150" t="s">
        <v>150</v>
      </c>
      <c r="C150">
        <v>21</v>
      </c>
      <c r="D150" t="s">
        <v>55</v>
      </c>
      <c r="E150" t="s">
        <v>192</v>
      </c>
      <c r="F150" t="s">
        <v>193</v>
      </c>
      <c r="G150">
        <v>9621418</v>
      </c>
      <c r="H150" t="s">
        <v>58</v>
      </c>
      <c r="I150" t="s">
        <v>153</v>
      </c>
      <c r="K150" s="163">
        <v>43231</v>
      </c>
      <c r="L150" s="163">
        <v>42398</v>
      </c>
      <c r="M150" s="163">
        <v>45320</v>
      </c>
      <c r="N150" s="163">
        <v>43160</v>
      </c>
      <c r="O150">
        <v>0</v>
      </c>
      <c r="P150">
        <v>65</v>
      </c>
      <c r="Q150" t="s">
        <v>288</v>
      </c>
      <c r="R150">
        <v>0</v>
      </c>
      <c r="S150">
        <v>36</v>
      </c>
      <c r="T150">
        <v>119990</v>
      </c>
    </row>
    <row r="151" spans="1:20">
      <c r="A151">
        <v>12</v>
      </c>
      <c r="B151" t="s">
        <v>150</v>
      </c>
      <c r="C151">
        <v>24</v>
      </c>
      <c r="D151" t="s">
        <v>55</v>
      </c>
      <c r="E151" t="s">
        <v>194</v>
      </c>
      <c r="F151" t="s">
        <v>195</v>
      </c>
      <c r="G151">
        <v>13451</v>
      </c>
      <c r="H151" t="s">
        <v>58</v>
      </c>
      <c r="I151" t="s">
        <v>196</v>
      </c>
      <c r="K151" s="163">
        <v>42139</v>
      </c>
      <c r="L151" s="163">
        <v>42398</v>
      </c>
      <c r="M151" s="163">
        <v>45320</v>
      </c>
      <c r="N151" s="163">
        <v>43160</v>
      </c>
      <c r="O151">
        <v>0</v>
      </c>
      <c r="P151">
        <v>65</v>
      </c>
      <c r="Q151" t="s">
        <v>288</v>
      </c>
      <c r="R151">
        <v>0</v>
      </c>
      <c r="S151">
        <v>60</v>
      </c>
      <c r="T151">
        <v>12313</v>
      </c>
    </row>
    <row r="152" spans="1:20">
      <c r="A152">
        <v>12</v>
      </c>
      <c r="B152" t="s">
        <v>150</v>
      </c>
      <c r="C152">
        <v>24</v>
      </c>
      <c r="D152" t="s">
        <v>55</v>
      </c>
      <c r="E152" t="s">
        <v>194</v>
      </c>
      <c r="F152" t="s">
        <v>195</v>
      </c>
      <c r="G152">
        <v>13451</v>
      </c>
      <c r="H152" t="s">
        <v>58</v>
      </c>
      <c r="I152" t="s">
        <v>196</v>
      </c>
      <c r="K152" s="163">
        <v>42139</v>
      </c>
      <c r="L152" s="163">
        <v>42398</v>
      </c>
      <c r="M152" s="163">
        <v>45320</v>
      </c>
      <c r="N152" s="163">
        <v>43160</v>
      </c>
      <c r="O152">
        <v>0</v>
      </c>
      <c r="P152">
        <v>65</v>
      </c>
      <c r="Q152" t="s">
        <v>288</v>
      </c>
      <c r="R152">
        <v>0</v>
      </c>
      <c r="S152">
        <v>60</v>
      </c>
      <c r="T152">
        <v>12313</v>
      </c>
    </row>
    <row r="153" spans="1:20">
      <c r="A153">
        <v>12</v>
      </c>
      <c r="B153" t="s">
        <v>150</v>
      </c>
      <c r="C153">
        <v>24</v>
      </c>
      <c r="D153" t="s">
        <v>55</v>
      </c>
      <c r="E153" t="s">
        <v>194</v>
      </c>
      <c r="F153" t="s">
        <v>195</v>
      </c>
      <c r="G153">
        <v>13451</v>
      </c>
      <c r="H153" t="s">
        <v>58</v>
      </c>
      <c r="I153" t="s">
        <v>196</v>
      </c>
      <c r="K153" s="163">
        <v>42139</v>
      </c>
      <c r="L153" s="163">
        <v>42398</v>
      </c>
      <c r="M153" s="163">
        <v>45320</v>
      </c>
      <c r="N153" s="163">
        <v>43160</v>
      </c>
      <c r="O153">
        <v>0</v>
      </c>
      <c r="P153">
        <v>65</v>
      </c>
      <c r="Q153" t="s">
        <v>288</v>
      </c>
      <c r="R153">
        <v>0</v>
      </c>
      <c r="S153">
        <v>60</v>
      </c>
      <c r="T153">
        <v>12313</v>
      </c>
    </row>
    <row r="154" spans="1:20">
      <c r="A154">
        <v>12</v>
      </c>
      <c r="B154" t="s">
        <v>150</v>
      </c>
      <c r="C154">
        <v>24</v>
      </c>
      <c r="D154" t="s">
        <v>55</v>
      </c>
      <c r="E154" t="s">
        <v>194</v>
      </c>
      <c r="F154" t="s">
        <v>195</v>
      </c>
      <c r="G154">
        <v>13451</v>
      </c>
      <c r="H154" t="s">
        <v>58</v>
      </c>
      <c r="I154" t="s">
        <v>196</v>
      </c>
      <c r="K154" s="163">
        <v>42139</v>
      </c>
      <c r="L154" s="163">
        <v>42398</v>
      </c>
      <c r="M154" s="163">
        <v>45320</v>
      </c>
      <c r="N154" s="163">
        <v>43160</v>
      </c>
      <c r="O154">
        <v>0</v>
      </c>
      <c r="P154">
        <v>65</v>
      </c>
      <c r="Q154" t="s">
        <v>288</v>
      </c>
      <c r="R154">
        <v>0</v>
      </c>
      <c r="S154">
        <v>60</v>
      </c>
      <c r="T154">
        <v>12313</v>
      </c>
    </row>
    <row r="155" spans="1:20">
      <c r="A155">
        <v>12</v>
      </c>
      <c r="B155" t="s">
        <v>150</v>
      </c>
      <c r="C155">
        <v>24</v>
      </c>
      <c r="D155" t="s">
        <v>55</v>
      </c>
      <c r="E155" t="s">
        <v>194</v>
      </c>
      <c r="F155" t="s">
        <v>195</v>
      </c>
      <c r="G155">
        <v>13451</v>
      </c>
      <c r="H155" t="s">
        <v>58</v>
      </c>
      <c r="I155" t="s">
        <v>196</v>
      </c>
      <c r="K155" s="163">
        <v>42139</v>
      </c>
      <c r="L155" s="163">
        <v>42398</v>
      </c>
      <c r="M155" s="163">
        <v>45320</v>
      </c>
      <c r="N155" s="163">
        <v>43160</v>
      </c>
      <c r="O155">
        <v>0</v>
      </c>
      <c r="P155">
        <v>65</v>
      </c>
      <c r="Q155" t="s">
        <v>288</v>
      </c>
      <c r="R155">
        <v>0</v>
      </c>
      <c r="S155">
        <v>60</v>
      </c>
      <c r="T155">
        <v>12313</v>
      </c>
    </row>
    <row r="156" spans="1:20">
      <c r="A156">
        <v>12</v>
      </c>
      <c r="B156" t="s">
        <v>150</v>
      </c>
      <c r="C156">
        <v>24</v>
      </c>
      <c r="D156" t="s">
        <v>55</v>
      </c>
      <c r="E156" t="s">
        <v>194</v>
      </c>
      <c r="F156" t="s">
        <v>195</v>
      </c>
      <c r="G156">
        <v>13451</v>
      </c>
      <c r="H156" t="s">
        <v>58</v>
      </c>
      <c r="I156" t="s">
        <v>196</v>
      </c>
      <c r="K156" s="163">
        <v>42139</v>
      </c>
      <c r="L156" s="163">
        <v>42398</v>
      </c>
      <c r="M156" s="163">
        <v>45320</v>
      </c>
      <c r="N156" s="163">
        <v>43160</v>
      </c>
      <c r="O156">
        <v>0</v>
      </c>
      <c r="P156">
        <v>65</v>
      </c>
      <c r="Q156" t="s">
        <v>288</v>
      </c>
      <c r="R156">
        <v>0</v>
      </c>
      <c r="S156">
        <v>60</v>
      </c>
      <c r="T156">
        <v>12313</v>
      </c>
    </row>
    <row r="157" spans="1:20">
      <c r="A157">
        <v>12</v>
      </c>
      <c r="B157" t="s">
        <v>150</v>
      </c>
      <c r="C157">
        <v>24</v>
      </c>
      <c r="D157" t="s">
        <v>55</v>
      </c>
      <c r="E157" t="s">
        <v>194</v>
      </c>
      <c r="F157" t="s">
        <v>195</v>
      </c>
      <c r="G157">
        <v>13451</v>
      </c>
      <c r="H157" t="s">
        <v>58</v>
      </c>
      <c r="I157" t="s">
        <v>196</v>
      </c>
      <c r="K157" s="163">
        <v>42139</v>
      </c>
      <c r="L157" s="163">
        <v>42398</v>
      </c>
      <c r="M157" s="163">
        <v>45320</v>
      </c>
      <c r="N157" s="163">
        <v>43160</v>
      </c>
      <c r="O157">
        <v>0</v>
      </c>
      <c r="P157">
        <v>65</v>
      </c>
      <c r="Q157" t="s">
        <v>288</v>
      </c>
      <c r="R157">
        <v>0</v>
      </c>
      <c r="S157">
        <v>60</v>
      </c>
      <c r="T157">
        <v>12313</v>
      </c>
    </row>
    <row r="158" spans="1:20">
      <c r="A158">
        <v>12</v>
      </c>
      <c r="B158" t="s">
        <v>150</v>
      </c>
      <c r="C158">
        <v>24</v>
      </c>
      <c r="D158" t="s">
        <v>55</v>
      </c>
      <c r="E158" t="s">
        <v>194</v>
      </c>
      <c r="F158" t="s">
        <v>195</v>
      </c>
      <c r="G158">
        <v>13451</v>
      </c>
      <c r="H158" t="s">
        <v>58</v>
      </c>
      <c r="I158" t="s">
        <v>196</v>
      </c>
      <c r="K158" s="163">
        <v>42139</v>
      </c>
      <c r="L158" s="163">
        <v>42398</v>
      </c>
      <c r="M158" s="163">
        <v>45320</v>
      </c>
      <c r="N158" s="163">
        <v>43160</v>
      </c>
      <c r="O158">
        <v>0</v>
      </c>
      <c r="P158">
        <v>65</v>
      </c>
      <c r="Q158" t="s">
        <v>288</v>
      </c>
      <c r="R158">
        <v>0</v>
      </c>
      <c r="S158">
        <v>60</v>
      </c>
      <c r="T158">
        <v>12313</v>
      </c>
    </row>
    <row r="159" spans="1:20">
      <c r="A159">
        <v>12</v>
      </c>
      <c r="B159" t="s">
        <v>150</v>
      </c>
      <c r="C159">
        <v>24</v>
      </c>
      <c r="D159" t="s">
        <v>55</v>
      </c>
      <c r="E159" t="s">
        <v>194</v>
      </c>
      <c r="F159" t="s">
        <v>195</v>
      </c>
      <c r="G159">
        <v>13451</v>
      </c>
      <c r="H159" t="s">
        <v>58</v>
      </c>
      <c r="I159" t="s">
        <v>196</v>
      </c>
      <c r="K159" s="163">
        <v>42139</v>
      </c>
      <c r="L159" s="163">
        <v>42398</v>
      </c>
      <c r="M159" s="163">
        <v>45320</v>
      </c>
      <c r="N159" s="163">
        <v>43160</v>
      </c>
      <c r="O159">
        <v>0</v>
      </c>
      <c r="P159">
        <v>65</v>
      </c>
      <c r="Q159" t="s">
        <v>288</v>
      </c>
      <c r="R159">
        <v>0</v>
      </c>
      <c r="S159">
        <v>60</v>
      </c>
      <c r="T159">
        <v>12313</v>
      </c>
    </row>
    <row r="160" spans="1:20">
      <c r="A160">
        <v>12</v>
      </c>
      <c r="B160" t="s">
        <v>150</v>
      </c>
      <c r="C160">
        <v>24</v>
      </c>
      <c r="D160" t="s">
        <v>55</v>
      </c>
      <c r="E160" t="s">
        <v>194</v>
      </c>
      <c r="F160" t="s">
        <v>195</v>
      </c>
      <c r="G160">
        <v>13451</v>
      </c>
      <c r="H160" t="s">
        <v>58</v>
      </c>
      <c r="I160" t="s">
        <v>196</v>
      </c>
      <c r="K160" s="163">
        <v>42139</v>
      </c>
      <c r="L160" s="163">
        <v>42398</v>
      </c>
      <c r="M160" s="163">
        <v>45320</v>
      </c>
      <c r="N160" s="163">
        <v>43160</v>
      </c>
      <c r="O160">
        <v>0</v>
      </c>
      <c r="P160">
        <v>65</v>
      </c>
      <c r="Q160" t="s">
        <v>288</v>
      </c>
      <c r="R160">
        <v>0</v>
      </c>
      <c r="S160">
        <v>60</v>
      </c>
      <c r="T160">
        <v>12313</v>
      </c>
    </row>
    <row r="161" spans="1:20">
      <c r="A161">
        <v>12</v>
      </c>
      <c r="B161" t="s">
        <v>150</v>
      </c>
      <c r="C161">
        <v>24</v>
      </c>
      <c r="D161" t="s">
        <v>55</v>
      </c>
      <c r="E161" t="s">
        <v>194</v>
      </c>
      <c r="F161" t="s">
        <v>195</v>
      </c>
      <c r="G161">
        <v>13451</v>
      </c>
      <c r="H161" t="s">
        <v>58</v>
      </c>
      <c r="I161" t="s">
        <v>196</v>
      </c>
      <c r="K161" s="163">
        <v>42139</v>
      </c>
      <c r="L161" s="163">
        <v>42398</v>
      </c>
      <c r="M161" s="163">
        <v>45320</v>
      </c>
      <c r="N161" s="163">
        <v>43160</v>
      </c>
      <c r="O161">
        <v>0</v>
      </c>
      <c r="P161">
        <v>65</v>
      </c>
      <c r="Q161" t="s">
        <v>288</v>
      </c>
      <c r="R161">
        <v>0</v>
      </c>
      <c r="S161">
        <v>60</v>
      </c>
      <c r="T161">
        <v>12313</v>
      </c>
    </row>
    <row r="162" spans="1:20">
      <c r="A162">
        <v>12</v>
      </c>
      <c r="B162" t="s">
        <v>150</v>
      </c>
      <c r="C162">
        <v>24</v>
      </c>
      <c r="D162" t="s">
        <v>55</v>
      </c>
      <c r="E162" t="s">
        <v>194</v>
      </c>
      <c r="F162" t="s">
        <v>195</v>
      </c>
      <c r="G162">
        <v>13451</v>
      </c>
      <c r="H162" t="s">
        <v>58</v>
      </c>
      <c r="I162" t="s">
        <v>196</v>
      </c>
      <c r="K162" s="163">
        <v>42139</v>
      </c>
      <c r="L162" s="163">
        <v>42398</v>
      </c>
      <c r="M162" s="163">
        <v>45320</v>
      </c>
      <c r="N162" s="163">
        <v>43160</v>
      </c>
      <c r="O162">
        <v>0</v>
      </c>
      <c r="P162">
        <v>65</v>
      </c>
      <c r="Q162" t="s">
        <v>288</v>
      </c>
      <c r="R162">
        <v>0</v>
      </c>
      <c r="S162">
        <v>60</v>
      </c>
      <c r="T162">
        <v>12313</v>
      </c>
    </row>
    <row r="163" spans="1:20">
      <c r="A163">
        <v>12</v>
      </c>
      <c r="B163" t="s">
        <v>150</v>
      </c>
      <c r="C163">
        <v>24</v>
      </c>
      <c r="D163" t="s">
        <v>55</v>
      </c>
      <c r="E163" t="s">
        <v>194</v>
      </c>
      <c r="F163" t="s">
        <v>195</v>
      </c>
      <c r="G163">
        <v>13451</v>
      </c>
      <c r="H163" t="s">
        <v>58</v>
      </c>
      <c r="I163" t="s">
        <v>196</v>
      </c>
      <c r="K163" s="163">
        <v>42139</v>
      </c>
      <c r="L163" s="163">
        <v>42398</v>
      </c>
      <c r="M163" s="163">
        <v>45320</v>
      </c>
      <c r="N163" s="163">
        <v>43160</v>
      </c>
      <c r="O163">
        <v>0</v>
      </c>
      <c r="P163">
        <v>65</v>
      </c>
      <c r="Q163" t="s">
        <v>288</v>
      </c>
      <c r="R163">
        <v>0</v>
      </c>
      <c r="S163">
        <v>60</v>
      </c>
      <c r="T163">
        <v>12313</v>
      </c>
    </row>
    <row r="164" spans="1:20">
      <c r="A164">
        <v>12</v>
      </c>
      <c r="B164" t="s">
        <v>150</v>
      </c>
      <c r="C164">
        <v>24</v>
      </c>
      <c r="D164" t="s">
        <v>55</v>
      </c>
      <c r="E164" t="s">
        <v>194</v>
      </c>
      <c r="F164" t="s">
        <v>195</v>
      </c>
      <c r="G164">
        <v>13451</v>
      </c>
      <c r="H164" t="s">
        <v>58</v>
      </c>
      <c r="I164" t="s">
        <v>196</v>
      </c>
      <c r="K164" s="163">
        <v>42139</v>
      </c>
      <c r="L164" s="163">
        <v>42398</v>
      </c>
      <c r="M164" s="163">
        <v>45320</v>
      </c>
      <c r="N164" s="163">
        <v>43160</v>
      </c>
      <c r="O164">
        <v>0</v>
      </c>
      <c r="P164">
        <v>65</v>
      </c>
      <c r="Q164" t="s">
        <v>288</v>
      </c>
      <c r="R164">
        <v>0</v>
      </c>
      <c r="S164">
        <v>60</v>
      </c>
      <c r="T164">
        <v>12313</v>
      </c>
    </row>
    <row r="165" spans="1:20">
      <c r="A165">
        <v>12</v>
      </c>
      <c r="B165" t="s">
        <v>150</v>
      </c>
      <c r="C165">
        <v>24</v>
      </c>
      <c r="D165" t="s">
        <v>55</v>
      </c>
      <c r="E165" t="s">
        <v>194</v>
      </c>
      <c r="F165" t="s">
        <v>195</v>
      </c>
      <c r="G165">
        <v>13451</v>
      </c>
      <c r="H165" t="s">
        <v>58</v>
      </c>
      <c r="I165" t="s">
        <v>196</v>
      </c>
      <c r="K165" s="163">
        <v>42139</v>
      </c>
      <c r="L165" s="163">
        <v>42398</v>
      </c>
      <c r="M165" s="163">
        <v>45320</v>
      </c>
      <c r="N165" s="163">
        <v>43160</v>
      </c>
      <c r="O165">
        <v>0</v>
      </c>
      <c r="P165">
        <v>65</v>
      </c>
      <c r="Q165" t="s">
        <v>288</v>
      </c>
      <c r="R165">
        <v>0</v>
      </c>
      <c r="S165">
        <v>60</v>
      </c>
      <c r="T165">
        <v>12313</v>
      </c>
    </row>
    <row r="166" spans="1:20">
      <c r="A166">
        <v>12</v>
      </c>
      <c r="B166" t="s">
        <v>150</v>
      </c>
      <c r="C166">
        <v>29</v>
      </c>
      <c r="D166" t="s">
        <v>55</v>
      </c>
      <c r="E166" t="s">
        <v>197</v>
      </c>
      <c r="F166" t="s">
        <v>157</v>
      </c>
      <c r="G166" t="s">
        <v>198</v>
      </c>
      <c r="H166" t="s">
        <v>58</v>
      </c>
      <c r="K166" s="163">
        <v>42761</v>
      </c>
      <c r="L166" s="163">
        <v>42398</v>
      </c>
      <c r="M166" s="163">
        <v>45320</v>
      </c>
      <c r="N166" s="163">
        <v>43160</v>
      </c>
      <c r="O166">
        <v>0</v>
      </c>
      <c r="P166">
        <v>65</v>
      </c>
      <c r="Q166" t="s">
        <v>288</v>
      </c>
      <c r="R166">
        <v>0</v>
      </c>
      <c r="S166">
        <v>60</v>
      </c>
      <c r="T166">
        <v>2589281.2799999998</v>
      </c>
    </row>
    <row r="167" spans="1:20">
      <c r="A167">
        <v>12</v>
      </c>
      <c r="B167" t="s">
        <v>150</v>
      </c>
      <c r="C167">
        <v>29</v>
      </c>
      <c r="D167" t="s">
        <v>55</v>
      </c>
      <c r="E167" t="s">
        <v>199</v>
      </c>
      <c r="F167" t="s">
        <v>157</v>
      </c>
      <c r="G167" t="s">
        <v>198</v>
      </c>
      <c r="H167" t="s">
        <v>58</v>
      </c>
      <c r="K167" s="163">
        <v>42761</v>
      </c>
      <c r="L167" s="163">
        <v>42398</v>
      </c>
      <c r="M167" s="163">
        <v>45320</v>
      </c>
      <c r="N167" s="163">
        <v>43160</v>
      </c>
      <c r="O167">
        <v>0</v>
      </c>
      <c r="P167">
        <v>65</v>
      </c>
      <c r="Q167" t="s">
        <v>288</v>
      </c>
      <c r="R167">
        <v>0</v>
      </c>
      <c r="S167">
        <v>60</v>
      </c>
      <c r="T167">
        <v>2632825.92</v>
      </c>
    </row>
    <row r="168" spans="1:20">
      <c r="A168">
        <v>12</v>
      </c>
      <c r="B168" t="s">
        <v>150</v>
      </c>
      <c r="C168">
        <v>29</v>
      </c>
      <c r="D168" t="s">
        <v>55</v>
      </c>
      <c r="E168" t="s">
        <v>199</v>
      </c>
      <c r="F168" t="s">
        <v>157</v>
      </c>
      <c r="G168" t="s">
        <v>198</v>
      </c>
      <c r="H168" t="s">
        <v>58</v>
      </c>
      <c r="K168" s="163">
        <v>42761</v>
      </c>
      <c r="L168" s="163">
        <v>42398</v>
      </c>
      <c r="M168" s="163">
        <v>45320</v>
      </c>
      <c r="N168" s="163">
        <v>43160</v>
      </c>
      <c r="O168">
        <v>0</v>
      </c>
      <c r="P168">
        <v>65</v>
      </c>
      <c r="Q168" t="s">
        <v>288</v>
      </c>
      <c r="R168">
        <v>0</v>
      </c>
      <c r="S168">
        <v>60</v>
      </c>
      <c r="T168">
        <v>2834301.1199999996</v>
      </c>
    </row>
    <row r="169" spans="1:20">
      <c r="A169">
        <v>12</v>
      </c>
      <c r="B169" t="s">
        <v>150</v>
      </c>
      <c r="C169">
        <v>29</v>
      </c>
      <c r="D169" t="s">
        <v>55</v>
      </c>
      <c r="E169" t="s">
        <v>199</v>
      </c>
      <c r="F169" t="s">
        <v>157</v>
      </c>
      <c r="G169" t="s">
        <v>198</v>
      </c>
      <c r="H169" t="s">
        <v>58</v>
      </c>
      <c r="K169" s="163">
        <v>42761</v>
      </c>
      <c r="L169" s="163">
        <v>42398</v>
      </c>
      <c r="M169" s="163">
        <v>45320</v>
      </c>
      <c r="N169" s="163">
        <v>43160</v>
      </c>
      <c r="O169">
        <v>0</v>
      </c>
      <c r="P169">
        <v>65</v>
      </c>
      <c r="Q169" t="s">
        <v>288</v>
      </c>
      <c r="R169">
        <v>0</v>
      </c>
      <c r="S169">
        <v>60</v>
      </c>
      <c r="T169">
        <v>23919655.68</v>
      </c>
    </row>
    <row r="170" spans="1:20">
      <c r="A170">
        <v>12</v>
      </c>
      <c r="B170" t="s">
        <v>150</v>
      </c>
      <c r="C170">
        <v>29</v>
      </c>
      <c r="D170" t="s">
        <v>55</v>
      </c>
      <c r="E170" t="s">
        <v>200</v>
      </c>
      <c r="F170" t="s">
        <v>157</v>
      </c>
      <c r="G170" t="s">
        <v>198</v>
      </c>
      <c r="H170" t="s">
        <v>58</v>
      </c>
      <c r="K170" s="163">
        <v>42761</v>
      </c>
      <c r="L170" s="163">
        <v>42398</v>
      </c>
      <c r="M170" s="163">
        <v>45320</v>
      </c>
      <c r="N170" s="163">
        <v>43160</v>
      </c>
      <c r="O170">
        <v>0</v>
      </c>
      <c r="P170">
        <v>65</v>
      </c>
      <c r="Q170" t="s">
        <v>288</v>
      </c>
      <c r="R170">
        <v>0</v>
      </c>
      <c r="S170">
        <v>60</v>
      </c>
      <c r="T170">
        <v>24386298.239999998</v>
      </c>
    </row>
    <row r="171" spans="1:20">
      <c r="A171">
        <v>12</v>
      </c>
      <c r="B171" t="s">
        <v>150</v>
      </c>
      <c r="C171">
        <v>29</v>
      </c>
      <c r="D171" t="s">
        <v>55</v>
      </c>
      <c r="E171" t="s">
        <v>201</v>
      </c>
      <c r="F171" t="s">
        <v>157</v>
      </c>
      <c r="G171" t="s">
        <v>198</v>
      </c>
      <c r="H171" t="s">
        <v>58</v>
      </c>
      <c r="K171" s="163">
        <v>42761</v>
      </c>
      <c r="L171" s="163">
        <v>42398</v>
      </c>
      <c r="M171" s="163">
        <v>45320</v>
      </c>
      <c r="N171" s="163">
        <v>43160</v>
      </c>
      <c r="O171">
        <v>0</v>
      </c>
      <c r="P171">
        <v>65</v>
      </c>
      <c r="Q171" t="s">
        <v>288</v>
      </c>
      <c r="R171">
        <v>0</v>
      </c>
      <c r="S171">
        <v>60</v>
      </c>
      <c r="T171">
        <v>24386298.239999998</v>
      </c>
    </row>
    <row r="172" spans="1:20">
      <c r="A172">
        <v>12</v>
      </c>
      <c r="B172" t="s">
        <v>150</v>
      </c>
      <c r="C172">
        <v>29</v>
      </c>
      <c r="D172" t="s">
        <v>55</v>
      </c>
      <c r="E172" t="s">
        <v>197</v>
      </c>
      <c r="F172" t="s">
        <v>157</v>
      </c>
      <c r="G172" t="s">
        <v>198</v>
      </c>
      <c r="H172" t="s">
        <v>58</v>
      </c>
      <c r="K172" s="163">
        <v>42776</v>
      </c>
      <c r="L172" s="163">
        <v>42398</v>
      </c>
      <c r="M172" s="163">
        <v>45320</v>
      </c>
      <c r="N172" s="163">
        <v>43160</v>
      </c>
      <c r="O172">
        <v>0</v>
      </c>
      <c r="P172">
        <v>65</v>
      </c>
      <c r="Q172" t="s">
        <v>288</v>
      </c>
      <c r="R172">
        <v>0</v>
      </c>
      <c r="S172">
        <v>60</v>
      </c>
      <c r="T172">
        <v>2615278.0799999996</v>
      </c>
    </row>
    <row r="173" spans="1:20">
      <c r="A173">
        <v>12</v>
      </c>
      <c r="B173" t="s">
        <v>150</v>
      </c>
      <c r="C173">
        <v>29</v>
      </c>
      <c r="D173" t="s">
        <v>55</v>
      </c>
      <c r="E173" t="s">
        <v>197</v>
      </c>
      <c r="F173" t="s">
        <v>157</v>
      </c>
      <c r="G173" t="s">
        <v>198</v>
      </c>
      <c r="H173" t="s">
        <v>58</v>
      </c>
      <c r="K173" s="163">
        <v>42776</v>
      </c>
      <c r="L173" s="163">
        <v>42398</v>
      </c>
      <c r="M173" s="163">
        <v>45320</v>
      </c>
      <c r="N173" s="163">
        <v>43160</v>
      </c>
      <c r="O173">
        <v>0</v>
      </c>
      <c r="P173">
        <v>65</v>
      </c>
      <c r="Q173" t="s">
        <v>288</v>
      </c>
      <c r="R173">
        <v>0</v>
      </c>
      <c r="S173">
        <v>60</v>
      </c>
      <c r="T173">
        <v>2615278.0799999996</v>
      </c>
    </row>
    <row r="174" spans="1:20">
      <c r="A174">
        <v>12</v>
      </c>
      <c r="B174" t="s">
        <v>150</v>
      </c>
      <c r="C174">
        <v>56</v>
      </c>
      <c r="D174" t="s">
        <v>55</v>
      </c>
      <c r="E174" t="s">
        <v>202</v>
      </c>
      <c r="F174" t="s">
        <v>203</v>
      </c>
      <c r="G174">
        <v>52695</v>
      </c>
      <c r="H174" t="s">
        <v>58</v>
      </c>
      <c r="K174" s="163">
        <v>42954</v>
      </c>
      <c r="L174" s="163">
        <v>42398</v>
      </c>
      <c r="M174" s="163">
        <v>45320</v>
      </c>
      <c r="N174" s="163">
        <v>43160</v>
      </c>
      <c r="O174">
        <v>0</v>
      </c>
      <c r="P174">
        <v>65</v>
      </c>
      <c r="Q174" t="s">
        <v>288</v>
      </c>
      <c r="R174">
        <v>0</v>
      </c>
      <c r="S174">
        <v>60</v>
      </c>
      <c r="T174">
        <v>111600</v>
      </c>
    </row>
    <row r="175" spans="1:20">
      <c r="A175">
        <v>12</v>
      </c>
      <c r="B175" t="s">
        <v>150</v>
      </c>
      <c r="C175">
        <v>57</v>
      </c>
      <c r="D175" t="s">
        <v>55</v>
      </c>
      <c r="E175" t="s">
        <v>204</v>
      </c>
      <c r="F175" t="s">
        <v>205</v>
      </c>
      <c r="G175">
        <v>8861</v>
      </c>
      <c r="H175" t="s">
        <v>58</v>
      </c>
      <c r="K175" s="163">
        <v>42956</v>
      </c>
      <c r="L175" s="163">
        <v>42398</v>
      </c>
      <c r="M175" s="163">
        <v>45320</v>
      </c>
      <c r="N175" s="163">
        <v>43160</v>
      </c>
      <c r="O175">
        <v>0</v>
      </c>
      <c r="P175">
        <v>65</v>
      </c>
      <c r="Q175" t="s">
        <v>288</v>
      </c>
      <c r="R175">
        <v>0</v>
      </c>
      <c r="S175">
        <v>60</v>
      </c>
      <c r="T175">
        <v>450000</v>
      </c>
    </row>
    <row r="176" spans="1:20">
      <c r="A176">
        <v>12</v>
      </c>
      <c r="B176" t="s">
        <v>150</v>
      </c>
      <c r="C176">
        <v>58</v>
      </c>
      <c r="D176" t="s">
        <v>55</v>
      </c>
      <c r="E176" t="s">
        <v>206</v>
      </c>
      <c r="F176" t="s">
        <v>207</v>
      </c>
      <c r="G176">
        <v>9901</v>
      </c>
      <c r="H176" t="s">
        <v>58</v>
      </c>
      <c r="K176" s="163">
        <v>42958</v>
      </c>
      <c r="L176" s="163">
        <v>42398</v>
      </c>
      <c r="M176" s="163">
        <v>45320</v>
      </c>
      <c r="N176" s="163">
        <v>43160</v>
      </c>
      <c r="O176">
        <v>0</v>
      </c>
      <c r="P176">
        <v>65</v>
      </c>
      <c r="Q176" t="s">
        <v>288</v>
      </c>
      <c r="R176">
        <v>0</v>
      </c>
      <c r="S176">
        <v>60</v>
      </c>
      <c r="T176">
        <v>22000</v>
      </c>
    </row>
    <row r="177" spans="1:20">
      <c r="A177">
        <v>12</v>
      </c>
      <c r="B177" t="s">
        <v>150</v>
      </c>
      <c r="C177">
        <v>58</v>
      </c>
      <c r="D177" t="s">
        <v>55</v>
      </c>
      <c r="E177" t="s">
        <v>208</v>
      </c>
      <c r="F177" t="s">
        <v>207</v>
      </c>
      <c r="G177">
        <v>9901</v>
      </c>
      <c r="H177" t="s">
        <v>58</v>
      </c>
      <c r="K177" s="163">
        <v>42958</v>
      </c>
      <c r="L177" s="163">
        <v>42398</v>
      </c>
      <c r="M177" s="163">
        <v>45320</v>
      </c>
      <c r="N177" s="163">
        <v>43160</v>
      </c>
      <c r="O177">
        <v>0</v>
      </c>
      <c r="P177">
        <v>65</v>
      </c>
      <c r="Q177" t="s">
        <v>288</v>
      </c>
      <c r="R177">
        <v>0</v>
      </c>
      <c r="S177">
        <v>60</v>
      </c>
      <c r="T177">
        <v>290092</v>
      </c>
    </row>
    <row r="178" spans="1:20">
      <c r="A178">
        <v>12</v>
      </c>
      <c r="B178" t="s">
        <v>150</v>
      </c>
      <c r="C178">
        <v>60</v>
      </c>
      <c r="D178" t="s">
        <v>55</v>
      </c>
      <c r="E178" t="s">
        <v>209</v>
      </c>
      <c r="F178" t="s">
        <v>210</v>
      </c>
      <c r="G178">
        <v>81</v>
      </c>
      <c r="H178" t="s">
        <v>58</v>
      </c>
      <c r="K178" s="163">
        <v>42985</v>
      </c>
      <c r="L178" s="163">
        <v>42398</v>
      </c>
      <c r="M178" s="163">
        <v>45320</v>
      </c>
      <c r="N178" s="163">
        <v>43160</v>
      </c>
      <c r="O178">
        <v>0</v>
      </c>
      <c r="P178">
        <v>65</v>
      </c>
      <c r="Q178" t="s">
        <v>288</v>
      </c>
      <c r="R178">
        <v>0</v>
      </c>
      <c r="S178">
        <v>60</v>
      </c>
      <c r="T178">
        <v>720000</v>
      </c>
    </row>
    <row r="179" spans="1:20">
      <c r="A179">
        <v>12</v>
      </c>
      <c r="B179" t="s">
        <v>150</v>
      </c>
      <c r="C179">
        <v>61</v>
      </c>
      <c r="D179" t="s">
        <v>55</v>
      </c>
      <c r="E179" t="s">
        <v>211</v>
      </c>
      <c r="F179" t="s">
        <v>212</v>
      </c>
      <c r="G179">
        <v>85721504</v>
      </c>
      <c r="H179" t="s">
        <v>58</v>
      </c>
      <c r="K179" s="163">
        <v>42987</v>
      </c>
      <c r="L179" s="163">
        <v>42398</v>
      </c>
      <c r="M179" s="163">
        <v>45320</v>
      </c>
      <c r="N179" s="163">
        <v>43160</v>
      </c>
      <c r="O179">
        <v>0</v>
      </c>
      <c r="P179">
        <v>65</v>
      </c>
      <c r="Q179" t="s">
        <v>288</v>
      </c>
      <c r="R179">
        <v>0</v>
      </c>
      <c r="S179">
        <v>60</v>
      </c>
      <c r="T179">
        <v>58655</v>
      </c>
    </row>
    <row r="180" spans="1:20">
      <c r="A180">
        <v>12</v>
      </c>
      <c r="B180" t="s">
        <v>150</v>
      </c>
      <c r="C180">
        <v>66</v>
      </c>
      <c r="D180" t="s">
        <v>55</v>
      </c>
      <c r="E180" t="s">
        <v>213</v>
      </c>
      <c r="F180" t="s">
        <v>102</v>
      </c>
      <c r="G180">
        <v>425551</v>
      </c>
      <c r="H180" t="s">
        <v>58</v>
      </c>
      <c r="K180" s="163">
        <v>43005</v>
      </c>
      <c r="L180" s="163">
        <v>42398</v>
      </c>
      <c r="M180" s="163">
        <v>45320</v>
      </c>
      <c r="N180" s="163">
        <v>43160</v>
      </c>
      <c r="O180">
        <v>0</v>
      </c>
      <c r="P180">
        <v>65</v>
      </c>
      <c r="Q180" t="s">
        <v>288</v>
      </c>
      <c r="R180">
        <v>0</v>
      </c>
      <c r="S180">
        <v>60</v>
      </c>
      <c r="T180">
        <v>2700</v>
      </c>
    </row>
    <row r="181" spans="1:20">
      <c r="A181">
        <v>12</v>
      </c>
      <c r="B181" t="s">
        <v>150</v>
      </c>
      <c r="C181">
        <v>66</v>
      </c>
      <c r="D181" t="s">
        <v>55</v>
      </c>
      <c r="E181" t="s">
        <v>214</v>
      </c>
      <c r="F181" t="s">
        <v>102</v>
      </c>
      <c r="G181">
        <v>425551</v>
      </c>
      <c r="H181" t="s">
        <v>58</v>
      </c>
      <c r="K181" s="163">
        <v>43005</v>
      </c>
      <c r="L181" s="163">
        <v>42398</v>
      </c>
      <c r="M181" s="163">
        <v>45320</v>
      </c>
      <c r="N181" s="163">
        <v>43160</v>
      </c>
      <c r="O181">
        <v>0</v>
      </c>
      <c r="P181">
        <v>65</v>
      </c>
      <c r="Q181" t="s">
        <v>288</v>
      </c>
      <c r="R181">
        <v>0</v>
      </c>
      <c r="S181">
        <v>60</v>
      </c>
      <c r="T181">
        <v>4400</v>
      </c>
    </row>
    <row r="182" spans="1:20">
      <c r="A182">
        <v>12</v>
      </c>
      <c r="B182" t="s">
        <v>150</v>
      </c>
      <c r="C182">
        <v>66</v>
      </c>
      <c r="D182" t="s">
        <v>55</v>
      </c>
      <c r="E182" t="s">
        <v>164</v>
      </c>
      <c r="F182" t="s">
        <v>102</v>
      </c>
      <c r="G182">
        <v>425551</v>
      </c>
      <c r="H182" t="s">
        <v>58</v>
      </c>
      <c r="K182" s="163">
        <v>43005</v>
      </c>
      <c r="L182" s="163">
        <v>42398</v>
      </c>
      <c r="M182" s="163">
        <v>45320</v>
      </c>
      <c r="N182" s="163">
        <v>43160</v>
      </c>
      <c r="O182">
        <v>0</v>
      </c>
      <c r="P182">
        <v>65</v>
      </c>
      <c r="Q182" t="s">
        <v>288</v>
      </c>
      <c r="R182">
        <v>0</v>
      </c>
      <c r="S182">
        <v>60</v>
      </c>
      <c r="T182">
        <v>320000</v>
      </c>
    </row>
    <row r="183" spans="1:20">
      <c r="A183">
        <v>12</v>
      </c>
      <c r="B183" t="s">
        <v>150</v>
      </c>
      <c r="C183">
        <v>73</v>
      </c>
      <c r="D183" t="s">
        <v>55</v>
      </c>
      <c r="E183" t="s">
        <v>215</v>
      </c>
      <c r="F183" t="s">
        <v>191</v>
      </c>
      <c r="G183">
        <v>3429</v>
      </c>
      <c r="H183" t="s">
        <v>58</v>
      </c>
      <c r="K183" s="163">
        <v>43024</v>
      </c>
      <c r="L183" s="163">
        <v>42398</v>
      </c>
      <c r="M183" s="163">
        <v>45320</v>
      </c>
      <c r="N183" s="163">
        <v>43160</v>
      </c>
      <c r="O183">
        <v>0</v>
      </c>
      <c r="P183">
        <v>65</v>
      </c>
      <c r="Q183" t="s">
        <v>288</v>
      </c>
      <c r="R183">
        <v>0</v>
      </c>
      <c r="S183">
        <v>60</v>
      </c>
      <c r="T183">
        <v>14900</v>
      </c>
    </row>
    <row r="184" spans="1:20">
      <c r="A184">
        <v>12</v>
      </c>
      <c r="B184" t="s">
        <v>150</v>
      </c>
      <c r="C184">
        <v>73</v>
      </c>
      <c r="D184" t="s">
        <v>55</v>
      </c>
      <c r="E184" t="s">
        <v>215</v>
      </c>
      <c r="F184" t="s">
        <v>191</v>
      </c>
      <c r="G184">
        <v>3429</v>
      </c>
      <c r="H184" t="s">
        <v>58</v>
      </c>
      <c r="K184" s="163">
        <v>43024</v>
      </c>
      <c r="L184" s="163">
        <v>42398</v>
      </c>
      <c r="M184" s="163">
        <v>45320</v>
      </c>
      <c r="N184" s="163">
        <v>43160</v>
      </c>
      <c r="O184">
        <v>0</v>
      </c>
      <c r="P184">
        <v>65</v>
      </c>
      <c r="Q184" t="s">
        <v>288</v>
      </c>
      <c r="R184">
        <v>0</v>
      </c>
      <c r="S184">
        <v>60</v>
      </c>
      <c r="T184">
        <v>14900</v>
      </c>
    </row>
    <row r="185" spans="1:20">
      <c r="A185">
        <v>12</v>
      </c>
      <c r="B185" t="s">
        <v>150</v>
      </c>
      <c r="C185">
        <v>25</v>
      </c>
      <c r="D185" t="s">
        <v>55</v>
      </c>
      <c r="E185" t="s">
        <v>216</v>
      </c>
      <c r="F185" t="s">
        <v>217</v>
      </c>
      <c r="G185">
        <v>986</v>
      </c>
      <c r="H185" t="s">
        <v>58</v>
      </c>
      <c r="I185" t="s">
        <v>218</v>
      </c>
      <c r="K185" s="163">
        <v>43073</v>
      </c>
      <c r="L185" s="163">
        <v>42398</v>
      </c>
      <c r="M185" s="163">
        <v>45320</v>
      </c>
      <c r="N185" s="163">
        <v>43160</v>
      </c>
      <c r="O185">
        <v>0</v>
      </c>
      <c r="P185">
        <v>65</v>
      </c>
      <c r="Q185" t="s">
        <v>288</v>
      </c>
      <c r="R185">
        <v>0</v>
      </c>
      <c r="S185">
        <v>60</v>
      </c>
      <c r="T185">
        <v>116000</v>
      </c>
    </row>
    <row r="186" spans="1:20">
      <c r="A186">
        <v>12</v>
      </c>
      <c r="B186" t="s">
        <v>150</v>
      </c>
      <c r="C186">
        <v>25</v>
      </c>
      <c r="D186" t="s">
        <v>55</v>
      </c>
      <c r="E186" t="s">
        <v>219</v>
      </c>
      <c r="F186" t="s">
        <v>217</v>
      </c>
      <c r="G186">
        <v>986</v>
      </c>
      <c r="H186" t="s">
        <v>58</v>
      </c>
      <c r="I186" t="s">
        <v>218</v>
      </c>
      <c r="K186" s="163">
        <v>43073</v>
      </c>
      <c r="L186" s="163">
        <v>42398</v>
      </c>
      <c r="M186" s="163">
        <v>45320</v>
      </c>
      <c r="N186" s="163">
        <v>43160</v>
      </c>
      <c r="O186">
        <v>0</v>
      </c>
      <c r="P186">
        <v>65</v>
      </c>
      <c r="Q186" t="s">
        <v>288</v>
      </c>
      <c r="R186">
        <v>0</v>
      </c>
      <c r="S186">
        <v>60</v>
      </c>
      <c r="T186">
        <v>86000</v>
      </c>
    </row>
    <row r="187" spans="1:20">
      <c r="A187">
        <v>12</v>
      </c>
      <c r="B187" t="s">
        <v>150</v>
      </c>
      <c r="C187">
        <v>91</v>
      </c>
      <c r="D187" t="s">
        <v>55</v>
      </c>
      <c r="E187" t="s">
        <v>220</v>
      </c>
      <c r="F187" t="s">
        <v>221</v>
      </c>
      <c r="G187">
        <v>30</v>
      </c>
      <c r="H187" t="s">
        <v>58</v>
      </c>
      <c r="K187" s="163">
        <v>43080</v>
      </c>
      <c r="L187" s="163">
        <v>42398</v>
      </c>
      <c r="M187" s="163">
        <v>45320</v>
      </c>
      <c r="N187" s="163">
        <v>43160</v>
      </c>
      <c r="O187">
        <v>0</v>
      </c>
      <c r="P187">
        <v>65</v>
      </c>
      <c r="Q187" t="s">
        <v>288</v>
      </c>
      <c r="R187">
        <v>0</v>
      </c>
      <c r="S187">
        <v>60</v>
      </c>
      <c r="T187">
        <v>160000</v>
      </c>
    </row>
    <row r="188" spans="1:20">
      <c r="A188">
        <v>12</v>
      </c>
      <c r="B188" t="s">
        <v>150</v>
      </c>
      <c r="C188">
        <v>96</v>
      </c>
      <c r="D188" t="s">
        <v>55</v>
      </c>
      <c r="E188" t="s">
        <v>222</v>
      </c>
      <c r="F188" t="s">
        <v>223</v>
      </c>
      <c r="G188">
        <v>121145</v>
      </c>
      <c r="H188" t="s">
        <v>58</v>
      </c>
      <c r="K188" s="163">
        <v>43084</v>
      </c>
      <c r="L188" s="163">
        <v>42398</v>
      </c>
      <c r="M188" s="163">
        <v>45320</v>
      </c>
      <c r="N188" s="163">
        <v>43160</v>
      </c>
      <c r="O188">
        <v>0</v>
      </c>
      <c r="P188">
        <v>65</v>
      </c>
      <c r="Q188" t="s">
        <v>288</v>
      </c>
      <c r="R188">
        <v>0</v>
      </c>
      <c r="S188">
        <v>60</v>
      </c>
      <c r="T188">
        <v>863190</v>
      </c>
    </row>
    <row r="189" spans="1:20">
      <c r="A189">
        <v>12</v>
      </c>
      <c r="B189" t="s">
        <v>150</v>
      </c>
      <c r="C189">
        <v>97</v>
      </c>
      <c r="D189" t="s">
        <v>55</v>
      </c>
      <c r="E189" t="s">
        <v>224</v>
      </c>
      <c r="F189" t="s">
        <v>225</v>
      </c>
      <c r="G189">
        <v>2475</v>
      </c>
      <c r="H189" t="s">
        <v>58</v>
      </c>
      <c r="K189" s="163">
        <v>43096</v>
      </c>
      <c r="L189" s="163">
        <v>42398</v>
      </c>
      <c r="M189" s="163">
        <v>45320</v>
      </c>
      <c r="N189" s="163">
        <v>43160</v>
      </c>
      <c r="O189">
        <v>0</v>
      </c>
      <c r="P189">
        <v>65</v>
      </c>
      <c r="Q189" t="s">
        <v>288</v>
      </c>
      <c r="R189">
        <v>0</v>
      </c>
      <c r="S189">
        <v>60</v>
      </c>
      <c r="T189">
        <v>82170</v>
      </c>
    </row>
    <row r="190" spans="1:20">
      <c r="A190">
        <v>12</v>
      </c>
      <c r="B190" t="s">
        <v>150</v>
      </c>
      <c r="C190">
        <v>97</v>
      </c>
      <c r="D190" t="s">
        <v>55</v>
      </c>
      <c r="E190" t="s">
        <v>226</v>
      </c>
      <c r="F190" t="s">
        <v>225</v>
      </c>
      <c r="G190">
        <v>2475</v>
      </c>
      <c r="H190" t="s">
        <v>58</v>
      </c>
      <c r="K190" s="163">
        <v>43096</v>
      </c>
      <c r="L190" s="163">
        <v>42398</v>
      </c>
      <c r="M190" s="163">
        <v>45320</v>
      </c>
      <c r="N190" s="163">
        <v>43160</v>
      </c>
      <c r="O190">
        <v>0</v>
      </c>
      <c r="P190">
        <v>65</v>
      </c>
      <c r="Q190" t="s">
        <v>288</v>
      </c>
      <c r="R190">
        <v>0</v>
      </c>
      <c r="S190">
        <v>60</v>
      </c>
      <c r="T190">
        <v>49599</v>
      </c>
    </row>
    <row r="191" spans="1:20">
      <c r="A191">
        <v>12</v>
      </c>
      <c r="B191" t="s">
        <v>150</v>
      </c>
      <c r="C191">
        <v>97</v>
      </c>
      <c r="D191" t="s">
        <v>55</v>
      </c>
      <c r="E191" t="s">
        <v>226</v>
      </c>
      <c r="F191" t="s">
        <v>225</v>
      </c>
      <c r="G191">
        <v>2475</v>
      </c>
      <c r="H191" t="s">
        <v>58</v>
      </c>
      <c r="K191" s="163">
        <v>43096</v>
      </c>
      <c r="L191" s="163">
        <v>42398</v>
      </c>
      <c r="M191" s="163">
        <v>45320</v>
      </c>
      <c r="N191" s="163">
        <v>43160</v>
      </c>
      <c r="O191">
        <v>0</v>
      </c>
      <c r="P191">
        <v>65</v>
      </c>
      <c r="Q191" t="s">
        <v>288</v>
      </c>
      <c r="R191">
        <v>0</v>
      </c>
      <c r="S191">
        <v>60</v>
      </c>
      <c r="T191">
        <v>49599</v>
      </c>
    </row>
    <row r="192" spans="1:20">
      <c r="A192">
        <v>12</v>
      </c>
      <c r="B192" t="s">
        <v>150</v>
      </c>
      <c r="C192">
        <v>16</v>
      </c>
      <c r="D192" t="s">
        <v>55</v>
      </c>
      <c r="E192" t="s">
        <v>227</v>
      </c>
      <c r="F192" t="s">
        <v>157</v>
      </c>
      <c r="G192" t="s">
        <v>228</v>
      </c>
      <c r="H192" t="s">
        <v>58</v>
      </c>
      <c r="K192" s="163">
        <v>43103</v>
      </c>
      <c r="L192" s="163">
        <v>42398</v>
      </c>
      <c r="M192" s="163">
        <v>45320</v>
      </c>
      <c r="N192" s="163">
        <v>43160</v>
      </c>
      <c r="O192">
        <v>0</v>
      </c>
      <c r="P192">
        <v>65</v>
      </c>
      <c r="Q192" t="s">
        <v>288</v>
      </c>
      <c r="R192">
        <v>0</v>
      </c>
      <c r="S192">
        <v>60</v>
      </c>
      <c r="T192">
        <v>14348235.290000001</v>
      </c>
    </row>
    <row r="193" spans="1:20">
      <c r="A193">
        <v>12</v>
      </c>
      <c r="B193" t="s">
        <v>150</v>
      </c>
      <c r="C193">
        <v>16</v>
      </c>
      <c r="D193" t="s">
        <v>55</v>
      </c>
      <c r="E193" t="s">
        <v>227</v>
      </c>
      <c r="F193" t="s">
        <v>157</v>
      </c>
      <c r="G193" t="s">
        <v>228</v>
      </c>
      <c r="H193" t="s">
        <v>58</v>
      </c>
      <c r="K193" s="163">
        <v>43103</v>
      </c>
      <c r="L193" s="163">
        <v>42398</v>
      </c>
      <c r="M193" s="163">
        <v>45320</v>
      </c>
      <c r="N193" s="163">
        <v>43160</v>
      </c>
      <c r="O193">
        <v>0</v>
      </c>
      <c r="P193">
        <v>65</v>
      </c>
      <c r="Q193" t="s">
        <v>288</v>
      </c>
      <c r="R193">
        <v>0</v>
      </c>
      <c r="S193">
        <v>60</v>
      </c>
      <c r="T193">
        <v>14348235.290000001</v>
      </c>
    </row>
    <row r="194" spans="1:20">
      <c r="A194">
        <v>12</v>
      </c>
      <c r="B194" t="s">
        <v>150</v>
      </c>
      <c r="C194">
        <v>16</v>
      </c>
      <c r="D194" t="s">
        <v>55</v>
      </c>
      <c r="E194" t="s">
        <v>229</v>
      </c>
      <c r="F194" t="s">
        <v>157</v>
      </c>
      <c r="G194" t="s">
        <v>228</v>
      </c>
      <c r="H194" t="s">
        <v>58</v>
      </c>
      <c r="K194" s="163">
        <v>43103</v>
      </c>
      <c r="L194" s="163">
        <v>42398</v>
      </c>
      <c r="M194" s="163">
        <v>45320</v>
      </c>
      <c r="N194" s="163">
        <v>43160</v>
      </c>
      <c r="O194">
        <v>0</v>
      </c>
      <c r="P194">
        <v>65</v>
      </c>
      <c r="Q194" t="s">
        <v>288</v>
      </c>
      <c r="R194">
        <v>0</v>
      </c>
      <c r="S194">
        <v>60</v>
      </c>
      <c r="T194">
        <v>54513164.880000003</v>
      </c>
    </row>
    <row r="195" spans="1:20">
      <c r="A195">
        <v>12</v>
      </c>
      <c r="B195" t="s">
        <v>150</v>
      </c>
      <c r="C195">
        <v>16</v>
      </c>
      <c r="D195" t="s">
        <v>55</v>
      </c>
      <c r="E195" t="s">
        <v>229</v>
      </c>
      <c r="F195" t="s">
        <v>157</v>
      </c>
      <c r="G195" t="s">
        <v>228</v>
      </c>
      <c r="H195" t="s">
        <v>58</v>
      </c>
      <c r="K195" s="163">
        <v>43103</v>
      </c>
      <c r="L195" s="163">
        <v>42398</v>
      </c>
      <c r="M195" s="163">
        <v>45320</v>
      </c>
      <c r="N195" s="163">
        <v>43160</v>
      </c>
      <c r="O195">
        <v>0</v>
      </c>
      <c r="P195">
        <v>65</v>
      </c>
      <c r="Q195" t="s">
        <v>288</v>
      </c>
      <c r="R195">
        <v>0</v>
      </c>
      <c r="S195">
        <v>60</v>
      </c>
      <c r="T195">
        <v>54513164.880000003</v>
      </c>
    </row>
    <row r="196" spans="1:20">
      <c r="A196">
        <v>12</v>
      </c>
      <c r="B196" t="s">
        <v>150</v>
      </c>
      <c r="C196">
        <v>27</v>
      </c>
      <c r="D196" t="s">
        <v>55</v>
      </c>
      <c r="E196" t="s">
        <v>230</v>
      </c>
      <c r="F196" t="s">
        <v>231</v>
      </c>
      <c r="G196">
        <v>335521</v>
      </c>
      <c r="H196" t="s">
        <v>58</v>
      </c>
      <c r="I196" t="s">
        <v>153</v>
      </c>
      <c r="K196" s="163">
        <v>43130</v>
      </c>
      <c r="L196" s="163">
        <v>42398</v>
      </c>
      <c r="M196" s="163">
        <v>45320</v>
      </c>
      <c r="N196" s="163">
        <v>43160</v>
      </c>
      <c r="O196">
        <v>0</v>
      </c>
      <c r="P196">
        <v>65</v>
      </c>
      <c r="Q196" t="s">
        <v>288</v>
      </c>
      <c r="R196">
        <v>0</v>
      </c>
      <c r="S196">
        <v>60</v>
      </c>
      <c r="T196">
        <v>159990</v>
      </c>
    </row>
    <row r="197" spans="1:20">
      <c r="A197">
        <v>12</v>
      </c>
      <c r="B197" t="s">
        <v>150</v>
      </c>
      <c r="C197">
        <v>26</v>
      </c>
      <c r="D197" t="s">
        <v>55</v>
      </c>
      <c r="E197" t="s">
        <v>232</v>
      </c>
      <c r="F197" t="s">
        <v>233</v>
      </c>
      <c r="G197">
        <v>35</v>
      </c>
      <c r="H197" t="s">
        <v>58</v>
      </c>
      <c r="I197" t="s">
        <v>218</v>
      </c>
      <c r="K197" s="163">
        <v>43138</v>
      </c>
      <c r="L197" s="163">
        <v>42398</v>
      </c>
      <c r="M197" s="163">
        <v>45320</v>
      </c>
      <c r="N197" s="163">
        <v>43160</v>
      </c>
      <c r="O197">
        <v>0</v>
      </c>
      <c r="P197">
        <v>65</v>
      </c>
      <c r="Q197" t="s">
        <v>288</v>
      </c>
      <c r="R197">
        <v>0</v>
      </c>
      <c r="S197">
        <v>60</v>
      </c>
      <c r="T197">
        <v>75000</v>
      </c>
    </row>
    <row r="198" spans="1:20">
      <c r="A198">
        <v>12</v>
      </c>
      <c r="B198" t="s">
        <v>150</v>
      </c>
      <c r="C198">
        <v>26</v>
      </c>
      <c r="D198" t="s">
        <v>55</v>
      </c>
      <c r="E198" t="s">
        <v>232</v>
      </c>
      <c r="F198" t="s">
        <v>233</v>
      </c>
      <c r="G198">
        <v>35</v>
      </c>
      <c r="H198" t="s">
        <v>58</v>
      </c>
      <c r="I198" t="s">
        <v>196</v>
      </c>
      <c r="K198" s="163">
        <v>43138</v>
      </c>
      <c r="L198" s="163">
        <v>42398</v>
      </c>
      <c r="M198" s="163">
        <v>45320</v>
      </c>
      <c r="N198" s="163">
        <v>43160</v>
      </c>
      <c r="O198">
        <v>0</v>
      </c>
      <c r="P198">
        <v>65</v>
      </c>
      <c r="Q198" t="s">
        <v>288</v>
      </c>
      <c r="R198">
        <v>0</v>
      </c>
      <c r="S198">
        <v>60</v>
      </c>
      <c r="T198">
        <v>75000</v>
      </c>
    </row>
    <row r="199" spans="1:20">
      <c r="A199">
        <v>12</v>
      </c>
      <c r="B199" t="s">
        <v>150</v>
      </c>
      <c r="C199">
        <v>26</v>
      </c>
      <c r="D199" t="s">
        <v>55</v>
      </c>
      <c r="E199" t="s">
        <v>232</v>
      </c>
      <c r="F199" t="s">
        <v>233</v>
      </c>
      <c r="G199">
        <v>35</v>
      </c>
      <c r="H199" t="s">
        <v>58</v>
      </c>
      <c r="I199" t="s">
        <v>196</v>
      </c>
      <c r="K199" s="163">
        <v>43138</v>
      </c>
      <c r="L199" s="163">
        <v>42398</v>
      </c>
      <c r="M199" s="163">
        <v>45320</v>
      </c>
      <c r="N199" s="163">
        <v>43160</v>
      </c>
      <c r="O199">
        <v>0</v>
      </c>
      <c r="P199">
        <v>65</v>
      </c>
      <c r="Q199" t="s">
        <v>288</v>
      </c>
      <c r="R199">
        <v>0</v>
      </c>
      <c r="S199">
        <v>60</v>
      </c>
      <c r="T199">
        <v>75000</v>
      </c>
    </row>
    <row r="200" spans="1:20">
      <c r="A200">
        <v>12</v>
      </c>
      <c r="B200" t="s">
        <v>150</v>
      </c>
      <c r="C200">
        <v>23</v>
      </c>
      <c r="D200" t="s">
        <v>55</v>
      </c>
      <c r="E200" t="s">
        <v>234</v>
      </c>
      <c r="F200" t="s">
        <v>235</v>
      </c>
      <c r="G200">
        <v>41564</v>
      </c>
      <c r="H200" t="s">
        <v>58</v>
      </c>
      <c r="I200" t="s">
        <v>153</v>
      </c>
      <c r="K200" s="163">
        <v>43143</v>
      </c>
      <c r="L200" s="163">
        <v>42398</v>
      </c>
      <c r="M200" s="163">
        <v>45320</v>
      </c>
      <c r="N200" s="163">
        <v>43160</v>
      </c>
      <c r="O200">
        <v>0</v>
      </c>
      <c r="P200">
        <v>65</v>
      </c>
      <c r="Q200" t="s">
        <v>288</v>
      </c>
      <c r="R200">
        <v>0</v>
      </c>
      <c r="S200">
        <v>60</v>
      </c>
      <c r="T200">
        <v>46900</v>
      </c>
    </row>
    <row r="201" spans="1:20">
      <c r="A201">
        <v>12</v>
      </c>
      <c r="B201" t="s">
        <v>150</v>
      </c>
      <c r="C201">
        <v>23</v>
      </c>
      <c r="D201" t="s">
        <v>55</v>
      </c>
      <c r="E201" t="s">
        <v>234</v>
      </c>
      <c r="F201" t="s">
        <v>235</v>
      </c>
      <c r="G201">
        <v>41564</v>
      </c>
      <c r="H201" t="s">
        <v>58</v>
      </c>
      <c r="I201" t="s">
        <v>153</v>
      </c>
      <c r="K201" s="163">
        <v>43143</v>
      </c>
      <c r="L201" s="163">
        <v>42398</v>
      </c>
      <c r="M201" s="163">
        <v>45320</v>
      </c>
      <c r="N201" s="163">
        <v>43160</v>
      </c>
      <c r="O201">
        <v>0</v>
      </c>
      <c r="P201">
        <v>65</v>
      </c>
      <c r="Q201" t="s">
        <v>288</v>
      </c>
      <c r="R201">
        <v>0</v>
      </c>
      <c r="S201">
        <v>60</v>
      </c>
      <c r="T201">
        <v>46900</v>
      </c>
    </row>
    <row r="202" spans="1:20">
      <c r="A202">
        <v>12</v>
      </c>
      <c r="B202" t="s">
        <v>150</v>
      </c>
      <c r="C202">
        <v>23</v>
      </c>
      <c r="D202" t="s">
        <v>55</v>
      </c>
      <c r="E202" t="s">
        <v>234</v>
      </c>
      <c r="F202" t="s">
        <v>235</v>
      </c>
      <c r="G202">
        <v>41564</v>
      </c>
      <c r="H202" t="s">
        <v>58</v>
      </c>
      <c r="I202" t="s">
        <v>153</v>
      </c>
      <c r="K202" s="163">
        <v>43143</v>
      </c>
      <c r="L202" s="163">
        <v>42398</v>
      </c>
      <c r="M202" s="163">
        <v>45320</v>
      </c>
      <c r="N202" s="163">
        <v>43160</v>
      </c>
      <c r="O202">
        <v>0</v>
      </c>
      <c r="P202">
        <v>65</v>
      </c>
      <c r="Q202" t="s">
        <v>288</v>
      </c>
      <c r="R202">
        <v>0</v>
      </c>
      <c r="S202">
        <v>60</v>
      </c>
      <c r="T202">
        <v>46900</v>
      </c>
    </row>
    <row r="203" spans="1:20">
      <c r="A203">
        <v>12</v>
      </c>
      <c r="B203" t="s">
        <v>150</v>
      </c>
      <c r="C203">
        <v>23</v>
      </c>
      <c r="D203" t="s">
        <v>55</v>
      </c>
      <c r="E203" t="s">
        <v>234</v>
      </c>
      <c r="F203" t="s">
        <v>235</v>
      </c>
      <c r="G203">
        <v>41564</v>
      </c>
      <c r="H203" t="s">
        <v>58</v>
      </c>
      <c r="I203" t="s">
        <v>153</v>
      </c>
      <c r="K203" s="163">
        <v>43143</v>
      </c>
      <c r="L203" s="163">
        <v>42398</v>
      </c>
      <c r="M203" s="163">
        <v>45320</v>
      </c>
      <c r="N203" s="163">
        <v>43160</v>
      </c>
      <c r="O203">
        <v>0</v>
      </c>
      <c r="P203">
        <v>65</v>
      </c>
      <c r="Q203" t="s">
        <v>288</v>
      </c>
      <c r="R203">
        <v>0</v>
      </c>
      <c r="S203">
        <v>60</v>
      </c>
      <c r="T203">
        <v>46900</v>
      </c>
    </row>
    <row r="204" spans="1:20">
      <c r="A204">
        <v>12</v>
      </c>
      <c r="B204" t="s">
        <v>150</v>
      </c>
      <c r="C204">
        <v>23</v>
      </c>
      <c r="D204" t="s">
        <v>55</v>
      </c>
      <c r="E204" t="s">
        <v>234</v>
      </c>
      <c r="F204" t="s">
        <v>235</v>
      </c>
      <c r="G204">
        <v>41564</v>
      </c>
      <c r="H204" t="s">
        <v>58</v>
      </c>
      <c r="I204" t="s">
        <v>153</v>
      </c>
      <c r="K204" s="163">
        <v>43143</v>
      </c>
      <c r="L204" s="163">
        <v>42398</v>
      </c>
      <c r="M204" s="163">
        <v>45320</v>
      </c>
      <c r="N204" s="163">
        <v>43160</v>
      </c>
      <c r="O204">
        <v>0</v>
      </c>
      <c r="P204">
        <v>65</v>
      </c>
      <c r="Q204" t="s">
        <v>288</v>
      </c>
      <c r="R204">
        <v>0</v>
      </c>
      <c r="S204">
        <v>60</v>
      </c>
      <c r="T204">
        <v>46900</v>
      </c>
    </row>
    <row r="205" spans="1:20">
      <c r="A205">
        <v>12</v>
      </c>
      <c r="B205" t="s">
        <v>150</v>
      </c>
      <c r="C205">
        <v>23</v>
      </c>
      <c r="D205" t="s">
        <v>55</v>
      </c>
      <c r="E205" t="s">
        <v>234</v>
      </c>
      <c r="F205" t="s">
        <v>235</v>
      </c>
      <c r="G205">
        <v>41564</v>
      </c>
      <c r="H205" t="s">
        <v>58</v>
      </c>
      <c r="I205" t="s">
        <v>153</v>
      </c>
      <c r="K205" s="163">
        <v>43143</v>
      </c>
      <c r="L205" s="163">
        <v>42398</v>
      </c>
      <c r="M205" s="163">
        <v>45320</v>
      </c>
      <c r="N205" s="163">
        <v>43160</v>
      </c>
      <c r="O205">
        <v>0</v>
      </c>
      <c r="P205">
        <v>65</v>
      </c>
      <c r="Q205" t="s">
        <v>288</v>
      </c>
      <c r="R205">
        <v>0</v>
      </c>
      <c r="S205">
        <v>60</v>
      </c>
      <c r="T205">
        <v>46900</v>
      </c>
    </row>
    <row r="206" spans="1:20">
      <c r="A206">
        <v>12</v>
      </c>
      <c r="B206" t="s">
        <v>150</v>
      </c>
      <c r="C206">
        <v>23</v>
      </c>
      <c r="D206" t="s">
        <v>55</v>
      </c>
      <c r="E206" t="s">
        <v>234</v>
      </c>
      <c r="F206" t="s">
        <v>235</v>
      </c>
      <c r="G206">
        <v>41564</v>
      </c>
      <c r="H206" t="s">
        <v>58</v>
      </c>
      <c r="I206" t="s">
        <v>153</v>
      </c>
      <c r="K206" s="163">
        <v>43143</v>
      </c>
      <c r="L206" s="163">
        <v>42398</v>
      </c>
      <c r="M206" s="163">
        <v>45320</v>
      </c>
      <c r="N206" s="163">
        <v>43160</v>
      </c>
      <c r="O206">
        <v>0</v>
      </c>
      <c r="P206">
        <v>65</v>
      </c>
      <c r="Q206" t="s">
        <v>288</v>
      </c>
      <c r="R206">
        <v>0</v>
      </c>
      <c r="S206">
        <v>60</v>
      </c>
      <c r="T206">
        <v>46900</v>
      </c>
    </row>
    <row r="207" spans="1:20">
      <c r="A207">
        <v>12</v>
      </c>
      <c r="B207" t="s">
        <v>150</v>
      </c>
      <c r="C207">
        <v>23</v>
      </c>
      <c r="D207" t="s">
        <v>55</v>
      </c>
      <c r="E207" t="s">
        <v>236</v>
      </c>
      <c r="F207" t="s">
        <v>235</v>
      </c>
      <c r="G207">
        <v>41564</v>
      </c>
      <c r="H207" t="s">
        <v>58</v>
      </c>
      <c r="I207" t="s">
        <v>153</v>
      </c>
      <c r="K207" s="163">
        <v>43143</v>
      </c>
      <c r="L207" s="163">
        <v>42398</v>
      </c>
      <c r="M207" s="163">
        <v>45320</v>
      </c>
      <c r="N207" s="163">
        <v>43160</v>
      </c>
      <c r="O207">
        <v>0</v>
      </c>
      <c r="P207">
        <v>65</v>
      </c>
      <c r="Q207" t="s">
        <v>288</v>
      </c>
      <c r="R207">
        <v>0</v>
      </c>
      <c r="S207">
        <v>60</v>
      </c>
      <c r="T207">
        <v>69900</v>
      </c>
    </row>
    <row r="208" spans="1:20">
      <c r="A208">
        <v>12</v>
      </c>
      <c r="B208" t="s">
        <v>150</v>
      </c>
      <c r="C208">
        <v>23</v>
      </c>
      <c r="D208" t="s">
        <v>55</v>
      </c>
      <c r="E208" t="s">
        <v>236</v>
      </c>
      <c r="F208" t="s">
        <v>235</v>
      </c>
      <c r="G208">
        <v>41564</v>
      </c>
      <c r="H208" t="s">
        <v>58</v>
      </c>
      <c r="I208" t="s">
        <v>153</v>
      </c>
      <c r="K208" s="163">
        <v>43143</v>
      </c>
      <c r="L208" s="163">
        <v>42398</v>
      </c>
      <c r="M208" s="163">
        <v>45320</v>
      </c>
      <c r="N208" s="163">
        <v>43160</v>
      </c>
      <c r="O208">
        <v>0</v>
      </c>
      <c r="P208">
        <v>65</v>
      </c>
      <c r="Q208" t="s">
        <v>288</v>
      </c>
      <c r="R208">
        <v>0</v>
      </c>
      <c r="S208">
        <v>60</v>
      </c>
      <c r="T208">
        <v>69900</v>
      </c>
    </row>
    <row r="209" spans="1:20">
      <c r="A209">
        <v>12</v>
      </c>
      <c r="B209" t="s">
        <v>150</v>
      </c>
      <c r="C209">
        <v>23</v>
      </c>
      <c r="D209" t="s">
        <v>55</v>
      </c>
      <c r="E209" t="s">
        <v>236</v>
      </c>
      <c r="F209" t="s">
        <v>235</v>
      </c>
      <c r="G209">
        <v>41564</v>
      </c>
      <c r="H209" t="s">
        <v>58</v>
      </c>
      <c r="I209" t="s">
        <v>153</v>
      </c>
      <c r="K209" s="163">
        <v>43143</v>
      </c>
      <c r="L209" s="163">
        <v>42398</v>
      </c>
      <c r="M209" s="163">
        <v>45320</v>
      </c>
      <c r="N209" s="163">
        <v>43160</v>
      </c>
      <c r="O209">
        <v>0</v>
      </c>
      <c r="P209">
        <v>65</v>
      </c>
      <c r="Q209" t="s">
        <v>288</v>
      </c>
      <c r="R209">
        <v>0</v>
      </c>
      <c r="S209">
        <v>60</v>
      </c>
      <c r="T209">
        <v>69900</v>
      </c>
    </row>
    <row r="210" spans="1:20">
      <c r="A210">
        <v>12</v>
      </c>
      <c r="B210" t="s">
        <v>150</v>
      </c>
      <c r="C210">
        <v>31</v>
      </c>
      <c r="D210" t="s">
        <v>55</v>
      </c>
      <c r="E210" t="s">
        <v>237</v>
      </c>
      <c r="F210" t="s">
        <v>238</v>
      </c>
      <c r="G210">
        <v>66</v>
      </c>
      <c r="H210" t="s">
        <v>58</v>
      </c>
      <c r="I210" t="s">
        <v>153</v>
      </c>
      <c r="K210" s="163">
        <v>43209</v>
      </c>
      <c r="L210" s="163">
        <v>42398</v>
      </c>
      <c r="M210" s="163">
        <v>45320</v>
      </c>
      <c r="N210" s="163">
        <v>43160</v>
      </c>
      <c r="O210">
        <v>0</v>
      </c>
      <c r="P210">
        <v>65</v>
      </c>
      <c r="Q210" t="s">
        <v>288</v>
      </c>
      <c r="R210">
        <v>0</v>
      </c>
      <c r="S210">
        <v>60</v>
      </c>
      <c r="T210">
        <v>840000</v>
      </c>
    </row>
    <row r="211" spans="1:20">
      <c r="A211">
        <v>12</v>
      </c>
      <c r="B211" t="s">
        <v>150</v>
      </c>
      <c r="C211">
        <v>24</v>
      </c>
      <c r="D211" t="s">
        <v>55</v>
      </c>
      <c r="E211" t="s">
        <v>239</v>
      </c>
      <c r="F211" t="s">
        <v>195</v>
      </c>
      <c r="G211">
        <v>13451</v>
      </c>
      <c r="H211" t="s">
        <v>58</v>
      </c>
      <c r="I211" t="s">
        <v>196</v>
      </c>
      <c r="K211" s="163">
        <v>43235</v>
      </c>
      <c r="L211" s="163">
        <v>42398</v>
      </c>
      <c r="M211" s="163">
        <v>45320</v>
      </c>
      <c r="N211" s="163">
        <v>43160</v>
      </c>
      <c r="O211">
        <v>0</v>
      </c>
      <c r="P211">
        <v>65</v>
      </c>
      <c r="Q211" t="s">
        <v>288</v>
      </c>
      <c r="R211">
        <v>0</v>
      </c>
      <c r="S211">
        <v>60</v>
      </c>
      <c r="T211">
        <v>65404</v>
      </c>
    </row>
    <row r="212" spans="1:20">
      <c r="A212">
        <v>12</v>
      </c>
      <c r="B212" t="s">
        <v>150</v>
      </c>
      <c r="C212">
        <v>24</v>
      </c>
      <c r="D212" t="s">
        <v>55</v>
      </c>
      <c r="E212" t="s">
        <v>239</v>
      </c>
      <c r="F212" t="s">
        <v>195</v>
      </c>
      <c r="G212">
        <v>13451</v>
      </c>
      <c r="H212" t="s">
        <v>58</v>
      </c>
      <c r="I212" t="s">
        <v>196</v>
      </c>
      <c r="K212" s="163">
        <v>43235</v>
      </c>
      <c r="L212" s="163">
        <v>42398</v>
      </c>
      <c r="M212" s="163">
        <v>45320</v>
      </c>
      <c r="N212" s="163">
        <v>43160</v>
      </c>
      <c r="O212">
        <v>0</v>
      </c>
      <c r="P212">
        <v>65</v>
      </c>
      <c r="Q212" t="s">
        <v>288</v>
      </c>
      <c r="R212">
        <v>0</v>
      </c>
      <c r="S212">
        <v>60</v>
      </c>
      <c r="T212">
        <v>65404</v>
      </c>
    </row>
    <row r="213" spans="1:20">
      <c r="A213">
        <v>12</v>
      </c>
      <c r="B213" t="s">
        <v>150</v>
      </c>
      <c r="C213">
        <v>28</v>
      </c>
      <c r="D213" t="s">
        <v>55</v>
      </c>
      <c r="E213" t="s">
        <v>240</v>
      </c>
      <c r="F213" t="s">
        <v>241</v>
      </c>
      <c r="G213">
        <v>27732</v>
      </c>
      <c r="H213" t="s">
        <v>58</v>
      </c>
      <c r="I213" t="s">
        <v>161</v>
      </c>
      <c r="K213" s="163">
        <v>43262</v>
      </c>
      <c r="L213" s="163">
        <v>42398</v>
      </c>
      <c r="M213" s="163">
        <v>45320</v>
      </c>
      <c r="N213" s="163">
        <v>43160</v>
      </c>
      <c r="O213">
        <v>0</v>
      </c>
      <c r="P213">
        <v>65</v>
      </c>
      <c r="Q213" t="s">
        <v>288</v>
      </c>
      <c r="R213">
        <v>0</v>
      </c>
      <c r="S213">
        <v>60</v>
      </c>
      <c r="T213">
        <v>197900</v>
      </c>
    </row>
    <row r="214" spans="1:20">
      <c r="A214">
        <v>12</v>
      </c>
      <c r="B214" t="s">
        <v>150</v>
      </c>
      <c r="C214">
        <v>32</v>
      </c>
      <c r="D214" t="s">
        <v>55</v>
      </c>
      <c r="E214" t="s">
        <v>242</v>
      </c>
      <c r="F214" t="s">
        <v>243</v>
      </c>
      <c r="G214" t="s">
        <v>244</v>
      </c>
      <c r="H214" t="s">
        <v>58</v>
      </c>
      <c r="I214" t="s">
        <v>161</v>
      </c>
      <c r="K214" s="163">
        <v>43327</v>
      </c>
      <c r="L214" s="163">
        <v>42398</v>
      </c>
      <c r="M214" s="163">
        <v>45320</v>
      </c>
      <c r="N214" s="163">
        <v>43160</v>
      </c>
      <c r="O214">
        <v>0</v>
      </c>
      <c r="P214">
        <v>65</v>
      </c>
      <c r="Q214" t="s">
        <v>288</v>
      </c>
      <c r="R214">
        <v>0</v>
      </c>
      <c r="S214">
        <v>60</v>
      </c>
      <c r="T214">
        <v>799587.06</v>
      </c>
    </row>
    <row r="215" spans="1:20">
      <c r="A215">
        <v>12</v>
      </c>
      <c r="B215" t="s">
        <v>150</v>
      </c>
      <c r="C215">
        <v>108</v>
      </c>
      <c r="D215" t="s">
        <v>55</v>
      </c>
      <c r="E215" t="s">
        <v>245</v>
      </c>
      <c r="F215" t="s">
        <v>246</v>
      </c>
      <c r="G215">
        <v>21</v>
      </c>
      <c r="H215" t="s">
        <v>58</v>
      </c>
      <c r="I215" t="s">
        <v>65</v>
      </c>
      <c r="K215" s="163">
        <v>43592</v>
      </c>
      <c r="L215" s="163">
        <v>42398</v>
      </c>
      <c r="M215" s="163">
        <v>45320</v>
      </c>
      <c r="N215" s="163">
        <v>43160</v>
      </c>
      <c r="O215">
        <v>0</v>
      </c>
      <c r="P215">
        <v>65</v>
      </c>
      <c r="Q215" t="s">
        <v>288</v>
      </c>
      <c r="R215">
        <v>0</v>
      </c>
      <c r="S215">
        <v>36</v>
      </c>
      <c r="T215">
        <v>184034</v>
      </c>
    </row>
    <row r="216" spans="1:20">
      <c r="A216">
        <v>12</v>
      </c>
      <c r="B216" t="s">
        <v>150</v>
      </c>
      <c r="C216">
        <v>109</v>
      </c>
      <c r="D216" t="s">
        <v>55</v>
      </c>
      <c r="E216" t="s">
        <v>247</v>
      </c>
      <c r="F216" t="s">
        <v>248</v>
      </c>
      <c r="G216">
        <v>8408134</v>
      </c>
      <c r="H216" t="s">
        <v>58</v>
      </c>
      <c r="K216" s="163">
        <v>43616</v>
      </c>
      <c r="L216" s="163">
        <v>42398</v>
      </c>
      <c r="M216" s="163">
        <v>45320</v>
      </c>
      <c r="N216" s="163">
        <v>43160</v>
      </c>
      <c r="O216">
        <v>0</v>
      </c>
      <c r="P216">
        <v>65</v>
      </c>
      <c r="Q216" t="s">
        <v>288</v>
      </c>
      <c r="R216">
        <v>0</v>
      </c>
      <c r="S216">
        <v>36</v>
      </c>
      <c r="T216">
        <v>155404</v>
      </c>
    </row>
    <row r="217" spans="1:20">
      <c r="A217">
        <v>12</v>
      </c>
      <c r="B217" t="s">
        <v>150</v>
      </c>
      <c r="C217">
        <v>117</v>
      </c>
      <c r="D217" t="s">
        <v>55</v>
      </c>
      <c r="E217" t="s">
        <v>249</v>
      </c>
      <c r="F217" t="s">
        <v>250</v>
      </c>
      <c r="G217">
        <v>121</v>
      </c>
      <c r="H217" t="s">
        <v>251</v>
      </c>
      <c r="K217" s="163">
        <v>43651</v>
      </c>
      <c r="L217" s="163">
        <v>42398</v>
      </c>
      <c r="M217" s="163">
        <v>45320</v>
      </c>
      <c r="N217" s="163">
        <v>43160</v>
      </c>
      <c r="O217">
        <v>0</v>
      </c>
      <c r="P217">
        <v>65</v>
      </c>
      <c r="Q217" t="s">
        <v>288</v>
      </c>
      <c r="R217">
        <v>0</v>
      </c>
      <c r="S217">
        <v>36</v>
      </c>
      <c r="T217">
        <v>81250</v>
      </c>
    </row>
    <row r="218" spans="1:20">
      <c r="A218">
        <v>12</v>
      </c>
      <c r="B218" t="s">
        <v>150</v>
      </c>
      <c r="C218">
        <v>110</v>
      </c>
      <c r="D218" t="s">
        <v>55</v>
      </c>
      <c r="E218" t="s">
        <v>252</v>
      </c>
      <c r="F218" t="s">
        <v>253</v>
      </c>
      <c r="G218">
        <v>8540</v>
      </c>
      <c r="H218" t="s">
        <v>58</v>
      </c>
      <c r="K218" s="163">
        <v>43663</v>
      </c>
      <c r="L218" s="163">
        <v>42398</v>
      </c>
      <c r="M218" s="163">
        <v>45320</v>
      </c>
      <c r="N218" s="163">
        <v>43160</v>
      </c>
      <c r="O218">
        <v>0</v>
      </c>
      <c r="P218">
        <v>65</v>
      </c>
      <c r="Q218" t="s">
        <v>288</v>
      </c>
      <c r="R218">
        <v>0</v>
      </c>
      <c r="S218">
        <v>36</v>
      </c>
      <c r="T218">
        <v>746270</v>
      </c>
    </row>
    <row r="219" spans="1:20">
      <c r="A219">
        <v>12</v>
      </c>
      <c r="B219" t="s">
        <v>150</v>
      </c>
      <c r="C219">
        <v>111</v>
      </c>
      <c r="D219" t="s">
        <v>55</v>
      </c>
      <c r="E219" t="s">
        <v>254</v>
      </c>
      <c r="F219" t="s">
        <v>117</v>
      </c>
      <c r="G219">
        <v>17110</v>
      </c>
      <c r="H219" t="s">
        <v>58</v>
      </c>
      <c r="K219" s="163">
        <v>43706</v>
      </c>
      <c r="L219" s="163">
        <v>42398</v>
      </c>
      <c r="M219" s="163">
        <v>45320</v>
      </c>
      <c r="N219" s="163">
        <v>43160</v>
      </c>
      <c r="O219">
        <v>0</v>
      </c>
      <c r="P219">
        <v>65</v>
      </c>
      <c r="Q219" t="s">
        <v>288</v>
      </c>
      <c r="R219">
        <v>0</v>
      </c>
      <c r="S219">
        <v>36</v>
      </c>
      <c r="T219">
        <v>830848</v>
      </c>
    </row>
    <row r="220" spans="1:20">
      <c r="A220">
        <v>12</v>
      </c>
      <c r="B220" t="s">
        <v>150</v>
      </c>
      <c r="C220">
        <v>116</v>
      </c>
      <c r="D220" t="s">
        <v>55</v>
      </c>
      <c r="E220" t="s">
        <v>255</v>
      </c>
      <c r="F220" t="s">
        <v>256</v>
      </c>
      <c r="G220">
        <v>290</v>
      </c>
      <c r="H220" t="s">
        <v>251</v>
      </c>
      <c r="K220" s="163">
        <v>43706</v>
      </c>
      <c r="L220" s="163">
        <v>42398</v>
      </c>
      <c r="M220" s="163">
        <v>45320</v>
      </c>
      <c r="N220" s="163">
        <v>43160</v>
      </c>
      <c r="O220">
        <v>0</v>
      </c>
      <c r="P220">
        <v>65</v>
      </c>
      <c r="Q220" t="s">
        <v>288</v>
      </c>
      <c r="R220">
        <v>0</v>
      </c>
      <c r="S220">
        <v>36</v>
      </c>
      <c r="T220">
        <v>1166208</v>
      </c>
    </row>
    <row r="221" spans="1:20">
      <c r="A221">
        <v>12</v>
      </c>
      <c r="B221" t="s">
        <v>150</v>
      </c>
      <c r="C221">
        <v>118</v>
      </c>
      <c r="D221" t="s">
        <v>55</v>
      </c>
      <c r="E221" t="s">
        <v>255</v>
      </c>
      <c r="F221" t="s">
        <v>257</v>
      </c>
      <c r="G221">
        <v>45</v>
      </c>
      <c r="H221" t="s">
        <v>251</v>
      </c>
      <c r="K221" s="163">
        <v>43721</v>
      </c>
      <c r="L221" s="163">
        <v>42398</v>
      </c>
      <c r="M221" s="163">
        <v>45320</v>
      </c>
      <c r="N221" s="163">
        <v>43160</v>
      </c>
      <c r="O221">
        <v>0</v>
      </c>
      <c r="P221">
        <v>65</v>
      </c>
      <c r="Q221" t="s">
        <v>288</v>
      </c>
      <c r="R221">
        <v>0</v>
      </c>
      <c r="S221">
        <v>36</v>
      </c>
      <c r="T221">
        <v>500000</v>
      </c>
    </row>
    <row r="222" spans="1:20">
      <c r="A222">
        <v>12</v>
      </c>
      <c r="B222" t="s">
        <v>150</v>
      </c>
      <c r="C222">
        <v>112</v>
      </c>
      <c r="D222" t="s">
        <v>55</v>
      </c>
      <c r="E222" t="s">
        <v>258</v>
      </c>
      <c r="F222" t="s">
        <v>186</v>
      </c>
      <c r="G222">
        <v>1257233</v>
      </c>
      <c r="H222" t="s">
        <v>251</v>
      </c>
      <c r="K222" s="163">
        <v>43747</v>
      </c>
      <c r="L222" s="163">
        <v>42398</v>
      </c>
      <c r="M222" s="163">
        <v>45320</v>
      </c>
      <c r="N222" s="163">
        <v>43160</v>
      </c>
      <c r="O222">
        <v>0</v>
      </c>
      <c r="P222">
        <v>65</v>
      </c>
      <c r="Q222" t="s">
        <v>288</v>
      </c>
      <c r="R222">
        <v>0</v>
      </c>
      <c r="S222">
        <v>36</v>
      </c>
      <c r="T222">
        <v>573630</v>
      </c>
    </row>
    <row r="223" spans="1:20">
      <c r="A223">
        <v>12</v>
      </c>
      <c r="B223" t="s">
        <v>150</v>
      </c>
      <c r="C223">
        <v>114</v>
      </c>
      <c r="D223" t="s">
        <v>55</v>
      </c>
      <c r="E223" t="s">
        <v>259</v>
      </c>
      <c r="F223" t="s">
        <v>260</v>
      </c>
      <c r="G223" t="s">
        <v>261</v>
      </c>
      <c r="H223" t="s">
        <v>251</v>
      </c>
      <c r="K223" s="163">
        <v>43760</v>
      </c>
      <c r="L223" s="163">
        <v>42398</v>
      </c>
      <c r="M223" s="163">
        <v>45320</v>
      </c>
      <c r="N223" s="163">
        <v>43160</v>
      </c>
      <c r="O223">
        <v>0</v>
      </c>
      <c r="P223">
        <v>65</v>
      </c>
      <c r="Q223" t="s">
        <v>288</v>
      </c>
      <c r="R223">
        <v>0</v>
      </c>
      <c r="S223">
        <v>36</v>
      </c>
      <c r="T223">
        <v>390985</v>
      </c>
    </row>
    <row r="224" spans="1:20">
      <c r="A224">
        <v>12</v>
      </c>
      <c r="B224" t="s">
        <v>150</v>
      </c>
      <c r="C224">
        <v>115</v>
      </c>
      <c r="D224" t="s">
        <v>55</v>
      </c>
      <c r="E224" t="s">
        <v>262</v>
      </c>
      <c r="F224" t="s">
        <v>263</v>
      </c>
      <c r="G224">
        <v>11006</v>
      </c>
      <c r="H224" t="s">
        <v>251</v>
      </c>
      <c r="K224" s="163">
        <v>43761</v>
      </c>
      <c r="L224" s="163">
        <v>42398</v>
      </c>
      <c r="M224" s="163">
        <v>45320</v>
      </c>
      <c r="N224" s="163">
        <v>43160</v>
      </c>
      <c r="O224">
        <v>0</v>
      </c>
      <c r="P224">
        <v>65</v>
      </c>
      <c r="Q224" t="s">
        <v>288</v>
      </c>
      <c r="R224">
        <v>0</v>
      </c>
      <c r="S224">
        <v>36</v>
      </c>
      <c r="T224">
        <v>3630</v>
      </c>
    </row>
    <row r="225" spans="1:20">
      <c r="A225">
        <v>12</v>
      </c>
      <c r="B225" t="s">
        <v>150</v>
      </c>
      <c r="C225">
        <v>115</v>
      </c>
      <c r="D225" t="s">
        <v>55</v>
      </c>
      <c r="E225" t="s">
        <v>255</v>
      </c>
      <c r="F225" t="s">
        <v>263</v>
      </c>
      <c r="G225">
        <v>11006</v>
      </c>
      <c r="H225" t="s">
        <v>251</v>
      </c>
      <c r="K225" s="163">
        <v>43761</v>
      </c>
      <c r="L225" s="163">
        <v>42398</v>
      </c>
      <c r="M225" s="163">
        <v>45320</v>
      </c>
      <c r="N225" s="163">
        <v>43160</v>
      </c>
      <c r="O225">
        <v>0</v>
      </c>
      <c r="P225">
        <v>65</v>
      </c>
      <c r="Q225" t="s">
        <v>288</v>
      </c>
      <c r="R225">
        <v>0</v>
      </c>
      <c r="S225">
        <v>36</v>
      </c>
      <c r="T225">
        <v>5083</v>
      </c>
    </row>
    <row r="226" spans="1:20">
      <c r="A226">
        <v>12</v>
      </c>
      <c r="B226" t="s">
        <v>150</v>
      </c>
      <c r="C226">
        <v>113</v>
      </c>
      <c r="D226" t="s">
        <v>55</v>
      </c>
      <c r="E226" t="s">
        <v>264</v>
      </c>
      <c r="F226" t="s">
        <v>186</v>
      </c>
      <c r="G226">
        <v>1262566</v>
      </c>
      <c r="H226" t="s">
        <v>251</v>
      </c>
      <c r="K226" s="163">
        <v>43768</v>
      </c>
      <c r="L226" s="163">
        <v>42398</v>
      </c>
      <c r="M226" s="163">
        <v>45320</v>
      </c>
      <c r="N226" s="163">
        <v>43160</v>
      </c>
      <c r="O226">
        <v>0</v>
      </c>
      <c r="P226">
        <v>65</v>
      </c>
      <c r="Q226" t="s">
        <v>288</v>
      </c>
      <c r="R226">
        <v>0</v>
      </c>
      <c r="S226">
        <v>36</v>
      </c>
      <c r="T226">
        <v>69382</v>
      </c>
    </row>
    <row r="227" spans="1:20">
      <c r="A227">
        <v>12</v>
      </c>
      <c r="B227" t="s">
        <v>150</v>
      </c>
      <c r="E227" t="s">
        <v>265</v>
      </c>
      <c r="F227" t="s">
        <v>243</v>
      </c>
      <c r="H227" t="s">
        <v>251</v>
      </c>
      <c r="K227" s="163">
        <v>43636</v>
      </c>
      <c r="L227" s="163">
        <v>42398</v>
      </c>
      <c r="M227" s="163">
        <v>45320</v>
      </c>
      <c r="N227" s="163">
        <v>43160</v>
      </c>
      <c r="O227">
        <v>0</v>
      </c>
      <c r="P227">
        <v>65</v>
      </c>
      <c r="Q227" t="s">
        <v>288</v>
      </c>
      <c r="R227">
        <v>0</v>
      </c>
      <c r="S227">
        <v>36</v>
      </c>
      <c r="T227">
        <v>693990</v>
      </c>
    </row>
    <row r="228" spans="1:20">
      <c r="A228">
        <v>12</v>
      </c>
      <c r="B228" t="s">
        <v>266</v>
      </c>
      <c r="D228" t="s">
        <v>55</v>
      </c>
      <c r="E228" t="s">
        <v>267</v>
      </c>
      <c r="F228" t="s">
        <v>268</v>
      </c>
      <c r="G228">
        <v>111817</v>
      </c>
      <c r="H228" t="s">
        <v>251</v>
      </c>
      <c r="K228" s="163">
        <v>43955</v>
      </c>
      <c r="L228" s="163">
        <v>42398</v>
      </c>
      <c r="M228" s="163">
        <v>45320</v>
      </c>
      <c r="N228" s="163">
        <v>43160</v>
      </c>
      <c r="O228">
        <v>0</v>
      </c>
      <c r="P228">
        <v>65</v>
      </c>
      <c r="Q228" t="s">
        <v>288</v>
      </c>
      <c r="R228">
        <v>0</v>
      </c>
      <c r="S228">
        <v>36</v>
      </c>
      <c r="T228">
        <v>529244</v>
      </c>
    </row>
    <row r="229" spans="1:20">
      <c r="A229">
        <v>12</v>
      </c>
      <c r="B229" t="s">
        <v>266</v>
      </c>
      <c r="D229" t="s">
        <v>55</v>
      </c>
      <c r="E229" t="s">
        <v>269</v>
      </c>
      <c r="F229" t="s">
        <v>152</v>
      </c>
      <c r="G229">
        <v>1988560</v>
      </c>
      <c r="H229" t="s">
        <v>251</v>
      </c>
      <c r="K229" s="163">
        <v>44019</v>
      </c>
      <c r="L229" s="163">
        <v>42398</v>
      </c>
      <c r="M229" s="163">
        <v>45320</v>
      </c>
      <c r="N229" s="163">
        <v>43160</v>
      </c>
      <c r="O229">
        <v>0</v>
      </c>
      <c r="P229">
        <v>65</v>
      </c>
      <c r="Q229" t="s">
        <v>288</v>
      </c>
      <c r="R229">
        <v>0</v>
      </c>
      <c r="S229">
        <v>36</v>
      </c>
      <c r="T229">
        <v>212086</v>
      </c>
    </row>
    <row r="230" spans="1:20">
      <c r="A230">
        <v>12</v>
      </c>
      <c r="B230" t="s">
        <v>270</v>
      </c>
      <c r="D230" t="s">
        <v>55</v>
      </c>
      <c r="E230" t="s">
        <v>271</v>
      </c>
      <c r="F230" t="s">
        <v>272</v>
      </c>
      <c r="G230">
        <v>58652</v>
      </c>
      <c r="H230" t="s">
        <v>251</v>
      </c>
      <c r="K230" s="163">
        <v>44047</v>
      </c>
      <c r="L230" s="163">
        <v>42398</v>
      </c>
      <c r="M230" s="163">
        <v>45320</v>
      </c>
      <c r="N230" s="163">
        <v>43160</v>
      </c>
      <c r="O230">
        <v>0</v>
      </c>
      <c r="P230">
        <v>65</v>
      </c>
      <c r="Q230" t="s">
        <v>288</v>
      </c>
      <c r="R230">
        <v>0</v>
      </c>
      <c r="S230">
        <v>36</v>
      </c>
      <c r="T230">
        <v>69000</v>
      </c>
    </row>
    <row r="231" spans="1:20">
      <c r="A231">
        <v>12</v>
      </c>
      <c r="B231" t="s">
        <v>273</v>
      </c>
      <c r="D231" t="s">
        <v>55</v>
      </c>
      <c r="E231" t="s">
        <v>274</v>
      </c>
      <c r="F231" t="s">
        <v>275</v>
      </c>
      <c r="G231" t="s">
        <v>276</v>
      </c>
      <c r="H231" t="s">
        <v>251</v>
      </c>
      <c r="K231" s="163">
        <v>44123</v>
      </c>
      <c r="L231" s="163">
        <v>42398</v>
      </c>
      <c r="M231" s="163">
        <v>45320</v>
      </c>
      <c r="N231" s="163">
        <v>43160</v>
      </c>
      <c r="O231">
        <v>0</v>
      </c>
      <c r="P231">
        <v>65</v>
      </c>
      <c r="Q231" t="s">
        <v>288</v>
      </c>
      <c r="R231">
        <v>0</v>
      </c>
      <c r="S231">
        <v>36</v>
      </c>
      <c r="T231">
        <v>111600</v>
      </c>
    </row>
    <row r="232" spans="1:20">
      <c r="A232">
        <v>12</v>
      </c>
      <c r="B232" t="s">
        <v>277</v>
      </c>
      <c r="E232" t="s">
        <v>278</v>
      </c>
      <c r="F232" t="s">
        <v>279</v>
      </c>
      <c r="G232">
        <v>8226</v>
      </c>
      <c r="H232" t="s">
        <v>251</v>
      </c>
      <c r="K232" s="163">
        <v>44409</v>
      </c>
      <c r="L232" s="163">
        <v>42398</v>
      </c>
      <c r="M232" s="163">
        <v>45320</v>
      </c>
      <c r="N232" s="163">
        <v>43160</v>
      </c>
      <c r="O232">
        <v>0</v>
      </c>
      <c r="P232">
        <v>65</v>
      </c>
      <c r="Q232" t="s">
        <v>288</v>
      </c>
      <c r="R232">
        <v>0</v>
      </c>
      <c r="S232">
        <v>36</v>
      </c>
      <c r="T232">
        <v>58572</v>
      </c>
    </row>
    <row r="233" spans="1:20">
      <c r="A233">
        <v>12</v>
      </c>
      <c r="B233" t="s">
        <v>280</v>
      </c>
      <c r="E233" t="s">
        <v>281</v>
      </c>
      <c r="F233" t="s">
        <v>282</v>
      </c>
      <c r="G233">
        <v>56814</v>
      </c>
      <c r="H233" t="s">
        <v>251</v>
      </c>
      <c r="K233" s="163">
        <v>44409</v>
      </c>
      <c r="L233" s="163">
        <v>42398</v>
      </c>
      <c r="M233" s="163">
        <v>45320</v>
      </c>
      <c r="N233" s="163">
        <v>43160</v>
      </c>
      <c r="O233">
        <v>0</v>
      </c>
      <c r="P233">
        <v>65</v>
      </c>
      <c r="Q233" t="s">
        <v>288</v>
      </c>
      <c r="R233">
        <v>0</v>
      </c>
      <c r="S233">
        <v>36</v>
      </c>
      <c r="T233">
        <v>124353</v>
      </c>
    </row>
    <row r="234" spans="1:20">
      <c r="A234">
        <v>12</v>
      </c>
      <c r="B234" t="s">
        <v>54</v>
      </c>
      <c r="E234" t="s">
        <v>283</v>
      </c>
      <c r="F234" t="s">
        <v>284</v>
      </c>
      <c r="G234">
        <v>209450</v>
      </c>
      <c r="H234" t="s">
        <v>251</v>
      </c>
      <c r="K234" s="163">
        <v>44409</v>
      </c>
      <c r="L234" s="163">
        <v>42398</v>
      </c>
      <c r="M234" s="163">
        <v>45320</v>
      </c>
      <c r="N234" s="163">
        <v>43160</v>
      </c>
      <c r="O234">
        <v>0</v>
      </c>
      <c r="P234">
        <v>65</v>
      </c>
      <c r="Q234" t="s">
        <v>288</v>
      </c>
      <c r="R234">
        <v>0</v>
      </c>
      <c r="S234">
        <v>36</v>
      </c>
      <c r="T234">
        <v>318916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SVTT 08-21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2021-10-11T01:18:14Z</dcterms:created>
  <dcterms:modified xsi:type="dcterms:W3CDTF">2021-10-11T01:42:14Z</dcterms:modified>
</cp:coreProperties>
</file>