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/>
  </bookViews>
  <sheets>
    <sheet name="Lampa 08-21" sheetId="1" r:id="rId1"/>
    <sheet name="Hoja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P9" i="1"/>
  <c r="AS254" i="1"/>
  <c r="AD252" i="1"/>
  <c r="AW252" i="1" s="1"/>
  <c r="AX252" i="1" s="1"/>
  <c r="AY252" i="1" s="1"/>
  <c r="V252" i="1"/>
  <c r="U252" i="1"/>
  <c r="P252" i="1"/>
  <c r="AD251" i="1"/>
  <c r="AT251" i="1" s="1"/>
  <c r="AU251" i="1" s="1"/>
  <c r="AV251" i="1" s="1"/>
  <c r="AB251" i="1"/>
  <c r="V251" i="1"/>
  <c r="U251" i="1"/>
  <c r="P251" i="1"/>
  <c r="AT250" i="1"/>
  <c r="AU250" i="1" s="1"/>
  <c r="AD250" i="1"/>
  <c r="AW250" i="1" s="1"/>
  <c r="AC250" i="1"/>
  <c r="AB250" i="1"/>
  <c r="V250" i="1"/>
  <c r="U250" i="1"/>
  <c r="P250" i="1"/>
  <c r="AD249" i="1"/>
  <c r="AT249" i="1" s="1"/>
  <c r="AU249" i="1" s="1"/>
  <c r="AV249" i="1" s="1"/>
  <c r="AB249" i="1"/>
  <c r="V249" i="1"/>
  <c r="U249" i="1"/>
  <c r="P249" i="1"/>
  <c r="AT248" i="1"/>
  <c r="AU248" i="1" s="1"/>
  <c r="AD248" i="1"/>
  <c r="AW248" i="1" s="1"/>
  <c r="AC248" i="1"/>
  <c r="AB248" i="1"/>
  <c r="V248" i="1"/>
  <c r="U248" i="1"/>
  <c r="P248" i="1"/>
  <c r="AD247" i="1"/>
  <c r="AT247" i="1" s="1"/>
  <c r="AU247" i="1" s="1"/>
  <c r="AB247" i="1"/>
  <c r="V247" i="1"/>
  <c r="U247" i="1"/>
  <c r="P247" i="1"/>
  <c r="AI246" i="1"/>
  <c r="AD246" i="1"/>
  <c r="AJ246" i="1" s="1"/>
  <c r="V246" i="1"/>
  <c r="Y246" i="1" s="1"/>
  <c r="Z246" i="1" s="1"/>
  <c r="AA246" i="1" s="1"/>
  <c r="AT246" i="1" s="1"/>
  <c r="U246" i="1"/>
  <c r="AJ245" i="1"/>
  <c r="AI245" i="1"/>
  <c r="AF245" i="1"/>
  <c r="AD245" i="1"/>
  <c r="V245" i="1"/>
  <c r="Y245" i="1" s="1"/>
  <c r="Z245" i="1" s="1"/>
  <c r="AA245" i="1" s="1"/>
  <c r="U245" i="1"/>
  <c r="AK244" i="1"/>
  <c r="AL244" i="1" s="1"/>
  <c r="AJ244" i="1"/>
  <c r="AI244" i="1"/>
  <c r="AD244" i="1"/>
  <c r="AF244" i="1" s="1"/>
  <c r="V244" i="1"/>
  <c r="Y244" i="1" s="1"/>
  <c r="Z244" i="1" s="1"/>
  <c r="AA244" i="1" s="1"/>
  <c r="U244" i="1"/>
  <c r="AI243" i="1"/>
  <c r="AD243" i="1"/>
  <c r="V243" i="1"/>
  <c r="Y243" i="1" s="1"/>
  <c r="Z243" i="1" s="1"/>
  <c r="AA243" i="1" s="1"/>
  <c r="U243" i="1"/>
  <c r="AJ242" i="1"/>
  <c r="AI242" i="1"/>
  <c r="AD242" i="1"/>
  <c r="AF242" i="1" s="1"/>
  <c r="Y242" i="1"/>
  <c r="Z242" i="1" s="1"/>
  <c r="AA242" i="1" s="1"/>
  <c r="V242" i="1"/>
  <c r="U242" i="1"/>
  <c r="AJ241" i="1"/>
  <c r="AK241" i="1" s="1"/>
  <c r="AL241" i="1" s="1"/>
  <c r="AI241" i="1"/>
  <c r="AD241" i="1"/>
  <c r="AF241" i="1" s="1"/>
  <c r="Y241" i="1"/>
  <c r="Z241" i="1" s="1"/>
  <c r="AA241" i="1" s="1"/>
  <c r="V241" i="1"/>
  <c r="U241" i="1"/>
  <c r="AI240" i="1"/>
  <c r="AF240" i="1"/>
  <c r="AD240" i="1"/>
  <c r="AJ240" i="1" s="1"/>
  <c r="V240" i="1"/>
  <c r="U240" i="1"/>
  <c r="AJ239" i="1"/>
  <c r="AI239" i="1"/>
  <c r="AF239" i="1"/>
  <c r="AD239" i="1"/>
  <c r="Y239" i="1"/>
  <c r="Z239" i="1" s="1"/>
  <c r="AA239" i="1" s="1"/>
  <c r="V239" i="1"/>
  <c r="U239" i="1"/>
  <c r="AI238" i="1"/>
  <c r="AD238" i="1"/>
  <c r="AJ238" i="1" s="1"/>
  <c r="AK238" i="1" s="1"/>
  <c r="AL238" i="1" s="1"/>
  <c r="V238" i="1"/>
  <c r="Y238" i="1" s="1"/>
  <c r="Z238" i="1" s="1"/>
  <c r="AA238" i="1" s="1"/>
  <c r="AB238" i="1" s="1"/>
  <c r="U238" i="1"/>
  <c r="AJ237" i="1"/>
  <c r="AI237" i="1"/>
  <c r="AF237" i="1"/>
  <c r="AD237" i="1"/>
  <c r="V237" i="1"/>
  <c r="U237" i="1"/>
  <c r="AI236" i="1"/>
  <c r="AD236" i="1"/>
  <c r="AF236" i="1" s="1"/>
  <c r="V236" i="1"/>
  <c r="Y236" i="1" s="1"/>
  <c r="Z236" i="1" s="1"/>
  <c r="AA236" i="1" s="1"/>
  <c r="U236" i="1"/>
  <c r="AJ235" i="1"/>
  <c r="AK235" i="1" s="1"/>
  <c r="AL235" i="1" s="1"/>
  <c r="AI235" i="1"/>
  <c r="AD235" i="1"/>
  <c r="AF235" i="1" s="1"/>
  <c r="V235" i="1"/>
  <c r="Y235" i="1" s="1"/>
  <c r="Z235" i="1" s="1"/>
  <c r="AA235" i="1" s="1"/>
  <c r="U235" i="1"/>
  <c r="AJ234" i="1"/>
  <c r="AI234" i="1"/>
  <c r="AD234" i="1"/>
  <c r="AF234" i="1" s="1"/>
  <c r="V234" i="1"/>
  <c r="Y234" i="1" s="1"/>
  <c r="Z234" i="1" s="1"/>
  <c r="AA234" i="1" s="1"/>
  <c r="U234" i="1"/>
  <c r="AQ233" i="1"/>
  <c r="AO233" i="1"/>
  <c r="AP233" i="1" s="1"/>
  <c r="AJ233" i="1"/>
  <c r="AM233" i="1" s="1"/>
  <c r="AN233" i="1" s="1"/>
  <c r="AD233" i="1"/>
  <c r="AF233" i="1" s="1"/>
  <c r="Z233" i="1"/>
  <c r="AA233" i="1" s="1"/>
  <c r="AB233" i="1" s="1"/>
  <c r="AW233" i="1" s="1"/>
  <c r="Y233" i="1"/>
  <c r="AG233" i="1" s="1"/>
  <c r="P233" i="1"/>
  <c r="N233" i="1"/>
  <c r="AD232" i="1"/>
  <c r="AQ232" i="1" s="1"/>
  <c r="Y232" i="1"/>
  <c r="AG232" i="1" s="1"/>
  <c r="N232" i="1"/>
  <c r="P232" i="1" s="1"/>
  <c r="AF231" i="1"/>
  <c r="AD231" i="1"/>
  <c r="Y231" i="1"/>
  <c r="Z231" i="1" s="1"/>
  <c r="AA231" i="1" s="1"/>
  <c r="N231" i="1"/>
  <c r="P231" i="1" s="1"/>
  <c r="AQ230" i="1"/>
  <c r="AP230" i="1"/>
  <c r="AO230" i="1"/>
  <c r="AD230" i="1"/>
  <c r="AJ230" i="1" s="1"/>
  <c r="AM230" i="1" s="1"/>
  <c r="AN230" i="1" s="1"/>
  <c r="Y230" i="1"/>
  <c r="Z230" i="1" s="1"/>
  <c r="AA230" i="1" s="1"/>
  <c r="P230" i="1"/>
  <c r="N230" i="1"/>
  <c r="AQ229" i="1"/>
  <c r="AO229" i="1"/>
  <c r="AP229" i="1" s="1"/>
  <c r="AJ229" i="1"/>
  <c r="AM229" i="1" s="1"/>
  <c r="AN229" i="1" s="1"/>
  <c r="AF229" i="1"/>
  <c r="AD229" i="1"/>
  <c r="Y229" i="1"/>
  <c r="AG229" i="1" s="1"/>
  <c r="P229" i="1"/>
  <c r="N229" i="1"/>
  <c r="AQ228" i="1"/>
  <c r="AD228" i="1"/>
  <c r="AO228" i="1" s="1"/>
  <c r="AP228" i="1" s="1"/>
  <c r="Y228" i="1"/>
  <c r="AG228" i="1" s="1"/>
  <c r="N228" i="1"/>
  <c r="P228" i="1" s="1"/>
  <c r="AD227" i="1"/>
  <c r="Y227" i="1"/>
  <c r="Z227" i="1" s="1"/>
  <c r="AA227" i="1" s="1"/>
  <c r="N227" i="1"/>
  <c r="P227" i="1" s="1"/>
  <c r="AO226" i="1"/>
  <c r="AP226" i="1" s="1"/>
  <c r="AD226" i="1"/>
  <c r="AJ226" i="1" s="1"/>
  <c r="AM226" i="1" s="1"/>
  <c r="AN226" i="1" s="1"/>
  <c r="Y226" i="1"/>
  <c r="Z226" i="1" s="1"/>
  <c r="AA226" i="1" s="1"/>
  <c r="P226" i="1"/>
  <c r="N226" i="1"/>
  <c r="AQ225" i="1"/>
  <c r="AO225" i="1"/>
  <c r="AP225" i="1" s="1"/>
  <c r="AJ225" i="1"/>
  <c r="AM225" i="1" s="1"/>
  <c r="AN225" i="1" s="1"/>
  <c r="AF225" i="1"/>
  <c r="AD225" i="1"/>
  <c r="Y225" i="1"/>
  <c r="AG225" i="1" s="1"/>
  <c r="P225" i="1"/>
  <c r="N225" i="1"/>
  <c r="AQ224" i="1"/>
  <c r="AD224" i="1"/>
  <c r="AO224" i="1" s="1"/>
  <c r="AP224" i="1" s="1"/>
  <c r="Y224" i="1"/>
  <c r="AG224" i="1" s="1"/>
  <c r="N224" i="1"/>
  <c r="P224" i="1" s="1"/>
  <c r="AD223" i="1"/>
  <c r="Y223" i="1"/>
  <c r="Z223" i="1" s="1"/>
  <c r="AA223" i="1" s="1"/>
  <c r="AB223" i="1" s="1"/>
  <c r="AW223" i="1" s="1"/>
  <c r="N223" i="1"/>
  <c r="P223" i="1" s="1"/>
  <c r="AO222" i="1"/>
  <c r="AP222" i="1" s="1"/>
  <c r="AD222" i="1"/>
  <c r="Y222" i="1"/>
  <c r="Z222" i="1" s="1"/>
  <c r="AA222" i="1" s="1"/>
  <c r="P222" i="1"/>
  <c r="N222" i="1"/>
  <c r="AQ221" i="1"/>
  <c r="AO221" i="1"/>
  <c r="AP221" i="1" s="1"/>
  <c r="AJ221" i="1"/>
  <c r="AM221" i="1" s="1"/>
  <c r="AN221" i="1" s="1"/>
  <c r="AF221" i="1"/>
  <c r="AD221" i="1"/>
  <c r="Y221" i="1"/>
  <c r="AG221" i="1" s="1"/>
  <c r="P221" i="1"/>
  <c r="N221" i="1"/>
  <c r="AQ220" i="1"/>
  <c r="AP220" i="1"/>
  <c r="AD220" i="1"/>
  <c r="AO220" i="1" s="1"/>
  <c r="Y220" i="1"/>
  <c r="AG220" i="1" s="1"/>
  <c r="N220" i="1"/>
  <c r="P220" i="1" s="1"/>
  <c r="AO219" i="1"/>
  <c r="AP219" i="1" s="1"/>
  <c r="AD219" i="1"/>
  <c r="AQ219" i="1" s="1"/>
  <c r="Y219" i="1"/>
  <c r="Z219" i="1" s="1"/>
  <c r="AA219" i="1" s="1"/>
  <c r="AB219" i="1" s="1"/>
  <c r="AW219" i="1" s="1"/>
  <c r="N219" i="1"/>
  <c r="P219" i="1" s="1"/>
  <c r="AD218" i="1"/>
  <c r="AQ218" i="1" s="1"/>
  <c r="Y218" i="1"/>
  <c r="AG218" i="1" s="1"/>
  <c r="P218" i="1"/>
  <c r="N218" i="1"/>
  <c r="AQ217" i="1"/>
  <c r="AP217" i="1"/>
  <c r="AO217" i="1"/>
  <c r="AJ217" i="1"/>
  <c r="AM217" i="1" s="1"/>
  <c r="AN217" i="1" s="1"/>
  <c r="AF217" i="1"/>
  <c r="AD217" i="1"/>
  <c r="Y217" i="1"/>
  <c r="AG217" i="1" s="1"/>
  <c r="AH217" i="1" s="1"/>
  <c r="P217" i="1"/>
  <c r="N217" i="1"/>
  <c r="AQ216" i="1"/>
  <c r="AP216" i="1"/>
  <c r="AJ216" i="1"/>
  <c r="AF216" i="1"/>
  <c r="AD216" i="1"/>
  <c r="AO216" i="1" s="1"/>
  <c r="Y216" i="1"/>
  <c r="AG216" i="1" s="1"/>
  <c r="AH216" i="1" s="1"/>
  <c r="AI216" i="1" s="1"/>
  <c r="N216" i="1"/>
  <c r="P216" i="1" s="1"/>
  <c r="AO215" i="1"/>
  <c r="AP215" i="1" s="1"/>
  <c r="AJ215" i="1"/>
  <c r="AM215" i="1" s="1"/>
  <c r="AN215" i="1" s="1"/>
  <c r="AF215" i="1"/>
  <c r="AD215" i="1"/>
  <c r="AQ215" i="1" s="1"/>
  <c r="Y215" i="1"/>
  <c r="N215" i="1"/>
  <c r="P215" i="1" s="1"/>
  <c r="AQ214" i="1"/>
  <c r="AP214" i="1"/>
  <c r="AO214" i="1"/>
  <c r="AJ214" i="1"/>
  <c r="AM214" i="1" s="1"/>
  <c r="AN214" i="1" s="1"/>
  <c r="AD214" i="1"/>
  <c r="AF214" i="1" s="1"/>
  <c r="Y214" i="1"/>
  <c r="P214" i="1"/>
  <c r="N214" i="1"/>
  <c r="AJ213" i="1"/>
  <c r="AM213" i="1" s="1"/>
  <c r="AN213" i="1" s="1"/>
  <c r="AD213" i="1"/>
  <c r="AQ213" i="1" s="1"/>
  <c r="Y213" i="1"/>
  <c r="AG213" i="1" s="1"/>
  <c r="N213" i="1"/>
  <c r="P213" i="1" s="1"/>
  <c r="AO212" i="1"/>
  <c r="AP212" i="1" s="1"/>
  <c r="AN212" i="1"/>
  <c r="AF212" i="1"/>
  <c r="AD212" i="1"/>
  <c r="AJ212" i="1" s="1"/>
  <c r="AM212" i="1" s="1"/>
  <c r="Y212" i="1"/>
  <c r="Z212" i="1" s="1"/>
  <c r="AA212" i="1" s="1"/>
  <c r="N212" i="1"/>
  <c r="P212" i="1" s="1"/>
  <c r="AQ211" i="1"/>
  <c r="AJ211" i="1"/>
  <c r="AM211" i="1" s="1"/>
  <c r="AN211" i="1" s="1"/>
  <c r="AF211" i="1"/>
  <c r="AD211" i="1"/>
  <c r="AO211" i="1" s="1"/>
  <c r="AP211" i="1" s="1"/>
  <c r="Y211" i="1"/>
  <c r="AG211" i="1" s="1"/>
  <c r="N211" i="1"/>
  <c r="P211" i="1" s="1"/>
  <c r="AQ210" i="1"/>
  <c r="AP210" i="1"/>
  <c r="AO210" i="1"/>
  <c r="AJ210" i="1"/>
  <c r="AM210" i="1" s="1"/>
  <c r="AN210" i="1" s="1"/>
  <c r="AF210" i="1"/>
  <c r="AD210" i="1"/>
  <c r="Y210" i="1"/>
  <c r="N210" i="1"/>
  <c r="P210" i="1" s="1"/>
  <c r="AM209" i="1"/>
  <c r="AN209" i="1" s="1"/>
  <c r="AJ209" i="1"/>
  <c r="AF209" i="1"/>
  <c r="AD209" i="1"/>
  <c r="Y209" i="1"/>
  <c r="Z209" i="1" s="1"/>
  <c r="AA209" i="1" s="1"/>
  <c r="AB209" i="1" s="1"/>
  <c r="AW209" i="1" s="1"/>
  <c r="N209" i="1"/>
  <c r="P209" i="1" s="1"/>
  <c r="AO208" i="1"/>
  <c r="AP208" i="1" s="1"/>
  <c r="AJ208" i="1"/>
  <c r="AM208" i="1" s="1"/>
  <c r="AN208" i="1" s="1"/>
  <c r="AF208" i="1"/>
  <c r="AD208" i="1"/>
  <c r="AQ208" i="1" s="1"/>
  <c r="Y208" i="1"/>
  <c r="Z208" i="1" s="1"/>
  <c r="AA208" i="1" s="1"/>
  <c r="P208" i="1"/>
  <c r="N208" i="1"/>
  <c r="AQ207" i="1"/>
  <c r="AN207" i="1"/>
  <c r="AJ207" i="1"/>
  <c r="AM207" i="1" s="1"/>
  <c r="AF207" i="1"/>
  <c r="AD207" i="1"/>
  <c r="AO207" i="1" s="1"/>
  <c r="AP207" i="1" s="1"/>
  <c r="Y207" i="1"/>
  <c r="AG207" i="1" s="1"/>
  <c r="AH207" i="1" s="1"/>
  <c r="N207" i="1"/>
  <c r="P207" i="1" s="1"/>
  <c r="AJ206" i="1"/>
  <c r="AM206" i="1" s="1"/>
  <c r="AN206" i="1" s="1"/>
  <c r="AF206" i="1"/>
  <c r="AD206" i="1"/>
  <c r="AO206" i="1" s="1"/>
  <c r="AP206" i="1" s="1"/>
  <c r="Y206" i="1"/>
  <c r="N206" i="1"/>
  <c r="P206" i="1" s="1"/>
  <c r="AD205" i="1"/>
  <c r="Y205" i="1"/>
  <c r="Z205" i="1" s="1"/>
  <c r="AA205" i="1" s="1"/>
  <c r="N205" i="1"/>
  <c r="P205" i="1" s="1"/>
  <c r="AP204" i="1"/>
  <c r="AO204" i="1"/>
  <c r="AJ204" i="1"/>
  <c r="AM204" i="1" s="1"/>
  <c r="AN204" i="1" s="1"/>
  <c r="AF204" i="1"/>
  <c r="AD204" i="1"/>
  <c r="AQ204" i="1" s="1"/>
  <c r="Y204" i="1"/>
  <c r="Z204" i="1" s="1"/>
  <c r="AA204" i="1" s="1"/>
  <c r="N204" i="1"/>
  <c r="P204" i="1" s="1"/>
  <c r="AQ203" i="1"/>
  <c r="AP203" i="1"/>
  <c r="AN203" i="1"/>
  <c r="AJ203" i="1"/>
  <c r="AM203" i="1" s="1"/>
  <c r="AF203" i="1"/>
  <c r="AD203" i="1"/>
  <c r="AO203" i="1" s="1"/>
  <c r="Y203" i="1"/>
  <c r="N203" i="1"/>
  <c r="P203" i="1" s="1"/>
  <c r="Y202" i="1"/>
  <c r="T202" i="1"/>
  <c r="P202" i="1"/>
  <c r="N202" i="1"/>
  <c r="AM201" i="1"/>
  <c r="AN201" i="1" s="1"/>
  <c r="AD201" i="1"/>
  <c r="AJ201" i="1" s="1"/>
  <c r="Z201" i="1"/>
  <c r="AA201" i="1" s="1"/>
  <c r="Y201" i="1"/>
  <c r="AG201" i="1" s="1"/>
  <c r="T201" i="1"/>
  <c r="N201" i="1"/>
  <c r="P201" i="1" s="1"/>
  <c r="AQ200" i="1"/>
  <c r="AP200" i="1"/>
  <c r="AJ200" i="1"/>
  <c r="AM200" i="1" s="1"/>
  <c r="AN200" i="1" s="1"/>
  <c r="AF200" i="1"/>
  <c r="AD200" i="1"/>
  <c r="AO200" i="1" s="1"/>
  <c r="Y200" i="1"/>
  <c r="AG200" i="1" s="1"/>
  <c r="AH200" i="1" s="1"/>
  <c r="N200" i="1"/>
  <c r="P200" i="1" s="1"/>
  <c r="AN199" i="1"/>
  <c r="AJ199" i="1"/>
  <c r="AM199" i="1" s="1"/>
  <c r="AF199" i="1"/>
  <c r="AD199" i="1"/>
  <c r="AO199" i="1" s="1"/>
  <c r="AP199" i="1" s="1"/>
  <c r="Y199" i="1"/>
  <c r="N199" i="1"/>
  <c r="P199" i="1" s="1"/>
  <c r="AN198" i="1"/>
  <c r="AM198" i="1"/>
  <c r="AJ198" i="1"/>
  <c r="AF198" i="1"/>
  <c r="AD198" i="1"/>
  <c r="Y198" i="1"/>
  <c r="N198" i="1"/>
  <c r="P198" i="1" s="1"/>
  <c r="AO197" i="1"/>
  <c r="AP197" i="1" s="1"/>
  <c r="AD197" i="1"/>
  <c r="AQ197" i="1" s="1"/>
  <c r="Y197" i="1"/>
  <c r="Z197" i="1" s="1"/>
  <c r="AA197" i="1" s="1"/>
  <c r="N197" i="1"/>
  <c r="P197" i="1" s="1"/>
  <c r="AQ196" i="1"/>
  <c r="AO196" i="1"/>
  <c r="AP196" i="1" s="1"/>
  <c r="AN196" i="1"/>
  <c r="AJ196" i="1"/>
  <c r="AM196" i="1" s="1"/>
  <c r="AF196" i="1"/>
  <c r="AD196" i="1"/>
  <c r="Y196" i="1"/>
  <c r="AG196" i="1" s="1"/>
  <c r="P196" i="1"/>
  <c r="N196" i="1"/>
  <c r="AQ195" i="1"/>
  <c r="AD195" i="1"/>
  <c r="Y195" i="1"/>
  <c r="AG195" i="1" s="1"/>
  <c r="N195" i="1"/>
  <c r="P195" i="1" s="1"/>
  <c r="AJ194" i="1"/>
  <c r="AM194" i="1" s="1"/>
  <c r="AN194" i="1" s="1"/>
  <c r="AD194" i="1"/>
  <c r="AO194" i="1" s="1"/>
  <c r="AP194" i="1" s="1"/>
  <c r="Y194" i="1"/>
  <c r="Z194" i="1" s="1"/>
  <c r="AA194" i="1" s="1"/>
  <c r="P194" i="1"/>
  <c r="N194" i="1"/>
  <c r="AD193" i="1"/>
  <c r="Y193" i="1"/>
  <c r="Z193" i="1" s="1"/>
  <c r="AA193" i="1" s="1"/>
  <c r="P193" i="1"/>
  <c r="N193" i="1"/>
  <c r="AQ192" i="1"/>
  <c r="AO192" i="1"/>
  <c r="AP192" i="1" s="1"/>
  <c r="AJ192" i="1"/>
  <c r="AM192" i="1" s="1"/>
  <c r="AN192" i="1" s="1"/>
  <c r="AF192" i="1"/>
  <c r="AD192" i="1"/>
  <c r="Y192" i="1"/>
  <c r="AG192" i="1" s="1"/>
  <c r="P192" i="1"/>
  <c r="N192" i="1"/>
  <c r="AD191" i="1"/>
  <c r="Y191" i="1"/>
  <c r="Z191" i="1" s="1"/>
  <c r="AA191" i="1" s="1"/>
  <c r="AB191" i="1" s="1"/>
  <c r="AW191" i="1" s="1"/>
  <c r="N191" i="1"/>
  <c r="P191" i="1" s="1"/>
  <c r="AO190" i="1"/>
  <c r="AP190" i="1" s="1"/>
  <c r="AD190" i="1"/>
  <c r="Y190" i="1"/>
  <c r="Z190" i="1" s="1"/>
  <c r="AA190" i="1" s="1"/>
  <c r="P190" i="1"/>
  <c r="N190" i="1"/>
  <c r="AQ189" i="1"/>
  <c r="AO189" i="1"/>
  <c r="AP189" i="1" s="1"/>
  <c r="AD189" i="1"/>
  <c r="AF189" i="1" s="1"/>
  <c r="Y189" i="1"/>
  <c r="Z189" i="1" s="1"/>
  <c r="AA189" i="1" s="1"/>
  <c r="P189" i="1"/>
  <c r="N189" i="1"/>
  <c r="AQ188" i="1"/>
  <c r="AO188" i="1"/>
  <c r="AP188" i="1" s="1"/>
  <c r="AJ188" i="1"/>
  <c r="AM188" i="1" s="1"/>
  <c r="AN188" i="1" s="1"/>
  <c r="AF188" i="1"/>
  <c r="AD188" i="1"/>
  <c r="Y188" i="1"/>
  <c r="AG188" i="1" s="1"/>
  <c r="P188" i="1"/>
  <c r="N188" i="1"/>
  <c r="AD187" i="1"/>
  <c r="Y187" i="1"/>
  <c r="N187" i="1"/>
  <c r="P187" i="1" s="1"/>
  <c r="AM186" i="1"/>
  <c r="AN186" i="1" s="1"/>
  <c r="AJ186" i="1"/>
  <c r="AD186" i="1"/>
  <c r="AO186" i="1" s="1"/>
  <c r="AP186" i="1" s="1"/>
  <c r="Y186" i="1"/>
  <c r="P186" i="1"/>
  <c r="N186" i="1"/>
  <c r="AO185" i="1"/>
  <c r="AP185" i="1" s="1"/>
  <c r="AD185" i="1"/>
  <c r="AF185" i="1" s="1"/>
  <c r="Y185" i="1"/>
  <c r="Z185" i="1" s="1"/>
  <c r="AA185" i="1" s="1"/>
  <c r="P185" i="1"/>
  <c r="N185" i="1"/>
  <c r="AQ184" i="1"/>
  <c r="AO184" i="1"/>
  <c r="AP184" i="1" s="1"/>
  <c r="AJ184" i="1"/>
  <c r="AM184" i="1" s="1"/>
  <c r="AN184" i="1" s="1"/>
  <c r="AF184" i="1"/>
  <c r="AD184" i="1"/>
  <c r="Y184" i="1"/>
  <c r="Z184" i="1" s="1"/>
  <c r="AA184" i="1" s="1"/>
  <c r="AT184" i="1" s="1"/>
  <c r="N184" i="1"/>
  <c r="P184" i="1" s="1"/>
  <c r="AD183" i="1"/>
  <c r="Y183" i="1"/>
  <c r="AG183" i="1" s="1"/>
  <c r="N183" i="1"/>
  <c r="P183" i="1" s="1"/>
  <c r="AO182" i="1"/>
  <c r="AP182" i="1" s="1"/>
  <c r="AJ182" i="1"/>
  <c r="AM182" i="1" s="1"/>
  <c r="AN182" i="1" s="1"/>
  <c r="AD182" i="1"/>
  <c r="Y182" i="1"/>
  <c r="Z182" i="1" s="1"/>
  <c r="AA182" i="1" s="1"/>
  <c r="P182" i="1"/>
  <c r="N182" i="1"/>
  <c r="AQ181" i="1"/>
  <c r="AM181" i="1"/>
  <c r="AN181" i="1" s="1"/>
  <c r="AJ181" i="1"/>
  <c r="AD181" i="1"/>
  <c r="AF181" i="1" s="1"/>
  <c r="Y181" i="1"/>
  <c r="Z181" i="1" s="1"/>
  <c r="AA181" i="1" s="1"/>
  <c r="P181" i="1"/>
  <c r="N181" i="1"/>
  <c r="AQ180" i="1"/>
  <c r="AO180" i="1"/>
  <c r="AP180" i="1" s="1"/>
  <c r="AJ180" i="1"/>
  <c r="AM180" i="1" s="1"/>
  <c r="AN180" i="1" s="1"/>
  <c r="AG180" i="1"/>
  <c r="AF180" i="1"/>
  <c r="AD180" i="1"/>
  <c r="Y180" i="1"/>
  <c r="Z180" i="1" s="1"/>
  <c r="AA180" i="1" s="1"/>
  <c r="AB180" i="1" s="1"/>
  <c r="AW180" i="1" s="1"/>
  <c r="N180" i="1"/>
  <c r="P180" i="1" s="1"/>
  <c r="AQ179" i="1"/>
  <c r="AF179" i="1"/>
  <c r="AD179" i="1"/>
  <c r="Y179" i="1"/>
  <c r="Z179" i="1" s="1"/>
  <c r="AA179" i="1" s="1"/>
  <c r="N179" i="1"/>
  <c r="P179" i="1" s="1"/>
  <c r="AN178" i="1"/>
  <c r="AM178" i="1"/>
  <c r="AJ178" i="1"/>
  <c r="AF178" i="1"/>
  <c r="AD178" i="1"/>
  <c r="AQ178" i="1" s="1"/>
  <c r="Y178" i="1"/>
  <c r="Z178" i="1" s="1"/>
  <c r="AA178" i="1" s="1"/>
  <c r="N178" i="1"/>
  <c r="P178" i="1" s="1"/>
  <c r="AD177" i="1"/>
  <c r="Y177" i="1"/>
  <c r="N177" i="1"/>
  <c r="P177" i="1" s="1"/>
  <c r="AQ176" i="1"/>
  <c r="AO176" i="1"/>
  <c r="AP176" i="1" s="1"/>
  <c r="AJ176" i="1"/>
  <c r="AM176" i="1" s="1"/>
  <c r="AN176" i="1" s="1"/>
  <c r="AF176" i="1"/>
  <c r="AD176" i="1"/>
  <c r="Y176" i="1"/>
  <c r="AG176" i="1" s="1"/>
  <c r="AH176" i="1" s="1"/>
  <c r="N176" i="1"/>
  <c r="P176" i="1" s="1"/>
  <c r="AQ175" i="1"/>
  <c r="AJ175" i="1"/>
  <c r="AM175" i="1" s="1"/>
  <c r="AN175" i="1" s="1"/>
  <c r="AD175" i="1"/>
  <c r="AO175" i="1" s="1"/>
  <c r="AP175" i="1" s="1"/>
  <c r="Y175" i="1"/>
  <c r="N175" i="1"/>
  <c r="P175" i="1" s="1"/>
  <c r="AO174" i="1"/>
  <c r="AP174" i="1" s="1"/>
  <c r="AG174" i="1"/>
  <c r="AF174" i="1"/>
  <c r="AD174" i="1"/>
  <c r="AQ174" i="1" s="1"/>
  <c r="AA174" i="1"/>
  <c r="AB174" i="1" s="1"/>
  <c r="AW174" i="1" s="1"/>
  <c r="Y174" i="1"/>
  <c r="Z174" i="1" s="1"/>
  <c r="P174" i="1"/>
  <c r="N174" i="1"/>
  <c r="AQ173" i="1"/>
  <c r="AJ173" i="1"/>
  <c r="AM173" i="1" s="1"/>
  <c r="AN173" i="1" s="1"/>
  <c r="AF173" i="1"/>
  <c r="AD173" i="1"/>
  <c r="AO173" i="1" s="1"/>
  <c r="AP173" i="1" s="1"/>
  <c r="Y173" i="1"/>
  <c r="AG173" i="1" s="1"/>
  <c r="AH173" i="1" s="1"/>
  <c r="AI173" i="1" s="1"/>
  <c r="N173" i="1"/>
  <c r="P173" i="1" s="1"/>
  <c r="AO172" i="1"/>
  <c r="AD172" i="1"/>
  <c r="AF172" i="1" s="1"/>
  <c r="Y172" i="1"/>
  <c r="Z172" i="1" s="1"/>
  <c r="AA172" i="1" s="1"/>
  <c r="AB172" i="1" s="1"/>
  <c r="AC172" i="1" s="1"/>
  <c r="V172" i="1"/>
  <c r="U172" i="1"/>
  <c r="N172" i="1"/>
  <c r="AJ171" i="1"/>
  <c r="AM171" i="1" s="1"/>
  <c r="AN171" i="1" s="1"/>
  <c r="AF171" i="1"/>
  <c r="AD171" i="1"/>
  <c r="AO171" i="1" s="1"/>
  <c r="Y171" i="1"/>
  <c r="AG171" i="1" s="1"/>
  <c r="AH171" i="1" s="1"/>
  <c r="AK171" i="1" s="1"/>
  <c r="AL171" i="1" s="1"/>
  <c r="P171" i="1"/>
  <c r="AC171" i="1" s="1"/>
  <c r="N171" i="1"/>
  <c r="AO170" i="1"/>
  <c r="AD170" i="1"/>
  <c r="AF170" i="1" s="1"/>
  <c r="Y170" i="1"/>
  <c r="Z170" i="1" s="1"/>
  <c r="AA170" i="1" s="1"/>
  <c r="N170" i="1"/>
  <c r="P170" i="1" s="1"/>
  <c r="AC170" i="1" s="1"/>
  <c r="AO169" i="1"/>
  <c r="AN169" i="1"/>
  <c r="AJ169" i="1"/>
  <c r="AM169" i="1" s="1"/>
  <c r="AF169" i="1"/>
  <c r="AD169" i="1"/>
  <c r="Y169" i="1"/>
  <c r="AG169" i="1" s="1"/>
  <c r="AH169" i="1" s="1"/>
  <c r="N169" i="1"/>
  <c r="P169" i="1" s="1"/>
  <c r="AC169" i="1" s="1"/>
  <c r="AD168" i="1"/>
  <c r="AJ168" i="1" s="1"/>
  <c r="AM168" i="1" s="1"/>
  <c r="AN168" i="1" s="1"/>
  <c r="Y168" i="1"/>
  <c r="N168" i="1"/>
  <c r="P168" i="1" s="1"/>
  <c r="AC168" i="1" s="1"/>
  <c r="AF167" i="1"/>
  <c r="AD167" i="1"/>
  <c r="AO167" i="1" s="1"/>
  <c r="Y167" i="1"/>
  <c r="AG167" i="1" s="1"/>
  <c r="P167" i="1"/>
  <c r="AC167" i="1" s="1"/>
  <c r="N167" i="1"/>
  <c r="AO166" i="1"/>
  <c r="AD166" i="1"/>
  <c r="Y166" i="1"/>
  <c r="Z166" i="1" s="1"/>
  <c r="AA166" i="1" s="1"/>
  <c r="AT166" i="1" s="1"/>
  <c r="N166" i="1"/>
  <c r="P166" i="1" s="1"/>
  <c r="AC166" i="1" s="1"/>
  <c r="AJ165" i="1"/>
  <c r="AM165" i="1" s="1"/>
  <c r="AN165" i="1" s="1"/>
  <c r="AF165" i="1"/>
  <c r="AD165" i="1"/>
  <c r="AO165" i="1" s="1"/>
  <c r="Y165" i="1"/>
  <c r="AG165" i="1" s="1"/>
  <c r="AH165" i="1" s="1"/>
  <c r="P165" i="1"/>
  <c r="AC165" i="1" s="1"/>
  <c r="N165" i="1"/>
  <c r="AO164" i="1"/>
  <c r="AD164" i="1"/>
  <c r="AF164" i="1" s="1"/>
  <c r="Y164" i="1"/>
  <c r="Z164" i="1" s="1"/>
  <c r="AA164" i="1" s="1"/>
  <c r="N164" i="1"/>
  <c r="P164" i="1" s="1"/>
  <c r="AC164" i="1" s="1"/>
  <c r="AJ163" i="1"/>
  <c r="AM163" i="1" s="1"/>
  <c r="AN163" i="1" s="1"/>
  <c r="AF163" i="1"/>
  <c r="AH163" i="1" s="1"/>
  <c r="AK163" i="1" s="1"/>
  <c r="AL163" i="1" s="1"/>
  <c r="AD163" i="1"/>
  <c r="AO163" i="1" s="1"/>
  <c r="Y163" i="1"/>
  <c r="AG163" i="1" s="1"/>
  <c r="P163" i="1"/>
  <c r="AC163" i="1" s="1"/>
  <c r="N163" i="1"/>
  <c r="AO162" i="1"/>
  <c r="AD162" i="1"/>
  <c r="Y162" i="1"/>
  <c r="N162" i="1"/>
  <c r="P162" i="1" s="1"/>
  <c r="AC162" i="1" s="1"/>
  <c r="AO161" i="1"/>
  <c r="AN161" i="1"/>
  <c r="AJ161" i="1"/>
  <c r="AM161" i="1" s="1"/>
  <c r="AF161" i="1"/>
  <c r="AD161" i="1"/>
  <c r="Y161" i="1"/>
  <c r="AG161" i="1" s="1"/>
  <c r="P161" i="1"/>
  <c r="AC161" i="1" s="1"/>
  <c r="N161" i="1"/>
  <c r="AJ160" i="1"/>
  <c r="AM160" i="1" s="1"/>
  <c r="AN160" i="1" s="1"/>
  <c r="AD160" i="1"/>
  <c r="AO160" i="1" s="1"/>
  <c r="Y160" i="1"/>
  <c r="AG160" i="1" s="1"/>
  <c r="P160" i="1"/>
  <c r="AC160" i="1" s="1"/>
  <c r="N160" i="1"/>
  <c r="AO159" i="1"/>
  <c r="AM159" i="1"/>
  <c r="AN159" i="1" s="1"/>
  <c r="AJ159" i="1"/>
  <c r="AD159" i="1"/>
  <c r="AF159" i="1" s="1"/>
  <c r="Y159" i="1"/>
  <c r="Z159" i="1" s="1"/>
  <c r="AA159" i="1" s="1"/>
  <c r="N159" i="1"/>
  <c r="P159" i="1" s="1"/>
  <c r="AC159" i="1" s="1"/>
  <c r="AF158" i="1"/>
  <c r="AD158" i="1"/>
  <c r="AJ158" i="1" s="1"/>
  <c r="AM158" i="1" s="1"/>
  <c r="AN158" i="1" s="1"/>
  <c r="Y158" i="1"/>
  <c r="P158" i="1"/>
  <c r="AC158" i="1" s="1"/>
  <c r="N158" i="1"/>
  <c r="AD157" i="1"/>
  <c r="Y157" i="1"/>
  <c r="Z157" i="1" s="1"/>
  <c r="AA157" i="1" s="1"/>
  <c r="P157" i="1"/>
  <c r="AC157" i="1" s="1"/>
  <c r="N157" i="1"/>
  <c r="AO156" i="1"/>
  <c r="AJ156" i="1"/>
  <c r="AM156" i="1" s="1"/>
  <c r="AN156" i="1" s="1"/>
  <c r="AF156" i="1"/>
  <c r="AD156" i="1"/>
  <c r="Y156" i="1"/>
  <c r="Z156" i="1" s="1"/>
  <c r="AA156" i="1" s="1"/>
  <c r="N156" i="1"/>
  <c r="P156" i="1" s="1"/>
  <c r="AC156" i="1" s="1"/>
  <c r="AJ155" i="1"/>
  <c r="AM155" i="1" s="1"/>
  <c r="AN155" i="1" s="1"/>
  <c r="AF155" i="1"/>
  <c r="AD155" i="1"/>
  <c r="AO155" i="1" s="1"/>
  <c r="Y155" i="1"/>
  <c r="N155" i="1"/>
  <c r="P155" i="1" s="1"/>
  <c r="AC155" i="1" s="1"/>
  <c r="AM154" i="1"/>
  <c r="AN154" i="1" s="1"/>
  <c r="AJ154" i="1"/>
  <c r="AD154" i="1"/>
  <c r="Y154" i="1"/>
  <c r="Z154" i="1" s="1"/>
  <c r="AA154" i="1" s="1"/>
  <c r="AW154" i="1" s="1"/>
  <c r="P154" i="1"/>
  <c r="AC154" i="1" s="1"/>
  <c r="N154" i="1"/>
  <c r="AO153" i="1"/>
  <c r="AD153" i="1"/>
  <c r="AJ153" i="1" s="1"/>
  <c r="AM153" i="1" s="1"/>
  <c r="AN153" i="1" s="1"/>
  <c r="Y153" i="1"/>
  <c r="N153" i="1"/>
  <c r="P153" i="1" s="1"/>
  <c r="AC153" i="1" s="1"/>
  <c r="AO152" i="1"/>
  <c r="AJ152" i="1"/>
  <c r="AM152" i="1" s="1"/>
  <c r="AN152" i="1" s="1"/>
  <c r="AG152" i="1"/>
  <c r="AH152" i="1" s="1"/>
  <c r="AF152" i="1"/>
  <c r="AD152" i="1"/>
  <c r="Y152" i="1"/>
  <c r="Z152" i="1" s="1"/>
  <c r="AA152" i="1" s="1"/>
  <c r="N152" i="1"/>
  <c r="P152" i="1" s="1"/>
  <c r="AC152" i="1" s="1"/>
  <c r="AF151" i="1"/>
  <c r="AD151" i="1"/>
  <c r="Y151" i="1"/>
  <c r="Z151" i="1" s="1"/>
  <c r="AA151" i="1" s="1"/>
  <c r="N151" i="1"/>
  <c r="P151" i="1" s="1"/>
  <c r="AC151" i="1" s="1"/>
  <c r="AF150" i="1"/>
  <c r="AD150" i="1"/>
  <c r="Y150" i="1"/>
  <c r="P150" i="1"/>
  <c r="AC150" i="1" s="1"/>
  <c r="N150" i="1"/>
  <c r="AO149" i="1"/>
  <c r="AD149" i="1"/>
  <c r="Y149" i="1"/>
  <c r="Z149" i="1" s="1"/>
  <c r="AA149" i="1" s="1"/>
  <c r="P149" i="1"/>
  <c r="AC149" i="1" s="1"/>
  <c r="N149" i="1"/>
  <c r="AO148" i="1"/>
  <c r="AN148" i="1"/>
  <c r="AJ148" i="1"/>
  <c r="AM148" i="1" s="1"/>
  <c r="AG148" i="1"/>
  <c r="AF148" i="1"/>
  <c r="AD148" i="1"/>
  <c r="Y148" i="1"/>
  <c r="Z148" i="1" s="1"/>
  <c r="AA148" i="1" s="1"/>
  <c r="N148" i="1"/>
  <c r="P148" i="1" s="1"/>
  <c r="AC148" i="1" s="1"/>
  <c r="AD147" i="1"/>
  <c r="Y147" i="1"/>
  <c r="N147" i="1"/>
  <c r="P147" i="1" s="1"/>
  <c r="AC147" i="1" s="1"/>
  <c r="AM146" i="1"/>
  <c r="AN146" i="1" s="1"/>
  <c r="AJ146" i="1"/>
  <c r="AD146" i="1"/>
  <c r="Y146" i="1"/>
  <c r="P146" i="1"/>
  <c r="AC146" i="1" s="1"/>
  <c r="N146" i="1"/>
  <c r="Y145" i="1"/>
  <c r="Z145" i="1" s="1"/>
  <c r="AA145" i="1" s="1"/>
  <c r="T145" i="1"/>
  <c r="P145" i="1"/>
  <c r="AC145" i="1" s="1"/>
  <c r="N145" i="1"/>
  <c r="Y144" i="1"/>
  <c r="Z144" i="1" s="1"/>
  <c r="AA144" i="1" s="1"/>
  <c r="T144" i="1"/>
  <c r="P144" i="1"/>
  <c r="AC144" i="1" s="1"/>
  <c r="N144" i="1"/>
  <c r="AY143" i="1"/>
  <c r="AO143" i="1"/>
  <c r="AM143" i="1"/>
  <c r="AN143" i="1" s="1"/>
  <c r="AJ143" i="1"/>
  <c r="AF143" i="1"/>
  <c r="AD143" i="1"/>
  <c r="Y143" i="1"/>
  <c r="AG143" i="1" s="1"/>
  <c r="T143" i="1"/>
  <c r="P143" i="1"/>
  <c r="AC143" i="1" s="1"/>
  <c r="N143" i="1"/>
  <c r="AO142" i="1"/>
  <c r="AJ142" i="1"/>
  <c r="AM142" i="1" s="1"/>
  <c r="AN142" i="1" s="1"/>
  <c r="AF142" i="1"/>
  <c r="AD142" i="1"/>
  <c r="Y142" i="1"/>
  <c r="AG142" i="1" s="1"/>
  <c r="T142" i="1"/>
  <c r="P142" i="1"/>
  <c r="AC142" i="1" s="1"/>
  <c r="N142" i="1"/>
  <c r="AO141" i="1"/>
  <c r="AM141" i="1"/>
  <c r="AN141" i="1" s="1"/>
  <c r="AJ141" i="1"/>
  <c r="AF141" i="1"/>
  <c r="AD141" i="1"/>
  <c r="Y141" i="1"/>
  <c r="P141" i="1"/>
  <c r="AC141" i="1" s="1"/>
  <c r="N141" i="1"/>
  <c r="AO140" i="1"/>
  <c r="AJ140" i="1"/>
  <c r="AM140" i="1" s="1"/>
  <c r="AN140" i="1" s="1"/>
  <c r="AF140" i="1"/>
  <c r="AD140" i="1"/>
  <c r="Y140" i="1"/>
  <c r="Z140" i="1" s="1"/>
  <c r="AA140" i="1" s="1"/>
  <c r="N140" i="1"/>
  <c r="P140" i="1" s="1"/>
  <c r="AC140" i="1" s="1"/>
  <c r="AO139" i="1"/>
  <c r="AF139" i="1"/>
  <c r="AD139" i="1"/>
  <c r="AJ139" i="1" s="1"/>
  <c r="AM139" i="1" s="1"/>
  <c r="AN139" i="1" s="1"/>
  <c r="Y139" i="1"/>
  <c r="Z139" i="1" s="1"/>
  <c r="AA139" i="1" s="1"/>
  <c r="N139" i="1"/>
  <c r="P139" i="1" s="1"/>
  <c r="AC139" i="1" s="1"/>
  <c r="AC138" i="1"/>
  <c r="AB138" i="1"/>
  <c r="AW138" i="1" s="1"/>
  <c r="V138" i="1"/>
  <c r="U138" i="1"/>
  <c r="N138" i="1"/>
  <c r="P138" i="1" s="1"/>
  <c r="AD138" i="1" s="1"/>
  <c r="AT138" i="1" s="1"/>
  <c r="AU138" i="1" s="1"/>
  <c r="AB137" i="1"/>
  <c r="V137" i="1"/>
  <c r="U137" i="1"/>
  <c r="N137" i="1"/>
  <c r="P137" i="1" s="1"/>
  <c r="AD137" i="1" s="1"/>
  <c r="AT137" i="1" s="1"/>
  <c r="AU137" i="1" s="1"/>
  <c r="AV137" i="1" s="1"/>
  <c r="AB136" i="1"/>
  <c r="V136" i="1"/>
  <c r="U136" i="1"/>
  <c r="P136" i="1"/>
  <c r="N136" i="1"/>
  <c r="AI135" i="1"/>
  <c r="AC135" i="1"/>
  <c r="AB135" i="1"/>
  <c r="P135" i="1"/>
  <c r="AD135" i="1" s="1"/>
  <c r="AT135" i="1" s="1"/>
  <c r="N135" i="1"/>
  <c r="U134" i="1"/>
  <c r="N134" i="1"/>
  <c r="P134" i="1" s="1"/>
  <c r="U133" i="1"/>
  <c r="N133" i="1"/>
  <c r="P133" i="1" s="1"/>
  <c r="AD133" i="1" s="1"/>
  <c r="AF133" i="1" s="1"/>
  <c r="P132" i="1"/>
  <c r="AD132" i="1" s="1"/>
  <c r="AF132" i="1" s="1"/>
  <c r="N132" i="1"/>
  <c r="N131" i="1"/>
  <c r="P131" i="1" s="1"/>
  <c r="AD131" i="1" s="1"/>
  <c r="AF131" i="1" s="1"/>
  <c r="P130" i="1"/>
  <c r="AD130" i="1" s="1"/>
  <c r="AF130" i="1" s="1"/>
  <c r="N130" i="1"/>
  <c r="P129" i="1"/>
  <c r="N129" i="1"/>
  <c r="P128" i="1"/>
  <c r="N128" i="1"/>
  <c r="N127" i="1"/>
  <c r="P127" i="1" s="1"/>
  <c r="N126" i="1"/>
  <c r="P126" i="1" s="1"/>
  <c r="AD125" i="1"/>
  <c r="AF125" i="1" s="1"/>
  <c r="N125" i="1"/>
  <c r="P125" i="1" s="1"/>
  <c r="P124" i="1"/>
  <c r="N124" i="1"/>
  <c r="P123" i="1"/>
  <c r="AD123" i="1" s="1"/>
  <c r="AF123" i="1" s="1"/>
  <c r="N123" i="1"/>
  <c r="N122" i="1"/>
  <c r="P122" i="1" s="1"/>
  <c r="P121" i="1"/>
  <c r="N121" i="1"/>
  <c r="N120" i="1"/>
  <c r="P120" i="1" s="1"/>
  <c r="AD120" i="1" s="1"/>
  <c r="AF120" i="1" s="1"/>
  <c r="P119" i="1"/>
  <c r="AD119" i="1" s="1"/>
  <c r="AF119" i="1" s="1"/>
  <c r="N119" i="1"/>
  <c r="N118" i="1"/>
  <c r="P118" i="1" s="1"/>
  <c r="P117" i="1"/>
  <c r="N117" i="1"/>
  <c r="P116" i="1"/>
  <c r="AD116" i="1" s="1"/>
  <c r="AF116" i="1" s="1"/>
  <c r="N116" i="1"/>
  <c r="P115" i="1"/>
  <c r="AD115" i="1" s="1"/>
  <c r="AF115" i="1" s="1"/>
  <c r="N115" i="1"/>
  <c r="N114" i="1"/>
  <c r="P114" i="1" s="1"/>
  <c r="AD114" i="1" s="1"/>
  <c r="AF114" i="1" s="1"/>
  <c r="N113" i="1"/>
  <c r="P113" i="1" s="1"/>
  <c r="P112" i="1"/>
  <c r="N112" i="1"/>
  <c r="N111" i="1"/>
  <c r="P111" i="1" s="1"/>
  <c r="AD111" i="1" s="1"/>
  <c r="AF111" i="1" s="1"/>
  <c r="N110" i="1"/>
  <c r="P110" i="1" s="1"/>
  <c r="N109" i="1"/>
  <c r="P109" i="1" s="1"/>
  <c r="P108" i="1"/>
  <c r="AD108" i="1" s="1"/>
  <c r="AF108" i="1" s="1"/>
  <c r="N108" i="1"/>
  <c r="P107" i="1"/>
  <c r="AD107" i="1" s="1"/>
  <c r="AF107" i="1" s="1"/>
  <c r="N107" i="1"/>
  <c r="AD106" i="1"/>
  <c r="AF106" i="1" s="1"/>
  <c r="N106" i="1"/>
  <c r="P106" i="1" s="1"/>
  <c r="AD105" i="1"/>
  <c r="AF105" i="1" s="1"/>
  <c r="N105" i="1"/>
  <c r="P105" i="1" s="1"/>
  <c r="P104" i="1"/>
  <c r="N104" i="1"/>
  <c r="N103" i="1"/>
  <c r="P103" i="1" s="1"/>
  <c r="AD103" i="1" s="1"/>
  <c r="AF103" i="1" s="1"/>
  <c r="N102" i="1"/>
  <c r="P102" i="1" s="1"/>
  <c r="AD102" i="1" s="1"/>
  <c r="AF102" i="1" s="1"/>
  <c r="N101" i="1"/>
  <c r="P101" i="1" s="1"/>
  <c r="P100" i="1"/>
  <c r="N100" i="1"/>
  <c r="P99" i="1"/>
  <c r="N99" i="1"/>
  <c r="AD98" i="1"/>
  <c r="AF98" i="1" s="1"/>
  <c r="N98" i="1"/>
  <c r="P98" i="1" s="1"/>
  <c r="N97" i="1"/>
  <c r="P97" i="1" s="1"/>
  <c r="AD97" i="1" s="1"/>
  <c r="AF97" i="1" s="1"/>
  <c r="N96" i="1"/>
  <c r="P96" i="1" s="1"/>
  <c r="N95" i="1"/>
  <c r="P95" i="1" s="1"/>
  <c r="AD95" i="1" s="1"/>
  <c r="AF95" i="1" s="1"/>
  <c r="N94" i="1"/>
  <c r="P94" i="1" s="1"/>
  <c r="AD94" i="1" s="1"/>
  <c r="AF94" i="1" s="1"/>
  <c r="N93" i="1"/>
  <c r="P93" i="1" s="1"/>
  <c r="P92" i="1"/>
  <c r="N92" i="1"/>
  <c r="P91" i="1"/>
  <c r="AD91" i="1" s="1"/>
  <c r="AF91" i="1" s="1"/>
  <c r="N91" i="1"/>
  <c r="N90" i="1"/>
  <c r="P90" i="1" s="1"/>
  <c r="N89" i="1"/>
  <c r="P89" i="1" s="1"/>
  <c r="N88" i="1"/>
  <c r="P88" i="1" s="1"/>
  <c r="N87" i="1"/>
  <c r="P87" i="1" s="1"/>
  <c r="AD87" i="1" s="1"/>
  <c r="AF87" i="1" s="1"/>
  <c r="N86" i="1"/>
  <c r="P86" i="1" s="1"/>
  <c r="AD86" i="1" s="1"/>
  <c r="AF86" i="1" s="1"/>
  <c r="N85" i="1"/>
  <c r="P85" i="1" s="1"/>
  <c r="AD85" i="1" s="1"/>
  <c r="AF85" i="1" s="1"/>
  <c r="P84" i="1"/>
  <c r="N84" i="1"/>
  <c r="P83" i="1"/>
  <c r="AD83" i="1" s="1"/>
  <c r="AF83" i="1" s="1"/>
  <c r="N83" i="1"/>
  <c r="N82" i="1"/>
  <c r="P82" i="1" s="1"/>
  <c r="AD82" i="1" s="1"/>
  <c r="AF82" i="1" s="1"/>
  <c r="N81" i="1"/>
  <c r="P81" i="1" s="1"/>
  <c r="P80" i="1"/>
  <c r="N80" i="1"/>
  <c r="P79" i="1"/>
  <c r="N79" i="1"/>
  <c r="N78" i="1"/>
  <c r="P78" i="1" s="1"/>
  <c r="N77" i="1"/>
  <c r="P77" i="1" s="1"/>
  <c r="AD77" i="1" s="1"/>
  <c r="AF77" i="1" s="1"/>
  <c r="N76" i="1"/>
  <c r="P76" i="1" s="1"/>
  <c r="N75" i="1"/>
  <c r="P75" i="1" s="1"/>
  <c r="P74" i="1"/>
  <c r="AD74" i="1" s="1"/>
  <c r="AF74" i="1" s="1"/>
  <c r="N74" i="1"/>
  <c r="N73" i="1"/>
  <c r="P73" i="1" s="1"/>
  <c r="AD73" i="1" s="1"/>
  <c r="AF73" i="1" s="1"/>
  <c r="P72" i="1"/>
  <c r="N72" i="1"/>
  <c r="P71" i="1"/>
  <c r="N71" i="1"/>
  <c r="N70" i="1"/>
  <c r="P70" i="1" s="1"/>
  <c r="N69" i="1"/>
  <c r="P69" i="1" s="1"/>
  <c r="AD69" i="1" s="1"/>
  <c r="AF69" i="1" s="1"/>
  <c r="N68" i="1"/>
  <c r="P68" i="1" s="1"/>
  <c r="N67" i="1"/>
  <c r="P67" i="1" s="1"/>
  <c r="P66" i="1"/>
  <c r="AD66" i="1" s="1"/>
  <c r="AF66" i="1" s="1"/>
  <c r="N66" i="1"/>
  <c r="N65" i="1"/>
  <c r="P65" i="1" s="1"/>
  <c r="AD65" i="1" s="1"/>
  <c r="AF65" i="1" s="1"/>
  <c r="P64" i="1"/>
  <c r="N64" i="1"/>
  <c r="P63" i="1"/>
  <c r="AD63" i="1" s="1"/>
  <c r="AF63" i="1" s="1"/>
  <c r="N63" i="1"/>
  <c r="P62" i="1"/>
  <c r="AD62" i="1" s="1"/>
  <c r="AF62" i="1" s="1"/>
  <c r="N62" i="1"/>
  <c r="N61" i="1"/>
  <c r="P61" i="1" s="1"/>
  <c r="AD61" i="1" s="1"/>
  <c r="AF61" i="1" s="1"/>
  <c r="N60" i="1"/>
  <c r="P60" i="1" s="1"/>
  <c r="AD60" i="1" s="1"/>
  <c r="AF60" i="1" s="1"/>
  <c r="N59" i="1"/>
  <c r="P59" i="1" s="1"/>
  <c r="P58" i="1"/>
  <c r="AD58" i="1" s="1"/>
  <c r="AF58" i="1" s="1"/>
  <c r="N58" i="1"/>
  <c r="N57" i="1"/>
  <c r="P57" i="1" s="1"/>
  <c r="AD57" i="1" s="1"/>
  <c r="AF57" i="1" s="1"/>
  <c r="P56" i="1"/>
  <c r="N56" i="1"/>
  <c r="N55" i="1"/>
  <c r="P55" i="1" s="1"/>
  <c r="P54" i="1"/>
  <c r="AD54" i="1" s="1"/>
  <c r="AF54" i="1" s="1"/>
  <c r="N54" i="1"/>
  <c r="P53" i="1"/>
  <c r="N53" i="1"/>
  <c r="N52" i="1"/>
  <c r="P52" i="1" s="1"/>
  <c r="AD52" i="1" s="1"/>
  <c r="AF52" i="1" s="1"/>
  <c r="N51" i="1"/>
  <c r="P51" i="1" s="1"/>
  <c r="N50" i="1"/>
  <c r="P50" i="1" s="1"/>
  <c r="P49" i="1"/>
  <c r="AD49" i="1" s="1"/>
  <c r="AF49" i="1" s="1"/>
  <c r="N49" i="1"/>
  <c r="N48" i="1"/>
  <c r="P48" i="1" s="1"/>
  <c r="AD48" i="1" s="1"/>
  <c r="AF48" i="1" s="1"/>
  <c r="N47" i="1"/>
  <c r="P47" i="1" s="1"/>
  <c r="AD47" i="1" s="1"/>
  <c r="AF47" i="1" s="1"/>
  <c r="P46" i="1"/>
  <c r="N46" i="1"/>
  <c r="P45" i="1"/>
  <c r="N45" i="1"/>
  <c r="N44" i="1"/>
  <c r="P44" i="1" s="1"/>
  <c r="N43" i="1"/>
  <c r="P43" i="1" s="1"/>
  <c r="AD43" i="1" s="1"/>
  <c r="AF43" i="1" s="1"/>
  <c r="P42" i="1"/>
  <c r="AD42" i="1" s="1"/>
  <c r="AF42" i="1" s="1"/>
  <c r="N42" i="1"/>
  <c r="P41" i="1"/>
  <c r="AD41" i="1" s="1"/>
  <c r="AF41" i="1" s="1"/>
  <c r="N41" i="1"/>
  <c r="N40" i="1"/>
  <c r="P40" i="1" s="1"/>
  <c r="AD40" i="1" s="1"/>
  <c r="AF40" i="1" s="1"/>
  <c r="P39" i="1"/>
  <c r="AD39" i="1" s="1"/>
  <c r="AF39" i="1" s="1"/>
  <c r="N39" i="1"/>
  <c r="N38" i="1"/>
  <c r="P38" i="1" s="1"/>
  <c r="P37" i="1"/>
  <c r="AD37" i="1" s="1"/>
  <c r="AF37" i="1" s="1"/>
  <c r="N37" i="1"/>
  <c r="N36" i="1"/>
  <c r="P36" i="1" s="1"/>
  <c r="AD36" i="1" s="1"/>
  <c r="AF36" i="1" s="1"/>
  <c r="P35" i="1"/>
  <c r="N35" i="1"/>
  <c r="N34" i="1"/>
  <c r="P34" i="1" s="1"/>
  <c r="P33" i="1"/>
  <c r="AD33" i="1" s="1"/>
  <c r="AF33" i="1" s="1"/>
  <c r="N33" i="1"/>
  <c r="P32" i="1"/>
  <c r="AD32" i="1" s="1"/>
  <c r="AF32" i="1" s="1"/>
  <c r="N32" i="1"/>
  <c r="N31" i="1"/>
  <c r="P31" i="1" s="1"/>
  <c r="P30" i="1"/>
  <c r="N30" i="1"/>
  <c r="P29" i="1"/>
  <c r="AD29" i="1" s="1"/>
  <c r="AF29" i="1" s="1"/>
  <c r="N29" i="1"/>
  <c r="P28" i="1"/>
  <c r="AD28" i="1" s="1"/>
  <c r="AF28" i="1" s="1"/>
  <c r="N28" i="1"/>
  <c r="N27" i="1"/>
  <c r="P27" i="1" s="1"/>
  <c r="AD27" i="1" s="1"/>
  <c r="AF27" i="1" s="1"/>
  <c r="N26" i="1"/>
  <c r="P26" i="1" s="1"/>
  <c r="P25" i="1"/>
  <c r="N25" i="1"/>
  <c r="P24" i="1"/>
  <c r="AD24" i="1" s="1"/>
  <c r="AF24" i="1" s="1"/>
  <c r="N24" i="1"/>
  <c r="N23" i="1"/>
  <c r="P23" i="1" s="1"/>
  <c r="AD23" i="1" s="1"/>
  <c r="AF23" i="1" s="1"/>
  <c r="P22" i="1"/>
  <c r="AD22" i="1" s="1"/>
  <c r="AF22" i="1" s="1"/>
  <c r="N22" i="1"/>
  <c r="N21" i="1"/>
  <c r="P21" i="1" s="1"/>
  <c r="N20" i="1"/>
  <c r="P20" i="1" s="1"/>
  <c r="P19" i="1"/>
  <c r="AD19" i="1" s="1"/>
  <c r="AF19" i="1" s="1"/>
  <c r="N19" i="1"/>
  <c r="P18" i="1"/>
  <c r="AD18" i="1" s="1"/>
  <c r="AF18" i="1" s="1"/>
  <c r="N18" i="1"/>
  <c r="N17" i="1"/>
  <c r="P17" i="1" s="1"/>
  <c r="Y16" i="1"/>
  <c r="N16" i="1"/>
  <c r="P16" i="1" s="1"/>
  <c r="N15" i="1"/>
  <c r="P15" i="1" s="1"/>
  <c r="P14" i="1"/>
  <c r="AD14" i="1" s="1"/>
  <c r="AF14" i="1" s="1"/>
  <c r="N14" i="1"/>
  <c r="Y13" i="1"/>
  <c r="Z13" i="1" s="1"/>
  <c r="AA13" i="1" s="1"/>
  <c r="N13" i="1"/>
  <c r="P13" i="1" s="1"/>
  <c r="N12" i="1"/>
  <c r="P12" i="1" s="1"/>
  <c r="N11" i="1"/>
  <c r="P11" i="1" s="1"/>
  <c r="Y10" i="1"/>
  <c r="Z10" i="1" s="1"/>
  <c r="AA10" i="1" s="1"/>
  <c r="P10" i="1"/>
  <c r="AD10" i="1" s="1"/>
  <c r="N10" i="1"/>
  <c r="N9" i="1"/>
  <c r="M6" i="1"/>
  <c r="P6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L6" i="1"/>
  <c r="D6" i="1"/>
  <c r="C6" i="1"/>
  <c r="D5" i="1"/>
  <c r="Y28" i="1" s="1"/>
  <c r="C5" i="1"/>
  <c r="D4" i="1"/>
  <c r="C4" i="1"/>
  <c r="U3" i="1"/>
  <c r="D3" i="1"/>
  <c r="C3" i="1"/>
  <c r="D2" i="1"/>
  <c r="C2" i="1"/>
  <c r="AG139" i="1" l="1"/>
  <c r="Z161" i="1"/>
  <c r="AA161" i="1" s="1"/>
  <c r="AG172" i="1"/>
  <c r="AH172" i="1" s="1"/>
  <c r="AC174" i="1"/>
  <c r="AW135" i="1"/>
  <c r="Z192" i="1"/>
  <c r="AA192" i="1" s="1"/>
  <c r="AT192" i="1" s="1"/>
  <c r="Z142" i="1"/>
  <c r="AA142" i="1" s="1"/>
  <c r="AW142" i="1" s="1"/>
  <c r="AG189" i="1"/>
  <c r="AH189" i="1" s="1"/>
  <c r="Z195" i="1"/>
  <c r="AA195" i="1" s="1"/>
  <c r="AT195" i="1" s="1"/>
  <c r="Z225" i="1"/>
  <c r="AA225" i="1" s="1"/>
  <c r="AC180" i="1"/>
  <c r="AG184" i="1"/>
  <c r="AH184" i="1" s="1"/>
  <c r="Z171" i="1"/>
  <c r="AA171" i="1" s="1"/>
  <c r="AW171" i="1" s="1"/>
  <c r="Z216" i="1"/>
  <c r="AA216" i="1" s="1"/>
  <c r="Z224" i="1"/>
  <c r="AA224" i="1" s="1"/>
  <c r="AT224" i="1" s="1"/>
  <c r="Z160" i="1"/>
  <c r="AA160" i="1" s="1"/>
  <c r="AT160" i="1" s="1"/>
  <c r="AC209" i="1"/>
  <c r="Z220" i="1"/>
  <c r="AA220" i="1" s="1"/>
  <c r="AG159" i="1"/>
  <c r="AH211" i="1"/>
  <c r="AK211" i="1" s="1"/>
  <c r="AL211" i="1" s="1"/>
  <c r="AH161" i="1"/>
  <c r="AI161" i="1" s="1"/>
  <c r="AT179" i="1"/>
  <c r="AB179" i="1"/>
  <c r="AW179" i="1" s="1"/>
  <c r="AT164" i="1"/>
  <c r="AW164" i="1"/>
  <c r="AT241" i="1"/>
  <c r="AU241" i="1" s="1"/>
  <c r="AB241" i="1"/>
  <c r="AW241" i="1" s="1"/>
  <c r="AT152" i="1"/>
  <c r="AU152" i="1" s="1"/>
  <c r="AW152" i="1"/>
  <c r="AG140" i="1"/>
  <c r="AH140" i="1" s="1"/>
  <c r="AG156" i="1"/>
  <c r="AH156" i="1" s="1"/>
  <c r="AG164" i="1"/>
  <c r="AH164" i="1" s="1"/>
  <c r="AI171" i="1"/>
  <c r="AG194" i="1"/>
  <c r="AG212" i="1"/>
  <c r="AH212" i="1" s="1"/>
  <c r="Z232" i="1"/>
  <c r="AA232" i="1" s="1"/>
  <c r="Z143" i="1"/>
  <c r="AA143" i="1" s="1"/>
  <c r="AW143" i="1" s="1"/>
  <c r="AI163" i="1"/>
  <c r="Z188" i="1"/>
  <c r="AA188" i="1" s="1"/>
  <c r="AT188" i="1" s="1"/>
  <c r="Z196" i="1"/>
  <c r="AA196" i="1" s="1"/>
  <c r="AB246" i="1"/>
  <c r="AW246" i="1" s="1"/>
  <c r="Z167" i="1"/>
  <c r="AA167" i="1" s="1"/>
  <c r="AW167" i="1" s="1"/>
  <c r="Z169" i="1"/>
  <c r="AA169" i="1" s="1"/>
  <c r="AT172" i="1"/>
  <c r="AT180" i="1"/>
  <c r="AG204" i="1"/>
  <c r="AH204" i="1" s="1"/>
  <c r="AI204" i="1" s="1"/>
  <c r="Z221" i="1"/>
  <c r="AA221" i="1" s="1"/>
  <c r="AB221" i="1" s="1"/>
  <c r="AW221" i="1" s="1"/>
  <c r="Z229" i="1"/>
  <c r="AA229" i="1" s="1"/>
  <c r="AT229" i="1" s="1"/>
  <c r="AH196" i="1"/>
  <c r="AG208" i="1"/>
  <c r="AH208" i="1" s="1"/>
  <c r="AT154" i="1"/>
  <c r="AH167" i="1"/>
  <c r="Z183" i="1"/>
  <c r="AA183" i="1" s="1"/>
  <c r="AT183" i="1" s="1"/>
  <c r="AT209" i="1"/>
  <c r="Z213" i="1"/>
  <c r="AA213" i="1" s="1"/>
  <c r="AB213" i="1" s="1"/>
  <c r="AW213" i="1" s="1"/>
  <c r="Z228" i="1"/>
  <c r="AA228" i="1" s="1"/>
  <c r="AT228" i="1" s="1"/>
  <c r="Z165" i="1"/>
  <c r="AA165" i="1" s="1"/>
  <c r="AG166" i="1"/>
  <c r="AH170" i="1"/>
  <c r="AI170" i="1" s="1"/>
  <c r="Z173" i="1"/>
  <c r="AA173" i="1" s="1"/>
  <c r="AB173" i="1" s="1"/>
  <c r="AW173" i="1" s="1"/>
  <c r="AH180" i="1"/>
  <c r="AK180" i="1" s="1"/>
  <c r="AL180" i="1" s="1"/>
  <c r="AG197" i="1"/>
  <c r="AH221" i="1"/>
  <c r="AK221" i="1" s="1"/>
  <c r="AL221" i="1" s="1"/>
  <c r="AH225" i="1"/>
  <c r="AH229" i="1"/>
  <c r="AG170" i="1"/>
  <c r="AG222" i="1"/>
  <c r="AH233" i="1"/>
  <c r="AI233" i="1" s="1"/>
  <c r="AD13" i="1"/>
  <c r="AT13" i="1" s="1"/>
  <c r="AD12" i="1"/>
  <c r="AF12" i="1" s="1"/>
  <c r="AD9" i="1"/>
  <c r="AF9" i="1" s="1"/>
  <c r="AB13" i="1"/>
  <c r="AD17" i="1"/>
  <c r="AF17" i="1" s="1"/>
  <c r="AD15" i="1"/>
  <c r="AF15" i="1" s="1"/>
  <c r="AD20" i="1"/>
  <c r="AF20" i="1" s="1"/>
  <c r="AG10" i="1"/>
  <c r="AF10" i="1"/>
  <c r="Z28" i="1"/>
  <c r="AA28" i="1" s="1"/>
  <c r="AG28" i="1"/>
  <c r="AH28" i="1" s="1"/>
  <c r="AT10" i="1"/>
  <c r="AB10" i="1"/>
  <c r="AW10" i="1" s="1"/>
  <c r="AD16" i="1"/>
  <c r="AF16" i="1" s="1"/>
  <c r="AD21" i="1"/>
  <c r="AF21" i="1" s="1"/>
  <c r="AD11" i="1"/>
  <c r="AF11" i="1" s="1"/>
  <c r="Z16" i="1"/>
  <c r="AA16" i="1" s="1"/>
  <c r="Y22" i="1"/>
  <c r="AD30" i="1"/>
  <c r="AF30" i="1" s="1"/>
  <c r="Y40" i="1"/>
  <c r="AD35" i="1"/>
  <c r="AF35" i="1" s="1"/>
  <c r="Y18" i="1"/>
  <c r="Y15" i="1"/>
  <c r="Y125" i="1"/>
  <c r="Y120" i="1"/>
  <c r="Y134" i="1"/>
  <c r="Y128" i="1"/>
  <c r="Y131" i="1"/>
  <c r="Y129" i="1"/>
  <c r="Y133" i="1"/>
  <c r="Y130" i="1"/>
  <c r="Y113" i="1"/>
  <c r="Y105" i="1"/>
  <c r="Y124" i="1"/>
  <c r="Y123" i="1"/>
  <c r="Y116" i="1"/>
  <c r="Y108" i="1"/>
  <c r="Y100" i="1"/>
  <c r="Y92" i="1"/>
  <c r="Y84" i="1"/>
  <c r="Y119" i="1"/>
  <c r="Y111" i="1"/>
  <c r="Y103" i="1"/>
  <c r="Y95" i="1"/>
  <c r="Y114" i="1"/>
  <c r="Y106" i="1"/>
  <c r="Y126" i="1"/>
  <c r="Y122" i="1"/>
  <c r="Y117" i="1"/>
  <c r="Y109" i="1"/>
  <c r="Y101" i="1"/>
  <c r="Y93" i="1"/>
  <c r="Y85" i="1"/>
  <c r="Y132" i="1"/>
  <c r="Y127" i="1"/>
  <c r="Y112" i="1"/>
  <c r="Y104" i="1"/>
  <c r="Y96" i="1"/>
  <c r="Y88" i="1"/>
  <c r="Y76" i="1"/>
  <c r="Y68" i="1"/>
  <c r="Y60" i="1"/>
  <c r="Y91" i="1"/>
  <c r="Y82" i="1"/>
  <c r="Y79" i="1"/>
  <c r="Y71" i="1"/>
  <c r="Y63" i="1"/>
  <c r="Y55" i="1"/>
  <c r="Y94" i="1"/>
  <c r="Y74" i="1"/>
  <c r="Y66" i="1"/>
  <c r="Y58" i="1"/>
  <c r="Y118" i="1"/>
  <c r="Y115" i="1"/>
  <c r="Y102" i="1"/>
  <c r="Y87" i="1"/>
  <c r="Y121" i="1"/>
  <c r="Y80" i="1"/>
  <c r="Y72" i="1"/>
  <c r="Y110" i="1"/>
  <c r="Y107" i="1"/>
  <c r="Y90" i="1"/>
  <c r="Y83" i="1"/>
  <c r="Y75" i="1"/>
  <c r="Y67" i="1"/>
  <c r="Y59" i="1"/>
  <c r="Y99" i="1"/>
  <c r="Y98" i="1"/>
  <c r="Y89" i="1"/>
  <c r="Y81" i="1"/>
  <c r="Y73" i="1"/>
  <c r="Y65" i="1"/>
  <c r="Y57" i="1"/>
  <c r="Y53" i="1"/>
  <c r="Y45" i="1"/>
  <c r="Y97" i="1"/>
  <c r="Y62" i="1"/>
  <c r="Y48" i="1"/>
  <c r="Y70" i="1"/>
  <c r="Y69" i="1"/>
  <c r="Y46" i="1"/>
  <c r="Y86" i="1"/>
  <c r="Y56" i="1"/>
  <c r="Y49" i="1"/>
  <c r="Y61" i="1"/>
  <c r="Y52" i="1"/>
  <c r="Y47" i="1"/>
  <c r="Y50" i="1"/>
  <c r="Y42" i="1"/>
  <c r="Y44" i="1"/>
  <c r="Y41" i="1"/>
  <c r="Y39" i="1"/>
  <c r="Y31" i="1"/>
  <c r="Y77" i="1"/>
  <c r="Y43" i="1"/>
  <c r="Y38" i="1"/>
  <c r="Y34" i="1"/>
  <c r="Y26" i="1"/>
  <c r="Y37" i="1"/>
  <c r="Y29" i="1"/>
  <c r="Y21" i="1"/>
  <c r="Y32" i="1"/>
  <c r="Y24" i="1"/>
  <c r="Y51" i="1"/>
  <c r="Y36" i="1"/>
  <c r="Y64" i="1"/>
  <c r="Y35" i="1"/>
  <c r="Y30" i="1"/>
  <c r="Y78" i="1"/>
  <c r="Y33" i="1"/>
  <c r="Y25" i="1"/>
  <c r="Y12" i="1"/>
  <c r="Y20" i="1"/>
  <c r="Y9" i="1"/>
  <c r="Y17" i="1"/>
  <c r="AD26" i="1"/>
  <c r="AF26" i="1" s="1"/>
  <c r="AD31" i="1"/>
  <c r="AF31" i="1" s="1"/>
  <c r="AD34" i="1"/>
  <c r="AF34" i="1" s="1"/>
  <c r="AC10" i="1"/>
  <c r="Y14" i="1"/>
  <c r="Y23" i="1"/>
  <c r="Y27" i="1"/>
  <c r="Y11" i="1"/>
  <c r="Y19" i="1"/>
  <c r="AD25" i="1"/>
  <c r="AF25" i="1" s="1"/>
  <c r="AD38" i="1"/>
  <c r="AF38" i="1" s="1"/>
  <c r="Y54" i="1"/>
  <c r="AD51" i="1"/>
  <c r="AF51" i="1" s="1"/>
  <c r="AD53" i="1"/>
  <c r="AF53" i="1" s="1"/>
  <c r="AD55" i="1"/>
  <c r="AF55" i="1" s="1"/>
  <c r="AD75" i="1"/>
  <c r="AF75" i="1" s="1"/>
  <c r="AD79" i="1"/>
  <c r="AF79" i="1" s="1"/>
  <c r="AD76" i="1"/>
  <c r="AF76" i="1" s="1"/>
  <c r="AD80" i="1"/>
  <c r="AF80" i="1" s="1"/>
  <c r="AD44" i="1"/>
  <c r="AF44" i="1" s="1"/>
  <c r="AD81" i="1"/>
  <c r="AF81" i="1" s="1"/>
  <c r="AD45" i="1"/>
  <c r="AF45" i="1" s="1"/>
  <c r="AD46" i="1"/>
  <c r="AF46" i="1" s="1"/>
  <c r="AD50" i="1"/>
  <c r="AF50" i="1" s="1"/>
  <c r="AD90" i="1"/>
  <c r="AF90" i="1" s="1"/>
  <c r="AD145" i="1"/>
  <c r="AD56" i="1"/>
  <c r="AF56" i="1" s="1"/>
  <c r="AD59" i="1"/>
  <c r="AF59" i="1" s="1"/>
  <c r="AD109" i="1"/>
  <c r="AF109" i="1" s="1"/>
  <c r="Z158" i="1"/>
  <c r="AA158" i="1" s="1"/>
  <c r="AG158" i="1"/>
  <c r="AH158" i="1" s="1"/>
  <c r="AD70" i="1"/>
  <c r="AF70" i="1" s="1"/>
  <c r="AD88" i="1"/>
  <c r="AF88" i="1" s="1"/>
  <c r="AD93" i="1"/>
  <c r="AF93" i="1" s="1"/>
  <c r="AD96" i="1"/>
  <c r="AF96" i="1" s="1"/>
  <c r="AD110" i="1"/>
  <c r="AF110" i="1" s="1"/>
  <c r="AD64" i="1"/>
  <c r="AF64" i="1" s="1"/>
  <c r="AD67" i="1"/>
  <c r="AF67" i="1" s="1"/>
  <c r="AD71" i="1"/>
  <c r="AF71" i="1" s="1"/>
  <c r="AD72" i="1"/>
  <c r="AF72" i="1" s="1"/>
  <c r="AD78" i="1"/>
  <c r="AF78" i="1" s="1"/>
  <c r="AD89" i="1"/>
  <c r="AF89" i="1" s="1"/>
  <c r="AD101" i="1"/>
  <c r="AF101" i="1" s="1"/>
  <c r="AD68" i="1"/>
  <c r="AF68" i="1" s="1"/>
  <c r="AD127" i="1"/>
  <c r="AF127" i="1" s="1"/>
  <c r="AW161" i="1"/>
  <c r="AT161" i="1"/>
  <c r="AU161" i="1" s="1"/>
  <c r="AD112" i="1"/>
  <c r="AF112" i="1" s="1"/>
  <c r="AD113" i="1"/>
  <c r="AF113" i="1" s="1"/>
  <c r="AD121" i="1"/>
  <c r="AF121" i="1" s="1"/>
  <c r="AD84" i="1"/>
  <c r="AF84" i="1" s="1"/>
  <c r="AD104" i="1"/>
  <c r="AF104" i="1" s="1"/>
  <c r="AD118" i="1"/>
  <c r="AF118" i="1" s="1"/>
  <c r="AG147" i="1"/>
  <c r="Z147" i="1"/>
  <c r="AA147" i="1" s="1"/>
  <c r="AI152" i="1"/>
  <c r="AK152" i="1"/>
  <c r="AL152" i="1" s="1"/>
  <c r="AW169" i="1"/>
  <c r="AT169" i="1"/>
  <c r="AU169" i="1" s="1"/>
  <c r="AD134" i="1"/>
  <c r="AF134" i="1" s="1"/>
  <c r="AD144" i="1"/>
  <c r="AD117" i="1"/>
  <c r="AF117" i="1" s="1"/>
  <c r="AD126" i="1"/>
  <c r="AF126" i="1" s="1"/>
  <c r="AD128" i="1"/>
  <c r="AF128" i="1" s="1"/>
  <c r="AJ135" i="1"/>
  <c r="AW140" i="1"/>
  <c r="AT140" i="1"/>
  <c r="AU140" i="1" s="1"/>
  <c r="AD99" i="1"/>
  <c r="AF99" i="1" s="1"/>
  <c r="AD100" i="1"/>
  <c r="AF100" i="1" s="1"/>
  <c r="AG146" i="1"/>
  <c r="Z146" i="1"/>
  <c r="AA146" i="1" s="1"/>
  <c r="AD92" i="1"/>
  <c r="AF92" i="1" s="1"/>
  <c r="AD122" i="1"/>
  <c r="AF122" i="1" s="1"/>
  <c r="AV138" i="1"/>
  <c r="AX138" i="1"/>
  <c r="AY138" i="1" s="1"/>
  <c r="AT148" i="1"/>
  <c r="AW148" i="1"/>
  <c r="AC137" i="1"/>
  <c r="AW160" i="1"/>
  <c r="AW137" i="1"/>
  <c r="AX137" i="1" s="1"/>
  <c r="AY137" i="1" s="1"/>
  <c r="AG141" i="1"/>
  <c r="Z141" i="1"/>
  <c r="AA141" i="1" s="1"/>
  <c r="AW145" i="1"/>
  <c r="AO147" i="1"/>
  <c r="AJ147" i="1"/>
  <c r="AM147" i="1" s="1"/>
  <c r="AN147" i="1" s="1"/>
  <c r="AF147" i="1"/>
  <c r="AH147" i="1" s="1"/>
  <c r="AW157" i="1"/>
  <c r="AK176" i="1"/>
  <c r="AL176" i="1" s="1"/>
  <c r="AI176" i="1"/>
  <c r="AD124" i="1"/>
  <c r="AF124" i="1" s="1"/>
  <c r="AD129" i="1"/>
  <c r="AF129" i="1" s="1"/>
  <c r="AK140" i="1"/>
  <c r="AL140" i="1" s="1"/>
  <c r="AI140" i="1"/>
  <c r="AO157" i="1"/>
  <c r="AG157" i="1"/>
  <c r="AF157" i="1"/>
  <c r="AJ157" i="1"/>
  <c r="AM157" i="1" s="1"/>
  <c r="AN157" i="1" s="1"/>
  <c r="AW139" i="1"/>
  <c r="AT139" i="1"/>
  <c r="Z150" i="1"/>
  <c r="AA150" i="1" s="1"/>
  <c r="AG150" i="1"/>
  <c r="AH150" i="1" s="1"/>
  <c r="Z153" i="1"/>
  <c r="AA153" i="1" s="1"/>
  <c r="AG153" i="1"/>
  <c r="AD136" i="1"/>
  <c r="AC136" i="1"/>
  <c r="AO151" i="1"/>
  <c r="AJ151" i="1"/>
  <c r="AM151" i="1" s="1"/>
  <c r="AN151" i="1" s="1"/>
  <c r="AG151" i="1"/>
  <c r="AH151" i="1" s="1"/>
  <c r="AH139" i="1"/>
  <c r="AW149" i="1"/>
  <c r="AT149" i="1"/>
  <c r="AI172" i="1"/>
  <c r="AW151" i="1"/>
  <c r="AT151" i="1"/>
  <c r="AF177" i="1"/>
  <c r="AQ177" i="1"/>
  <c r="AO177" i="1"/>
  <c r="AP177" i="1" s="1"/>
  <c r="AJ177" i="1"/>
  <c r="AM177" i="1" s="1"/>
  <c r="AN177" i="1" s="1"/>
  <c r="AB181" i="1"/>
  <c r="AT181" i="1"/>
  <c r="AB189" i="1"/>
  <c r="AT189" i="1"/>
  <c r="AJ150" i="1"/>
  <c r="AM150" i="1" s="1"/>
  <c r="AN150" i="1" s="1"/>
  <c r="AO150" i="1"/>
  <c r="AT156" i="1"/>
  <c r="AW156" i="1"/>
  <c r="Z168" i="1"/>
  <c r="AA168" i="1" s="1"/>
  <c r="AG168" i="1"/>
  <c r="AW170" i="1"/>
  <c r="AT170" i="1"/>
  <c r="AH174" i="1"/>
  <c r="AB178" i="1"/>
  <c r="AW178" i="1" s="1"/>
  <c r="AT178" i="1"/>
  <c r="AF149" i="1"/>
  <c r="AH149" i="1" s="1"/>
  <c r="AJ149" i="1"/>
  <c r="AM149" i="1" s="1"/>
  <c r="AN149" i="1" s="1"/>
  <c r="Z162" i="1"/>
  <c r="AA162" i="1" s="1"/>
  <c r="AG162" i="1"/>
  <c r="AI165" i="1"/>
  <c r="AK165" i="1"/>
  <c r="AL165" i="1" s="1"/>
  <c r="AB185" i="1"/>
  <c r="AT185" i="1"/>
  <c r="AB194" i="1"/>
  <c r="AW194" i="1" s="1"/>
  <c r="AT194" i="1"/>
  <c r="AF146" i="1"/>
  <c r="AO146" i="1"/>
  <c r="AH148" i="1"/>
  <c r="AG149" i="1"/>
  <c r="AG154" i="1"/>
  <c r="AT157" i="1"/>
  <c r="AW159" i="1"/>
  <c r="AT159" i="1"/>
  <c r="AW165" i="1"/>
  <c r="AT165" i="1"/>
  <c r="AU165" i="1" s="1"/>
  <c r="AK169" i="1"/>
  <c r="AL169" i="1" s="1"/>
  <c r="AI169" i="1"/>
  <c r="AT173" i="1"/>
  <c r="AU173" i="1" s="1"/>
  <c r="AH141" i="1"/>
  <c r="AH142" i="1"/>
  <c r="AH143" i="1"/>
  <c r="AG145" i="1"/>
  <c r="AH159" i="1"/>
  <c r="AK173" i="1"/>
  <c r="AL173" i="1" s="1"/>
  <c r="AG178" i="1"/>
  <c r="AH178" i="1" s="1"/>
  <c r="AF154" i="1"/>
  <c r="AO154" i="1"/>
  <c r="AG155" i="1"/>
  <c r="AH155" i="1" s="1"/>
  <c r="Z155" i="1"/>
  <c r="AA155" i="1" s="1"/>
  <c r="AK167" i="1"/>
  <c r="AL167" i="1" s="1"/>
  <c r="AI167" i="1"/>
  <c r="AG175" i="1"/>
  <c r="Z175" i="1"/>
  <c r="AA175" i="1" s="1"/>
  <c r="AG187" i="1"/>
  <c r="Z187" i="1"/>
  <c r="AA187" i="1" s="1"/>
  <c r="AB190" i="1"/>
  <c r="AW190" i="1" s="1"/>
  <c r="AT190" i="1"/>
  <c r="AF153" i="1"/>
  <c r="AF160" i="1"/>
  <c r="AH160" i="1" s="1"/>
  <c r="AJ164" i="1"/>
  <c r="AM164" i="1" s="1"/>
  <c r="AN164" i="1" s="1"/>
  <c r="AJ167" i="1"/>
  <c r="AM167" i="1" s="1"/>
  <c r="AN167" i="1" s="1"/>
  <c r="AT182" i="1"/>
  <c r="AB182" i="1"/>
  <c r="AW182" i="1" s="1"/>
  <c r="AH192" i="1"/>
  <c r="AT196" i="1"/>
  <c r="AU196" i="1" s="1"/>
  <c r="AB196" i="1"/>
  <c r="AW196" i="1" s="1"/>
  <c r="AO168" i="1"/>
  <c r="AT174" i="1"/>
  <c r="AG177" i="1"/>
  <c r="Z186" i="1"/>
  <c r="AA186" i="1" s="1"/>
  <c r="AG186" i="1"/>
  <c r="AJ193" i="1"/>
  <c r="AM193" i="1" s="1"/>
  <c r="AN193" i="1" s="1"/>
  <c r="AF193" i="1"/>
  <c r="AQ193" i="1"/>
  <c r="AO193" i="1"/>
  <c r="AP193" i="1" s="1"/>
  <c r="AO158" i="1"/>
  <c r="AF162" i="1"/>
  <c r="AJ162" i="1"/>
  <c r="AM162" i="1" s="1"/>
  <c r="AN162" i="1" s="1"/>
  <c r="Z163" i="1"/>
  <c r="AA163" i="1" s="1"/>
  <c r="AT167" i="1"/>
  <c r="AF168" i="1"/>
  <c r="AH168" i="1" s="1"/>
  <c r="Z176" i="1"/>
  <c r="AA176" i="1" s="1"/>
  <c r="Z177" i="1"/>
  <c r="AA177" i="1" s="1"/>
  <c r="AG193" i="1"/>
  <c r="AJ166" i="1"/>
  <c r="AM166" i="1" s="1"/>
  <c r="AN166" i="1" s="1"/>
  <c r="AF166" i="1"/>
  <c r="AH166" i="1" s="1"/>
  <c r="AW166" i="1"/>
  <c r="AC178" i="1"/>
  <c r="AG203" i="1"/>
  <c r="AH203" i="1" s="1"/>
  <c r="Z203" i="1"/>
  <c r="AA203" i="1" s="1"/>
  <c r="AF191" i="1"/>
  <c r="AJ191" i="1"/>
  <c r="AM191" i="1" s="1"/>
  <c r="AN191" i="1" s="1"/>
  <c r="AO191" i="1"/>
  <c r="AP191" i="1" s="1"/>
  <c r="AQ191" i="1"/>
  <c r="AJ170" i="1"/>
  <c r="AM170" i="1" s="1"/>
  <c r="AN170" i="1" s="1"/>
  <c r="AJ172" i="1"/>
  <c r="AM172" i="1" s="1"/>
  <c r="AN172" i="1" s="1"/>
  <c r="AJ174" i="1"/>
  <c r="AM174" i="1" s="1"/>
  <c r="AN174" i="1" s="1"/>
  <c r="AJ179" i="1"/>
  <c r="AM179" i="1" s="1"/>
  <c r="AN179" i="1" s="1"/>
  <c r="AO179" i="1"/>
  <c r="AP179" i="1" s="1"/>
  <c r="AO181" i="1"/>
  <c r="AP181" i="1" s="1"/>
  <c r="AQ185" i="1"/>
  <c r="AB212" i="1"/>
  <c r="AW212" i="1" s="1"/>
  <c r="AT212" i="1"/>
  <c r="AV241" i="1"/>
  <c r="AK246" i="1"/>
  <c r="AL246" i="1" s="1"/>
  <c r="AU246" i="1"/>
  <c r="AF190" i="1"/>
  <c r="AQ190" i="1"/>
  <c r="AK200" i="1"/>
  <c r="AL200" i="1" s="1"/>
  <c r="AI200" i="1"/>
  <c r="AB205" i="1"/>
  <c r="AT205" i="1"/>
  <c r="AK207" i="1"/>
  <c r="AL207" i="1" s="1"/>
  <c r="AB216" i="1"/>
  <c r="AW216" i="1" s="1"/>
  <c r="AT216" i="1"/>
  <c r="AU216" i="1" s="1"/>
  <c r="AG185" i="1"/>
  <c r="AH185" i="1" s="1"/>
  <c r="AF186" i="1"/>
  <c r="AH186" i="1" s="1"/>
  <c r="AQ186" i="1"/>
  <c r="AJ187" i="1"/>
  <c r="AM187" i="1" s="1"/>
  <c r="AN187" i="1" s="1"/>
  <c r="AO187" i="1"/>
  <c r="AP187" i="1" s="1"/>
  <c r="AQ187" i="1"/>
  <c r="AG190" i="1"/>
  <c r="AB195" i="1"/>
  <c r="AW195" i="1" s="1"/>
  <c r="AI207" i="1"/>
  <c r="Z215" i="1"/>
  <c r="AA215" i="1" s="1"/>
  <c r="AG215" i="1"/>
  <c r="AH215" i="1" s="1"/>
  <c r="AG181" i="1"/>
  <c r="AH181" i="1" s="1"/>
  <c r="AF182" i="1"/>
  <c r="AQ182" i="1"/>
  <c r="AJ183" i="1"/>
  <c r="AM183" i="1" s="1"/>
  <c r="AN183" i="1" s="1"/>
  <c r="AO183" i="1"/>
  <c r="AP183" i="1" s="1"/>
  <c r="AQ183" i="1"/>
  <c r="AB184" i="1"/>
  <c r="AW184" i="1" s="1"/>
  <c r="AF187" i="1"/>
  <c r="AH187" i="1" s="1"/>
  <c r="AJ189" i="1"/>
  <c r="AM189" i="1" s="1"/>
  <c r="AN189" i="1" s="1"/>
  <c r="AJ190" i="1"/>
  <c r="AM190" i="1" s="1"/>
  <c r="AN190" i="1" s="1"/>
  <c r="AC191" i="1"/>
  <c r="AF195" i="1"/>
  <c r="AH195" i="1" s="1"/>
  <c r="AJ195" i="1"/>
  <c r="AM195" i="1" s="1"/>
  <c r="AN195" i="1" s="1"/>
  <c r="AO195" i="1"/>
  <c r="AP195" i="1" s="1"/>
  <c r="AT201" i="1"/>
  <c r="AB201" i="1"/>
  <c r="AW201" i="1" s="1"/>
  <c r="AQ205" i="1"/>
  <c r="AO205" i="1"/>
  <c r="AP205" i="1" s="1"/>
  <c r="AJ205" i="1"/>
  <c r="AM205" i="1" s="1"/>
  <c r="AN205" i="1" s="1"/>
  <c r="AF205" i="1"/>
  <c r="AF175" i="1"/>
  <c r="AO178" i="1"/>
  <c r="AP178" i="1" s="1"/>
  <c r="AG179" i="1"/>
  <c r="AH179" i="1" s="1"/>
  <c r="AG182" i="1"/>
  <c r="AF183" i="1"/>
  <c r="AH183" i="1" s="1"/>
  <c r="AJ185" i="1"/>
  <c r="AM185" i="1" s="1"/>
  <c r="AN185" i="1" s="1"/>
  <c r="AG191" i="1"/>
  <c r="AT193" i="1"/>
  <c r="AB193" i="1"/>
  <c r="AC220" i="1"/>
  <c r="AT236" i="1"/>
  <c r="AB236" i="1"/>
  <c r="AH188" i="1"/>
  <c r="AC190" i="1"/>
  <c r="AT191" i="1"/>
  <c r="AF194" i="1"/>
  <c r="AQ194" i="1"/>
  <c r="AB197" i="1"/>
  <c r="AT197" i="1"/>
  <c r="AF197" i="1"/>
  <c r="AQ198" i="1"/>
  <c r="AO198" i="1"/>
  <c r="AP198" i="1" s="1"/>
  <c r="AB204" i="1"/>
  <c r="AW204" i="1" s="1"/>
  <c r="AT204" i="1"/>
  <c r="AC216" i="1"/>
  <c r="AV247" i="1"/>
  <c r="AJ197" i="1"/>
  <c r="AM197" i="1" s="1"/>
  <c r="AN197" i="1" s="1"/>
  <c r="AO201" i="1"/>
  <c r="AP201" i="1" s="1"/>
  <c r="AB208" i="1"/>
  <c r="AW208" i="1" s="1"/>
  <c r="AT208" i="1"/>
  <c r="AT233" i="1"/>
  <c r="AT239" i="1"/>
  <c r="AU239" i="1" s="1"/>
  <c r="AB239" i="1"/>
  <c r="AQ201" i="1"/>
  <c r="Z202" i="1"/>
  <c r="AA202" i="1" s="1"/>
  <c r="AK217" i="1"/>
  <c r="AL217" i="1" s="1"/>
  <c r="AI217" i="1"/>
  <c r="AT220" i="1"/>
  <c r="AB220" i="1"/>
  <c r="AW220" i="1" s="1"/>
  <c r="AX250" i="1"/>
  <c r="AY250" i="1" s="1"/>
  <c r="AV250" i="1"/>
  <c r="Z198" i="1"/>
  <c r="AA198" i="1" s="1"/>
  <c r="AG198" i="1"/>
  <c r="AH198" i="1" s="1"/>
  <c r="AG199" i="1"/>
  <c r="AH199" i="1" s="1"/>
  <c r="Z199" i="1"/>
  <c r="AA199" i="1" s="1"/>
  <c r="AF201" i="1"/>
  <c r="AH201" i="1" s="1"/>
  <c r="AG206" i="1"/>
  <c r="AH206" i="1" s="1"/>
  <c r="Z206" i="1"/>
  <c r="AA206" i="1" s="1"/>
  <c r="Z207" i="1"/>
  <c r="AA207" i="1" s="1"/>
  <c r="AQ209" i="1"/>
  <c r="AO209" i="1"/>
  <c r="AP209" i="1" s="1"/>
  <c r="Z211" i="1"/>
  <c r="AA211" i="1" s="1"/>
  <c r="AJ223" i="1"/>
  <c r="AM223" i="1" s="1"/>
  <c r="AN223" i="1" s="1"/>
  <c r="AQ223" i="1"/>
  <c r="AO223" i="1"/>
  <c r="AP223" i="1" s="1"/>
  <c r="AG223" i="1"/>
  <c r="AF223" i="1"/>
  <c r="AT234" i="1"/>
  <c r="AU234" i="1" s="1"/>
  <c r="AB234" i="1"/>
  <c r="AW238" i="1"/>
  <c r="AC238" i="1"/>
  <c r="AG210" i="1"/>
  <c r="AH210" i="1" s="1"/>
  <c r="Z210" i="1"/>
  <c r="AA210" i="1" s="1"/>
  <c r="AM216" i="1"/>
  <c r="AN216" i="1" s="1"/>
  <c r="AK216" i="1"/>
  <c r="AL216" i="1" s="1"/>
  <c r="AB225" i="1"/>
  <c r="AW225" i="1" s="1"/>
  <c r="AT225" i="1"/>
  <c r="Z200" i="1"/>
  <c r="AA200" i="1" s="1"/>
  <c r="AG214" i="1"/>
  <c r="AH214" i="1" s="1"/>
  <c r="Z214" i="1"/>
  <c r="AA214" i="1" s="1"/>
  <c r="AC219" i="1"/>
  <c r="AK239" i="1"/>
  <c r="AL239" i="1" s="1"/>
  <c r="AX248" i="1"/>
  <c r="AY248" i="1" s="1"/>
  <c r="AV248" i="1"/>
  <c r="AQ199" i="1"/>
  <c r="AQ206" i="1"/>
  <c r="Z217" i="1"/>
  <c r="AA217" i="1" s="1"/>
  <c r="Z218" i="1"/>
  <c r="AA218" i="1" s="1"/>
  <c r="AJ218" i="1"/>
  <c r="AM218" i="1" s="1"/>
  <c r="AN218" i="1" s="1"/>
  <c r="AT238" i="1"/>
  <c r="AU238" i="1" s="1"/>
  <c r="AJ243" i="1"/>
  <c r="AF243" i="1"/>
  <c r="AC247" i="1"/>
  <c r="AW247" i="1"/>
  <c r="AX247" i="1" s="1"/>
  <c r="AY247" i="1" s="1"/>
  <c r="AT219" i="1"/>
  <c r="AK242" i="1"/>
  <c r="AL242" i="1" s="1"/>
  <c r="AF213" i="1"/>
  <c r="AH213" i="1" s="1"/>
  <c r="AF219" i="1"/>
  <c r="AB226" i="1"/>
  <c r="AW226" i="1" s="1"/>
  <c r="AT226" i="1"/>
  <c r="AB227" i="1"/>
  <c r="AW227" i="1" s="1"/>
  <c r="AT227" i="1"/>
  <c r="AK229" i="1"/>
  <c r="AL229" i="1" s="1"/>
  <c r="AT235" i="1"/>
  <c r="AU235" i="1" s="1"/>
  <c r="AB235" i="1"/>
  <c r="Y237" i="1"/>
  <c r="Z237" i="1" s="1"/>
  <c r="AA237" i="1" s="1"/>
  <c r="AD202" i="1"/>
  <c r="AG205" i="1"/>
  <c r="AG209" i="1"/>
  <c r="AH209" i="1" s="1"/>
  <c r="AQ212" i="1"/>
  <c r="AO213" i="1"/>
  <c r="AP213" i="1" s="1"/>
  <c r="AF218" i="1"/>
  <c r="AH218" i="1" s="1"/>
  <c r="AO218" i="1"/>
  <c r="AP218" i="1" s="1"/>
  <c r="AG219" i="1"/>
  <c r="AB224" i="1"/>
  <c r="AW224" i="1" s="1"/>
  <c r="AJ227" i="1"/>
  <c r="AM227" i="1" s="1"/>
  <c r="AN227" i="1" s="1"/>
  <c r="AQ227" i="1"/>
  <c r="AO227" i="1"/>
  <c r="AP227" i="1" s="1"/>
  <c r="AG227" i="1"/>
  <c r="AB230" i="1"/>
  <c r="AW230" i="1" s="1"/>
  <c r="AT230" i="1"/>
  <c r="AJ219" i="1"/>
  <c r="AM219" i="1" s="1"/>
  <c r="AN219" i="1" s="1"/>
  <c r="AB222" i="1"/>
  <c r="AW222" i="1" s="1"/>
  <c r="AT222" i="1"/>
  <c r="AG226" i="1"/>
  <c r="AF227" i="1"/>
  <c r="AI229" i="1"/>
  <c r="AB231" i="1"/>
  <c r="AW231" i="1" s="1"/>
  <c r="AT231" i="1"/>
  <c r="Y240" i="1"/>
  <c r="Z240" i="1" s="1"/>
  <c r="AA240" i="1" s="1"/>
  <c r="AJ222" i="1"/>
  <c r="AM222" i="1" s="1"/>
  <c r="AN222" i="1" s="1"/>
  <c r="AQ222" i="1"/>
  <c r="AF222" i="1"/>
  <c r="AH222" i="1" s="1"/>
  <c r="AC223" i="1"/>
  <c r="AG230" i="1"/>
  <c r="AJ231" i="1"/>
  <c r="AM231" i="1" s="1"/>
  <c r="AN231" i="1" s="1"/>
  <c r="AQ231" i="1"/>
  <c r="AO231" i="1"/>
  <c r="AP231" i="1" s="1"/>
  <c r="AG231" i="1"/>
  <c r="AH231" i="1" s="1"/>
  <c r="AK240" i="1"/>
  <c r="AL240" i="1" s="1"/>
  <c r="AT243" i="1"/>
  <c r="AB243" i="1"/>
  <c r="AT245" i="1"/>
  <c r="AU245" i="1" s="1"/>
  <c r="AB245" i="1"/>
  <c r="AC251" i="1"/>
  <c r="AW251" i="1"/>
  <c r="AX251" i="1" s="1"/>
  <c r="AY251" i="1" s="1"/>
  <c r="AT223" i="1"/>
  <c r="AC233" i="1"/>
  <c r="AK234" i="1"/>
  <c r="AL234" i="1" s="1"/>
  <c r="AT242" i="1"/>
  <c r="AU242" i="1" s="1"/>
  <c r="AB242" i="1"/>
  <c r="AT244" i="1"/>
  <c r="AU244" i="1" s="1"/>
  <c r="AB244" i="1"/>
  <c r="AC249" i="1"/>
  <c r="AW249" i="1"/>
  <c r="AX249" i="1" s="1"/>
  <c r="AY249" i="1" s="1"/>
  <c r="AJ220" i="1"/>
  <c r="AM220" i="1" s="1"/>
  <c r="AN220" i="1" s="1"/>
  <c r="AJ224" i="1"/>
  <c r="AM224" i="1" s="1"/>
  <c r="AN224" i="1" s="1"/>
  <c r="AF226" i="1"/>
  <c r="AJ228" i="1"/>
  <c r="AM228" i="1" s="1"/>
  <c r="AN228" i="1" s="1"/>
  <c r="AF230" i="1"/>
  <c r="AJ232" i="1"/>
  <c r="AM232" i="1" s="1"/>
  <c r="AN232" i="1" s="1"/>
  <c r="AJ236" i="1"/>
  <c r="AQ226" i="1"/>
  <c r="AF220" i="1"/>
  <c r="AH220" i="1" s="1"/>
  <c r="AF224" i="1"/>
  <c r="AH224" i="1" s="1"/>
  <c r="AF228" i="1"/>
  <c r="AH228" i="1" s="1"/>
  <c r="AF232" i="1"/>
  <c r="AH232" i="1" s="1"/>
  <c r="AK237" i="1"/>
  <c r="AL237" i="1" s="1"/>
  <c r="AF238" i="1"/>
  <c r="AK245" i="1"/>
  <c r="AL245" i="1" s="1"/>
  <c r="AF246" i="1"/>
  <c r="AO232" i="1"/>
  <c r="AP232" i="1" s="1"/>
  <c r="AB183" i="1" l="1"/>
  <c r="AW183" i="1" s="1"/>
  <c r="AH153" i="1"/>
  <c r="AT142" i="1"/>
  <c r="AW13" i="1"/>
  <c r="AB188" i="1"/>
  <c r="AW188" i="1" s="1"/>
  <c r="AU225" i="1"/>
  <c r="AC179" i="1"/>
  <c r="AU229" i="1"/>
  <c r="AB192" i="1"/>
  <c r="AG16" i="1"/>
  <c r="AH10" i="1"/>
  <c r="AK208" i="1"/>
  <c r="AL208" i="1" s="1"/>
  <c r="AI208" i="1"/>
  <c r="AK225" i="1"/>
  <c r="AL225" i="1" s="1"/>
  <c r="AI211" i="1"/>
  <c r="AU204" i="1"/>
  <c r="AX204" i="1" s="1"/>
  <c r="AY204" i="1" s="1"/>
  <c r="AX241" i="1"/>
  <c r="AY241" i="1" s="1"/>
  <c r="AI221" i="1"/>
  <c r="AI225" i="1"/>
  <c r="AH227" i="1"/>
  <c r="AH226" i="1"/>
  <c r="AT213" i="1"/>
  <c r="AC213" i="1"/>
  <c r="AU208" i="1"/>
  <c r="AX208" i="1" s="1"/>
  <c r="AY208" i="1" s="1"/>
  <c r="AK161" i="1"/>
  <c r="AL161" i="1" s="1"/>
  <c r="AT171" i="1"/>
  <c r="AU171" i="1" s="1"/>
  <c r="AB228" i="1"/>
  <c r="AW228" i="1" s="1"/>
  <c r="AU212" i="1"/>
  <c r="AK212" i="1"/>
  <c r="AL212" i="1" s="1"/>
  <c r="AI212" i="1"/>
  <c r="AC246" i="1"/>
  <c r="AC173" i="1"/>
  <c r="AT232" i="1"/>
  <c r="AU232" i="1" s="1"/>
  <c r="AB232" i="1"/>
  <c r="AT221" i="1"/>
  <c r="AU221" i="1" s="1"/>
  <c r="AV221" i="1" s="1"/>
  <c r="AK204" i="1"/>
  <c r="AL204" i="1" s="1"/>
  <c r="AH182" i="1"/>
  <c r="AB229" i="1"/>
  <c r="AH146" i="1"/>
  <c r="AK146" i="1" s="1"/>
  <c r="AL146" i="1" s="1"/>
  <c r="AC184" i="1"/>
  <c r="AC241" i="1"/>
  <c r="AC221" i="1"/>
  <c r="AK233" i="1"/>
  <c r="AL233" i="1" s="1"/>
  <c r="AH194" i="1"/>
  <c r="AH175" i="1"/>
  <c r="AI180" i="1"/>
  <c r="AC227" i="1"/>
  <c r="AU233" i="1"/>
  <c r="AX233" i="1" s="1"/>
  <c r="AY233" i="1" s="1"/>
  <c r="AU180" i="1"/>
  <c r="AX180" i="1" s="1"/>
  <c r="AY180" i="1" s="1"/>
  <c r="AH162" i="1"/>
  <c r="AI162" i="1" s="1"/>
  <c r="AC196" i="1"/>
  <c r="AH219" i="1"/>
  <c r="AH205" i="1"/>
  <c r="AH197" i="1"/>
  <c r="AI196" i="1"/>
  <c r="AK196" i="1"/>
  <c r="AL196" i="1" s="1"/>
  <c r="AK179" i="1"/>
  <c r="AL179" i="1" s="1"/>
  <c r="AI179" i="1"/>
  <c r="AU179" i="1"/>
  <c r="AI198" i="1"/>
  <c r="AK198" i="1"/>
  <c r="AL198" i="1" s="1"/>
  <c r="AU185" i="1"/>
  <c r="AK185" i="1"/>
  <c r="AL185" i="1" s="1"/>
  <c r="AI185" i="1"/>
  <c r="AK150" i="1"/>
  <c r="AL150" i="1" s="1"/>
  <c r="AI150" i="1"/>
  <c r="AK155" i="1"/>
  <c r="AL155" i="1" s="1"/>
  <c r="AI155" i="1"/>
  <c r="AX140" i="1"/>
  <c r="AY140" i="1" s="1"/>
  <c r="AV140" i="1"/>
  <c r="AX169" i="1"/>
  <c r="AY169" i="1" s="1"/>
  <c r="AV169" i="1"/>
  <c r="AI209" i="1"/>
  <c r="AU209" i="1"/>
  <c r="AK209" i="1"/>
  <c r="AL209" i="1" s="1"/>
  <c r="AX165" i="1"/>
  <c r="AY165" i="1" s="1"/>
  <c r="AV165" i="1"/>
  <c r="AI28" i="1"/>
  <c r="AV245" i="1"/>
  <c r="AI199" i="1"/>
  <c r="AK199" i="1"/>
  <c r="AL199" i="1" s="1"/>
  <c r="AV244" i="1"/>
  <c r="AV196" i="1"/>
  <c r="AX196" i="1"/>
  <c r="AY196" i="1" s="1"/>
  <c r="AK168" i="1"/>
  <c r="AL168" i="1" s="1"/>
  <c r="AI168" i="1"/>
  <c r="AT162" i="1"/>
  <c r="AW162" i="1"/>
  <c r="AK151" i="1"/>
  <c r="AL151" i="1" s="1"/>
  <c r="AU151" i="1"/>
  <c r="AI151" i="1"/>
  <c r="AW146" i="1"/>
  <c r="AT146" i="1"/>
  <c r="AJ144" i="1"/>
  <c r="AM144" i="1" s="1"/>
  <c r="AN144" i="1" s="1"/>
  <c r="AF144" i="1"/>
  <c r="AO144" i="1"/>
  <c r="AT144" i="1"/>
  <c r="Z12" i="1"/>
  <c r="AA12" i="1" s="1"/>
  <c r="AG12" i="1"/>
  <c r="AH12" i="1" s="1"/>
  <c r="Z51" i="1"/>
  <c r="AA51" i="1" s="1"/>
  <c r="AG51" i="1"/>
  <c r="AH51" i="1" s="1"/>
  <c r="Z38" i="1"/>
  <c r="AA38" i="1" s="1"/>
  <c r="AG38" i="1"/>
  <c r="AH38" i="1" s="1"/>
  <c r="AG50" i="1"/>
  <c r="Z50" i="1"/>
  <c r="AA50" i="1" s="1"/>
  <c r="Z69" i="1"/>
  <c r="AA69" i="1" s="1"/>
  <c r="AG69" i="1"/>
  <c r="AH69" i="1" s="1"/>
  <c r="AG65" i="1"/>
  <c r="AH65" i="1" s="1"/>
  <c r="Z65" i="1"/>
  <c r="AA65" i="1" s="1"/>
  <c r="Z75" i="1"/>
  <c r="AA75" i="1" s="1"/>
  <c r="AG75" i="1"/>
  <c r="Z87" i="1"/>
  <c r="AA87" i="1" s="1"/>
  <c r="AG87" i="1"/>
  <c r="AH87" i="1" s="1"/>
  <c r="Z55" i="1"/>
  <c r="AA55" i="1" s="1"/>
  <c r="AG55" i="1"/>
  <c r="AH55" i="1" s="1"/>
  <c r="AG76" i="1"/>
  <c r="Z76" i="1"/>
  <c r="AA76" i="1" s="1"/>
  <c r="AG93" i="1"/>
  <c r="Z93" i="1"/>
  <c r="AA93" i="1" s="1"/>
  <c r="Z95" i="1"/>
  <c r="AA95" i="1" s="1"/>
  <c r="AG95" i="1"/>
  <c r="AH95" i="1" s="1"/>
  <c r="Z116" i="1"/>
  <c r="AA116" i="1" s="1"/>
  <c r="AG116" i="1"/>
  <c r="AH116" i="1" s="1"/>
  <c r="Z131" i="1"/>
  <c r="AA131" i="1" s="1"/>
  <c r="AG131" i="1"/>
  <c r="AH131" i="1" s="1"/>
  <c r="Z15" i="1"/>
  <c r="AA15" i="1" s="1"/>
  <c r="AG15" i="1"/>
  <c r="AH15" i="1" s="1"/>
  <c r="AV234" i="1"/>
  <c r="AB218" i="1"/>
  <c r="AT218" i="1"/>
  <c r="AU218" i="1" s="1"/>
  <c r="AB211" i="1"/>
  <c r="AT211" i="1"/>
  <c r="AU211" i="1" s="1"/>
  <c r="AB203" i="1"/>
  <c r="AT203" i="1"/>
  <c r="AU203" i="1" s="1"/>
  <c r="AK214" i="1"/>
  <c r="AL214" i="1" s="1"/>
  <c r="AI214" i="1"/>
  <c r="AI178" i="1"/>
  <c r="AK178" i="1"/>
  <c r="AL178" i="1" s="1"/>
  <c r="AU178" i="1"/>
  <c r="AK143" i="1"/>
  <c r="AL143" i="1" s="1"/>
  <c r="AU143" i="1"/>
  <c r="AV143" i="1" s="1"/>
  <c r="AI143" i="1"/>
  <c r="AK158" i="1"/>
  <c r="AL158" i="1" s="1"/>
  <c r="AI158" i="1"/>
  <c r="AH230" i="1"/>
  <c r="AV242" i="1"/>
  <c r="AB217" i="1"/>
  <c r="AT217" i="1"/>
  <c r="AU217" i="1" s="1"/>
  <c r="AC224" i="1"/>
  <c r="AC234" i="1"/>
  <c r="AW234" i="1"/>
  <c r="AX234" i="1" s="1"/>
  <c r="AY234" i="1" s="1"/>
  <c r="AW239" i="1"/>
  <c r="AC239" i="1"/>
  <c r="AU197" i="1"/>
  <c r="AK197" i="1"/>
  <c r="AL197" i="1" s="1"/>
  <c r="AI197" i="1"/>
  <c r="AU189" i="1"/>
  <c r="AK189" i="1"/>
  <c r="AL189" i="1" s="1"/>
  <c r="AI189" i="1"/>
  <c r="AK203" i="1"/>
  <c r="AL203" i="1" s="1"/>
  <c r="AI203" i="1"/>
  <c r="AC204" i="1"/>
  <c r="AH193" i="1"/>
  <c r="AK184" i="1"/>
  <c r="AL184" i="1" s="1"/>
  <c r="AI184" i="1"/>
  <c r="AU184" i="1"/>
  <c r="AT155" i="1"/>
  <c r="AU155" i="1" s="1"/>
  <c r="AW155" i="1"/>
  <c r="AK142" i="1"/>
  <c r="AL142" i="1" s="1"/>
  <c r="AU142" i="1"/>
  <c r="AI142" i="1"/>
  <c r="AT168" i="1"/>
  <c r="AU168" i="1" s="1"/>
  <c r="AW168" i="1"/>
  <c r="AW189" i="1"/>
  <c r="AC189" i="1"/>
  <c r="AH177" i="1"/>
  <c r="AW150" i="1"/>
  <c r="AT150" i="1"/>
  <c r="AU150" i="1" s="1"/>
  <c r="Z14" i="1"/>
  <c r="AA14" i="1" s="1"/>
  <c r="AG14" i="1"/>
  <c r="AH14" i="1" s="1"/>
  <c r="Z17" i="1"/>
  <c r="AA17" i="1" s="1"/>
  <c r="AG17" i="1"/>
  <c r="AH17" i="1" s="1"/>
  <c r="Z25" i="1"/>
  <c r="AA25" i="1" s="1"/>
  <c r="AG25" i="1"/>
  <c r="Z24" i="1"/>
  <c r="AA24" i="1" s="1"/>
  <c r="AG24" i="1"/>
  <c r="AH24" i="1" s="1"/>
  <c r="Z43" i="1"/>
  <c r="AA43" i="1" s="1"/>
  <c r="AG43" i="1"/>
  <c r="AH43" i="1" s="1"/>
  <c r="AG47" i="1"/>
  <c r="AH47" i="1" s="1"/>
  <c r="Z47" i="1"/>
  <c r="AA47" i="1" s="1"/>
  <c r="Z70" i="1"/>
  <c r="AA70" i="1" s="1"/>
  <c r="AG70" i="1"/>
  <c r="AH70" i="1" s="1"/>
  <c r="AG73" i="1"/>
  <c r="AH73" i="1" s="1"/>
  <c r="Z73" i="1"/>
  <c r="AA73" i="1" s="1"/>
  <c r="Z83" i="1"/>
  <c r="AA83" i="1" s="1"/>
  <c r="AG83" i="1"/>
  <c r="AH83" i="1" s="1"/>
  <c r="AG102" i="1"/>
  <c r="AH102" i="1" s="1"/>
  <c r="Z102" i="1"/>
  <c r="AA102" i="1" s="1"/>
  <c r="Z63" i="1"/>
  <c r="AA63" i="1" s="1"/>
  <c r="AG63" i="1"/>
  <c r="AH63" i="1" s="1"/>
  <c r="Z88" i="1"/>
  <c r="AA88" i="1" s="1"/>
  <c r="AG88" i="1"/>
  <c r="AG101" i="1"/>
  <c r="AH101" i="1" s="1"/>
  <c r="Z101" i="1"/>
  <c r="AA101" i="1" s="1"/>
  <c r="Z103" i="1"/>
  <c r="AA103" i="1" s="1"/>
  <c r="AG103" i="1"/>
  <c r="AH103" i="1" s="1"/>
  <c r="Z123" i="1"/>
  <c r="AA123" i="1" s="1"/>
  <c r="AB123" i="1" s="1"/>
  <c r="AG123" i="1"/>
  <c r="AH123" i="1" s="1"/>
  <c r="Z128" i="1"/>
  <c r="AA128" i="1" s="1"/>
  <c r="AG128" i="1"/>
  <c r="AG18" i="1"/>
  <c r="AH18" i="1" s="1"/>
  <c r="Z18" i="1"/>
  <c r="AA18" i="1" s="1"/>
  <c r="AG22" i="1"/>
  <c r="AH22" i="1" s="1"/>
  <c r="Z22" i="1"/>
  <c r="AA22" i="1" s="1"/>
  <c r="AT28" i="1"/>
  <c r="AB28" i="1"/>
  <c r="AV239" i="1"/>
  <c r="AX239" i="1"/>
  <c r="AY239" i="1" s="1"/>
  <c r="AI215" i="1"/>
  <c r="AK215" i="1"/>
  <c r="AL215" i="1" s="1"/>
  <c r="AX173" i="1"/>
  <c r="AY173" i="1" s="1"/>
  <c r="AV173" i="1"/>
  <c r="AK141" i="1"/>
  <c r="AL141" i="1" s="1"/>
  <c r="AI141" i="1"/>
  <c r="AU149" i="1"/>
  <c r="AI149" i="1"/>
  <c r="AK149" i="1"/>
  <c r="AL149" i="1" s="1"/>
  <c r="AU170" i="1"/>
  <c r="AW144" i="1"/>
  <c r="AU135" i="1"/>
  <c r="AK135" i="1"/>
  <c r="AL135" i="1" s="1"/>
  <c r="Z9" i="1"/>
  <c r="AA9" i="1" s="1"/>
  <c r="AG9" i="1"/>
  <c r="Z33" i="1"/>
  <c r="AA33" i="1" s="1"/>
  <c r="AG33" i="1"/>
  <c r="AH33" i="1" s="1"/>
  <c r="Z32" i="1"/>
  <c r="AA32" i="1" s="1"/>
  <c r="AG32" i="1"/>
  <c r="AH32" i="1" s="1"/>
  <c r="Z77" i="1"/>
  <c r="AA77" i="1" s="1"/>
  <c r="AG77" i="1"/>
  <c r="AH77" i="1" s="1"/>
  <c r="AG52" i="1"/>
  <c r="AH52" i="1" s="1"/>
  <c r="Z52" i="1"/>
  <c r="AA52" i="1" s="1"/>
  <c r="Z48" i="1"/>
  <c r="AA48" i="1" s="1"/>
  <c r="AG48" i="1"/>
  <c r="AH48" i="1" s="1"/>
  <c r="AG81" i="1"/>
  <c r="AH81" i="1" s="1"/>
  <c r="Z81" i="1"/>
  <c r="AA81" i="1" s="1"/>
  <c r="AG90" i="1"/>
  <c r="Z90" i="1"/>
  <c r="AA90" i="1" s="1"/>
  <c r="Z115" i="1"/>
  <c r="AA115" i="1" s="1"/>
  <c r="AG115" i="1"/>
  <c r="AH115" i="1" s="1"/>
  <c r="Z71" i="1"/>
  <c r="AA71" i="1" s="1"/>
  <c r="AG71" i="1"/>
  <c r="AH71" i="1" s="1"/>
  <c r="Z96" i="1"/>
  <c r="AA96" i="1" s="1"/>
  <c r="AG96" i="1"/>
  <c r="AH96" i="1" s="1"/>
  <c r="Z109" i="1"/>
  <c r="AA109" i="1" s="1"/>
  <c r="AG109" i="1"/>
  <c r="Z111" i="1"/>
  <c r="AA111" i="1" s="1"/>
  <c r="AG111" i="1"/>
  <c r="AH111" i="1" s="1"/>
  <c r="Z124" i="1"/>
  <c r="AA124" i="1" s="1"/>
  <c r="AG124" i="1"/>
  <c r="AH124" i="1" s="1"/>
  <c r="Z134" i="1"/>
  <c r="AA134" i="1" s="1"/>
  <c r="AG134" i="1"/>
  <c r="AH134" i="1" s="1"/>
  <c r="AT16" i="1"/>
  <c r="AB16" i="1"/>
  <c r="AI10" i="1"/>
  <c r="AV235" i="1"/>
  <c r="AI182" i="1"/>
  <c r="AU182" i="1"/>
  <c r="AK182" i="1"/>
  <c r="AL182" i="1" s="1"/>
  <c r="AC242" i="1"/>
  <c r="AW242" i="1"/>
  <c r="AX242" i="1" s="1"/>
  <c r="AY242" i="1" s="1"/>
  <c r="AW185" i="1"/>
  <c r="AC185" i="1"/>
  <c r="AI228" i="1"/>
  <c r="AU228" i="1"/>
  <c r="AK228" i="1"/>
  <c r="AL228" i="1" s="1"/>
  <c r="AU226" i="1"/>
  <c r="AK226" i="1"/>
  <c r="AL226" i="1" s="1"/>
  <c r="AI226" i="1"/>
  <c r="AU222" i="1"/>
  <c r="AK222" i="1"/>
  <c r="AL222" i="1" s="1"/>
  <c r="AI222" i="1"/>
  <c r="AC230" i="1"/>
  <c r="AX221" i="1"/>
  <c r="AY221" i="1" s="1"/>
  <c r="AC226" i="1"/>
  <c r="AB214" i="1"/>
  <c r="AT214" i="1"/>
  <c r="AU214" i="1" s="1"/>
  <c r="AH223" i="1"/>
  <c r="AB198" i="1"/>
  <c r="AT198" i="1"/>
  <c r="AU198" i="1" s="1"/>
  <c r="AW236" i="1"/>
  <c r="AC236" i="1"/>
  <c r="AU183" i="1"/>
  <c r="AK183" i="1"/>
  <c r="AL183" i="1" s="1"/>
  <c r="AI183" i="1"/>
  <c r="AB215" i="1"/>
  <c r="AT215" i="1"/>
  <c r="AU215" i="1" s="1"/>
  <c r="AX216" i="1"/>
  <c r="AY216" i="1" s="1"/>
  <c r="AV216" i="1"/>
  <c r="AK170" i="1"/>
  <c r="AL170" i="1" s="1"/>
  <c r="AC183" i="1"/>
  <c r="AK139" i="1"/>
  <c r="AL139" i="1" s="1"/>
  <c r="AU139" i="1"/>
  <c r="AI139" i="1"/>
  <c r="AW136" i="1"/>
  <c r="AT136" i="1"/>
  <c r="AU136" i="1" s="1"/>
  <c r="AW141" i="1"/>
  <c r="AT141" i="1"/>
  <c r="AJ145" i="1"/>
  <c r="AM145" i="1" s="1"/>
  <c r="AN145" i="1" s="1"/>
  <c r="AF145" i="1"/>
  <c r="AH145" i="1" s="1"/>
  <c r="AO145" i="1"/>
  <c r="AT145" i="1"/>
  <c r="AH25" i="1"/>
  <c r="Z78" i="1"/>
  <c r="AA78" i="1" s="1"/>
  <c r="AG78" i="1"/>
  <c r="AH78" i="1" s="1"/>
  <c r="Z21" i="1"/>
  <c r="AA21" i="1" s="1"/>
  <c r="AG21" i="1"/>
  <c r="AH21" i="1" s="1"/>
  <c r="AG31" i="1"/>
  <c r="Z31" i="1"/>
  <c r="AA31" i="1" s="1"/>
  <c r="Z61" i="1"/>
  <c r="AA61" i="1" s="1"/>
  <c r="AG61" i="1"/>
  <c r="AH61" i="1" s="1"/>
  <c r="Z62" i="1"/>
  <c r="AA62" i="1" s="1"/>
  <c r="AG62" i="1"/>
  <c r="AH62" i="1" s="1"/>
  <c r="AG89" i="1"/>
  <c r="Z89" i="1"/>
  <c r="AA89" i="1" s="1"/>
  <c r="Z107" i="1"/>
  <c r="AA107" i="1" s="1"/>
  <c r="AG107" i="1"/>
  <c r="AH107" i="1" s="1"/>
  <c r="AG118" i="1"/>
  <c r="AH118" i="1" s="1"/>
  <c r="Z118" i="1"/>
  <c r="AA118" i="1" s="1"/>
  <c r="Z79" i="1"/>
  <c r="AA79" i="1" s="1"/>
  <c r="AG79" i="1"/>
  <c r="Z104" i="1"/>
  <c r="AA104" i="1" s="1"/>
  <c r="AG104" i="1"/>
  <c r="AH104" i="1" s="1"/>
  <c r="Z117" i="1"/>
  <c r="AA117" i="1" s="1"/>
  <c r="AG117" i="1"/>
  <c r="AH117" i="1" s="1"/>
  <c r="Z119" i="1"/>
  <c r="AA119" i="1" s="1"/>
  <c r="AG119" i="1"/>
  <c r="AH119" i="1" s="1"/>
  <c r="AG105" i="1"/>
  <c r="AH105" i="1" s="1"/>
  <c r="Z105" i="1"/>
  <c r="AA105" i="1" s="1"/>
  <c r="Z120" i="1"/>
  <c r="AA120" i="1" s="1"/>
  <c r="AG120" i="1"/>
  <c r="AH120" i="1" s="1"/>
  <c r="AK218" i="1"/>
  <c r="AL218" i="1" s="1"/>
  <c r="AI218" i="1"/>
  <c r="AW205" i="1"/>
  <c r="AC205" i="1"/>
  <c r="AI232" i="1"/>
  <c r="AK232" i="1"/>
  <c r="AL232" i="1" s="1"/>
  <c r="AI187" i="1"/>
  <c r="AK187" i="1"/>
  <c r="AL187" i="1" s="1"/>
  <c r="AT187" i="1"/>
  <c r="AU187" i="1" s="1"/>
  <c r="AB187" i="1"/>
  <c r="AI224" i="1"/>
  <c r="AK224" i="1"/>
  <c r="AL224" i="1" s="1"/>
  <c r="AU224" i="1"/>
  <c r="AC231" i="1"/>
  <c r="AI219" i="1"/>
  <c r="AK219" i="1"/>
  <c r="AL219" i="1" s="1"/>
  <c r="AU219" i="1"/>
  <c r="AK243" i="1"/>
  <c r="AL243" i="1" s="1"/>
  <c r="AU243" i="1"/>
  <c r="AB210" i="1"/>
  <c r="AT210" i="1"/>
  <c r="AU210" i="1" s="1"/>
  <c r="AB207" i="1"/>
  <c r="AT207" i="1"/>
  <c r="AU207" i="1" s="1"/>
  <c r="AW197" i="1"/>
  <c r="AC197" i="1"/>
  <c r="AC194" i="1"/>
  <c r="AK162" i="1"/>
  <c r="AL162" i="1" s="1"/>
  <c r="AT186" i="1"/>
  <c r="AU186" i="1" s="1"/>
  <c r="AB186" i="1"/>
  <c r="AT175" i="1"/>
  <c r="AB175" i="1"/>
  <c r="AH154" i="1"/>
  <c r="AK159" i="1"/>
  <c r="AL159" i="1" s="1"/>
  <c r="AU159" i="1"/>
  <c r="AI159" i="1"/>
  <c r="AU148" i="1"/>
  <c r="AI148" i="1"/>
  <c r="AK148" i="1"/>
  <c r="AL148" i="1" s="1"/>
  <c r="AW181" i="1"/>
  <c r="AC181" i="1"/>
  <c r="AX152" i="1"/>
  <c r="AY152" i="1" s="1"/>
  <c r="AV152" i="1"/>
  <c r="AT158" i="1"/>
  <c r="AU158" i="1" s="1"/>
  <c r="AW158" i="1"/>
  <c r="AH79" i="1"/>
  <c r="AG54" i="1"/>
  <c r="AH54" i="1" s="1"/>
  <c r="Z54" i="1"/>
  <c r="AA54" i="1" s="1"/>
  <c r="AG19" i="1"/>
  <c r="AH19" i="1" s="1"/>
  <c r="Z19" i="1"/>
  <c r="AA19" i="1" s="1"/>
  <c r="Z30" i="1"/>
  <c r="AA30" i="1" s="1"/>
  <c r="AG30" i="1"/>
  <c r="AH30" i="1" s="1"/>
  <c r="Z29" i="1"/>
  <c r="AA29" i="1" s="1"/>
  <c r="AG29" i="1"/>
  <c r="AH29" i="1" s="1"/>
  <c r="AG39" i="1"/>
  <c r="AH39" i="1" s="1"/>
  <c r="Z39" i="1"/>
  <c r="AA39" i="1" s="1"/>
  <c r="Z49" i="1"/>
  <c r="AA49" i="1" s="1"/>
  <c r="AG49" i="1"/>
  <c r="AH49" i="1" s="1"/>
  <c r="AG97" i="1"/>
  <c r="AH97" i="1" s="1"/>
  <c r="Z97" i="1"/>
  <c r="AA97" i="1" s="1"/>
  <c r="Z98" i="1"/>
  <c r="AA98" i="1" s="1"/>
  <c r="AG98" i="1"/>
  <c r="AH98" i="1" s="1"/>
  <c r="AG110" i="1"/>
  <c r="AH110" i="1" s="1"/>
  <c r="Z110" i="1"/>
  <c r="AA110" i="1" s="1"/>
  <c r="Z58" i="1"/>
  <c r="AA58" i="1" s="1"/>
  <c r="AG58" i="1"/>
  <c r="AH58" i="1" s="1"/>
  <c r="AG82" i="1"/>
  <c r="AH82" i="1" s="1"/>
  <c r="Z82" i="1"/>
  <c r="AA82" i="1" s="1"/>
  <c r="Z112" i="1"/>
  <c r="AA112" i="1" s="1"/>
  <c r="AG112" i="1"/>
  <c r="AH112" i="1" s="1"/>
  <c r="AG122" i="1"/>
  <c r="AH122" i="1" s="1"/>
  <c r="Z122" i="1"/>
  <c r="AA122" i="1" s="1"/>
  <c r="Z84" i="1"/>
  <c r="AA84" i="1" s="1"/>
  <c r="AG84" i="1"/>
  <c r="AG113" i="1"/>
  <c r="AH113" i="1" s="1"/>
  <c r="Z113" i="1"/>
  <c r="AA113" i="1" s="1"/>
  <c r="AG125" i="1"/>
  <c r="AH125" i="1" s="1"/>
  <c r="Z125" i="1"/>
  <c r="AA125" i="1" s="1"/>
  <c r="AW244" i="1"/>
  <c r="AX244" i="1" s="1"/>
  <c r="AY244" i="1" s="1"/>
  <c r="AC244" i="1"/>
  <c r="AB199" i="1"/>
  <c r="AT199" i="1"/>
  <c r="AU199" i="1" s="1"/>
  <c r="AU231" i="1"/>
  <c r="AK231" i="1"/>
  <c r="AL231" i="1" s="1"/>
  <c r="AI231" i="1"/>
  <c r="AK188" i="1"/>
  <c r="AL188" i="1" s="1"/>
  <c r="AI188" i="1"/>
  <c r="AU188" i="1"/>
  <c r="AW163" i="1"/>
  <c r="AT163" i="1"/>
  <c r="AU163" i="1" s="1"/>
  <c r="AK220" i="1"/>
  <c r="AL220" i="1" s="1"/>
  <c r="AI220" i="1"/>
  <c r="AU220" i="1"/>
  <c r="AU227" i="1"/>
  <c r="AK227" i="1"/>
  <c r="AL227" i="1" s="1"/>
  <c r="AI227" i="1"/>
  <c r="AC222" i="1"/>
  <c r="AO202" i="1"/>
  <c r="AP202" i="1" s="1"/>
  <c r="AF202" i="1"/>
  <c r="AQ202" i="1"/>
  <c r="AJ202" i="1"/>
  <c r="AM202" i="1" s="1"/>
  <c r="AN202" i="1" s="1"/>
  <c r="AV229" i="1"/>
  <c r="AI213" i="1"/>
  <c r="AU213" i="1"/>
  <c r="AK213" i="1"/>
  <c r="AL213" i="1" s="1"/>
  <c r="AX225" i="1"/>
  <c r="AY225" i="1" s="1"/>
  <c r="AV225" i="1"/>
  <c r="AX238" i="1"/>
  <c r="AY238" i="1" s="1"/>
  <c r="AV238" i="1"/>
  <c r="AI210" i="1"/>
  <c r="AK210" i="1"/>
  <c r="AL210" i="1" s="1"/>
  <c r="AB206" i="1"/>
  <c r="AT206" i="1"/>
  <c r="AU206" i="1" s="1"/>
  <c r="AX212" i="1"/>
  <c r="AY212" i="1" s="1"/>
  <c r="AV212" i="1"/>
  <c r="AH191" i="1"/>
  <c r="AI166" i="1"/>
  <c r="AU166" i="1"/>
  <c r="AK166" i="1"/>
  <c r="AL166" i="1" s="1"/>
  <c r="AC182" i="1"/>
  <c r="AK156" i="1"/>
  <c r="AL156" i="1" s="1"/>
  <c r="AU156" i="1"/>
  <c r="AI156" i="1"/>
  <c r="AV161" i="1"/>
  <c r="AX161" i="1"/>
  <c r="AY161" i="1" s="1"/>
  <c r="AI174" i="1"/>
  <c r="AU174" i="1"/>
  <c r="AK174" i="1"/>
  <c r="AL174" i="1" s="1"/>
  <c r="AH128" i="1"/>
  <c r="AT147" i="1"/>
  <c r="AU147" i="1" s="1"/>
  <c r="AW147" i="1"/>
  <c r="AH84" i="1"/>
  <c r="AH93" i="1"/>
  <c r="AH109" i="1"/>
  <c r="AH50" i="1"/>
  <c r="AG11" i="1"/>
  <c r="AH11" i="1" s="1"/>
  <c r="Z11" i="1"/>
  <c r="AA11" i="1" s="1"/>
  <c r="Z35" i="1"/>
  <c r="AA35" i="1" s="1"/>
  <c r="AG35" i="1"/>
  <c r="AH35" i="1" s="1"/>
  <c r="Z37" i="1"/>
  <c r="AA37" i="1" s="1"/>
  <c r="AG37" i="1"/>
  <c r="AH37" i="1" s="1"/>
  <c r="Z41" i="1"/>
  <c r="AA41" i="1" s="1"/>
  <c r="AG41" i="1"/>
  <c r="AH41" i="1" s="1"/>
  <c r="AG56" i="1"/>
  <c r="AH56" i="1" s="1"/>
  <c r="Z56" i="1"/>
  <c r="AA56" i="1" s="1"/>
  <c r="AG45" i="1"/>
  <c r="AH45" i="1" s="1"/>
  <c r="Z45" i="1"/>
  <c r="AA45" i="1" s="1"/>
  <c r="Z99" i="1"/>
  <c r="AA99" i="1" s="1"/>
  <c r="AG99" i="1"/>
  <c r="AH99" i="1" s="1"/>
  <c r="AG72" i="1"/>
  <c r="AH72" i="1" s="1"/>
  <c r="Z72" i="1"/>
  <c r="AA72" i="1" s="1"/>
  <c r="Z66" i="1"/>
  <c r="AA66" i="1" s="1"/>
  <c r="AG66" i="1"/>
  <c r="AH66" i="1" s="1"/>
  <c r="Z91" i="1"/>
  <c r="AA91" i="1" s="1"/>
  <c r="AG91" i="1"/>
  <c r="AH91" i="1" s="1"/>
  <c r="AG127" i="1"/>
  <c r="AH127" i="1" s="1"/>
  <c r="Z127" i="1"/>
  <c r="AA127" i="1" s="1"/>
  <c r="Z126" i="1"/>
  <c r="AA126" i="1" s="1"/>
  <c r="AG126" i="1"/>
  <c r="AG92" i="1"/>
  <c r="Z92" i="1"/>
  <c r="AA92" i="1" s="1"/>
  <c r="AG130" i="1"/>
  <c r="AH130" i="1" s="1"/>
  <c r="Z130" i="1"/>
  <c r="AA130" i="1" s="1"/>
  <c r="AH16" i="1"/>
  <c r="AC13" i="1"/>
  <c r="AI205" i="1"/>
  <c r="AU205" i="1"/>
  <c r="AK205" i="1"/>
  <c r="AL205" i="1" s="1"/>
  <c r="AC245" i="1"/>
  <c r="AW245" i="1"/>
  <c r="AX245" i="1" s="1"/>
  <c r="AY245" i="1" s="1"/>
  <c r="AT237" i="1"/>
  <c r="AU237" i="1" s="1"/>
  <c r="AB237" i="1"/>
  <c r="AB200" i="1"/>
  <c r="AT200" i="1"/>
  <c r="AU200" i="1" s="1"/>
  <c r="AI206" i="1"/>
  <c r="AK206" i="1"/>
  <c r="AL206" i="1" s="1"/>
  <c r="AB202" i="1"/>
  <c r="AT202" i="1"/>
  <c r="AI195" i="1"/>
  <c r="AU195" i="1"/>
  <c r="AK195" i="1"/>
  <c r="AL195" i="1" s="1"/>
  <c r="AH190" i="1"/>
  <c r="AV171" i="1"/>
  <c r="AX171" i="1"/>
  <c r="AY171" i="1" s="1"/>
  <c r="AB177" i="1"/>
  <c r="AT177" i="1"/>
  <c r="AK192" i="1"/>
  <c r="AL192" i="1" s="1"/>
  <c r="AI192" i="1"/>
  <c r="AU192" i="1"/>
  <c r="AK160" i="1"/>
  <c r="AL160" i="1" s="1"/>
  <c r="AI160" i="1"/>
  <c r="AU160" i="1"/>
  <c r="AI146" i="1"/>
  <c r="AC188" i="1"/>
  <c r="AK172" i="1"/>
  <c r="AL172" i="1" s="1"/>
  <c r="AI147" i="1"/>
  <c r="AK147" i="1"/>
  <c r="AL147" i="1" s="1"/>
  <c r="AH92" i="1"/>
  <c r="AH88" i="1"/>
  <c r="AH75" i="1"/>
  <c r="Z27" i="1"/>
  <c r="AA27" i="1" s="1"/>
  <c r="AG27" i="1"/>
  <c r="AH27" i="1" s="1"/>
  <c r="AG64" i="1"/>
  <c r="AH64" i="1" s="1"/>
  <c r="Z64" i="1"/>
  <c r="AA64" i="1" s="1"/>
  <c r="AG26" i="1"/>
  <c r="AH26" i="1" s="1"/>
  <c r="Z26" i="1"/>
  <c r="AA26" i="1" s="1"/>
  <c r="Z44" i="1"/>
  <c r="AA44" i="1" s="1"/>
  <c r="AG44" i="1"/>
  <c r="AH44" i="1" s="1"/>
  <c r="AG86" i="1"/>
  <c r="AH86" i="1" s="1"/>
  <c r="Z86" i="1"/>
  <c r="AA86" i="1" s="1"/>
  <c r="AG53" i="1"/>
  <c r="AH53" i="1" s="1"/>
  <c r="Z53" i="1"/>
  <c r="AA53" i="1" s="1"/>
  <c r="AG59" i="1"/>
  <c r="AH59" i="1" s="1"/>
  <c r="Z59" i="1"/>
  <c r="AA59" i="1" s="1"/>
  <c r="AG80" i="1"/>
  <c r="AH80" i="1" s="1"/>
  <c r="Z80" i="1"/>
  <c r="AA80" i="1" s="1"/>
  <c r="Z74" i="1"/>
  <c r="AA74" i="1" s="1"/>
  <c r="AG74" i="1"/>
  <c r="AH74" i="1" s="1"/>
  <c r="AG60" i="1"/>
  <c r="AH60" i="1" s="1"/>
  <c r="Z60" i="1"/>
  <c r="AA60" i="1" s="1"/>
  <c r="Z132" i="1"/>
  <c r="AA132" i="1" s="1"/>
  <c r="AG132" i="1"/>
  <c r="AH132" i="1" s="1"/>
  <c r="Z106" i="1"/>
  <c r="AA106" i="1" s="1"/>
  <c r="AG106" i="1"/>
  <c r="AH106" i="1" s="1"/>
  <c r="AG100" i="1"/>
  <c r="AH100" i="1" s="1"/>
  <c r="Z100" i="1"/>
  <c r="AA100" i="1" s="1"/>
  <c r="AG133" i="1"/>
  <c r="AH133" i="1" s="1"/>
  <c r="Z133" i="1"/>
  <c r="AA133" i="1" s="1"/>
  <c r="AG40" i="1"/>
  <c r="AH40" i="1" s="1"/>
  <c r="Z40" i="1"/>
  <c r="AA40" i="1" s="1"/>
  <c r="AF13" i="1"/>
  <c r="AG13" i="1"/>
  <c r="AW243" i="1"/>
  <c r="AC243" i="1"/>
  <c r="AI186" i="1"/>
  <c r="AK186" i="1"/>
  <c r="AL186" i="1" s="1"/>
  <c r="AU181" i="1"/>
  <c r="AK181" i="1"/>
  <c r="AL181" i="1" s="1"/>
  <c r="AI181" i="1"/>
  <c r="AU236" i="1"/>
  <c r="AK236" i="1"/>
  <c r="AL236" i="1" s="1"/>
  <c r="AT240" i="1"/>
  <c r="AU240" i="1" s="1"/>
  <c r="AB240" i="1"/>
  <c r="AC225" i="1"/>
  <c r="AW235" i="1"/>
  <c r="AX235" i="1" s="1"/>
  <c r="AY235" i="1" s="1"/>
  <c r="AC235" i="1"/>
  <c r="AI201" i="1"/>
  <c r="AU201" i="1"/>
  <c r="AK201" i="1"/>
  <c r="AL201" i="1" s="1"/>
  <c r="AG202" i="1"/>
  <c r="AI194" i="1"/>
  <c r="AU194" i="1"/>
  <c r="AK194" i="1"/>
  <c r="AL194" i="1" s="1"/>
  <c r="AC193" i="1"/>
  <c r="AW193" i="1"/>
  <c r="AK175" i="1"/>
  <c r="AL175" i="1" s="1"/>
  <c r="AI175" i="1"/>
  <c r="AU175" i="1"/>
  <c r="AX246" i="1"/>
  <c r="AY246" i="1" s="1"/>
  <c r="AV246" i="1"/>
  <c r="AC201" i="1"/>
  <c r="AC208" i="1"/>
  <c r="AI164" i="1"/>
  <c r="AU164" i="1"/>
  <c r="AK164" i="1"/>
  <c r="AL164" i="1" s="1"/>
  <c r="AB176" i="1"/>
  <c r="AT176" i="1"/>
  <c r="AU176" i="1" s="1"/>
  <c r="AC212" i="1"/>
  <c r="AK153" i="1"/>
  <c r="AL153" i="1" s="1"/>
  <c r="AI153" i="1"/>
  <c r="AU167" i="1"/>
  <c r="AG144" i="1"/>
  <c r="AC195" i="1"/>
  <c r="AU172" i="1"/>
  <c r="AW153" i="1"/>
  <c r="AT153" i="1"/>
  <c r="AU153" i="1" s="1"/>
  <c r="AH157" i="1"/>
  <c r="AH126" i="1"/>
  <c r="AH89" i="1"/>
  <c r="AH90" i="1"/>
  <c r="AH76" i="1"/>
  <c r="Z23" i="1"/>
  <c r="AA23" i="1" s="1"/>
  <c r="AG23" i="1"/>
  <c r="AH23" i="1" s="1"/>
  <c r="AH31" i="1"/>
  <c r="Z20" i="1"/>
  <c r="AA20" i="1" s="1"/>
  <c r="AG20" i="1"/>
  <c r="AH20" i="1" s="1"/>
  <c r="Z36" i="1"/>
  <c r="AA36" i="1" s="1"/>
  <c r="AG36" i="1"/>
  <c r="AH36" i="1" s="1"/>
  <c r="Z34" i="1"/>
  <c r="AA34" i="1" s="1"/>
  <c r="AG34" i="1"/>
  <c r="AH34" i="1" s="1"/>
  <c r="Z42" i="1"/>
  <c r="AA42" i="1" s="1"/>
  <c r="AG42" i="1"/>
  <c r="AH42" i="1" s="1"/>
  <c r="AG46" i="1"/>
  <c r="AH46" i="1" s="1"/>
  <c r="Z46" i="1"/>
  <c r="AA46" i="1" s="1"/>
  <c r="AG57" i="1"/>
  <c r="AH57" i="1" s="1"/>
  <c r="Z57" i="1"/>
  <c r="AA57" i="1" s="1"/>
  <c r="Z67" i="1"/>
  <c r="AA67" i="1" s="1"/>
  <c r="AG67" i="1"/>
  <c r="AH67" i="1" s="1"/>
  <c r="Z121" i="1"/>
  <c r="AA121" i="1" s="1"/>
  <c r="AG121" i="1"/>
  <c r="AH121" i="1" s="1"/>
  <c r="Z94" i="1"/>
  <c r="AA94" i="1" s="1"/>
  <c r="AG94" i="1"/>
  <c r="AH94" i="1" s="1"/>
  <c r="AG68" i="1"/>
  <c r="AH68" i="1" s="1"/>
  <c r="Z68" i="1"/>
  <c r="AA68" i="1" s="1"/>
  <c r="AG85" i="1"/>
  <c r="AH85" i="1" s="1"/>
  <c r="Z85" i="1"/>
  <c r="AA85" i="1" s="1"/>
  <c r="Z114" i="1"/>
  <c r="AA114" i="1" s="1"/>
  <c r="AG114" i="1"/>
  <c r="AH114" i="1" s="1"/>
  <c r="Z108" i="1"/>
  <c r="AA108" i="1" s="1"/>
  <c r="AG108" i="1"/>
  <c r="AH108" i="1" s="1"/>
  <c r="Z129" i="1"/>
  <c r="AA129" i="1" s="1"/>
  <c r="AG129" i="1"/>
  <c r="AH129" i="1" s="1"/>
  <c r="AH9" i="1"/>
  <c r="AH13" i="1" l="1"/>
  <c r="AV204" i="1"/>
  <c r="AV208" i="1"/>
  <c r="AV233" i="1"/>
  <c r="AU146" i="1"/>
  <c r="AW192" i="1"/>
  <c r="AC192" i="1"/>
  <c r="AC228" i="1"/>
  <c r="AU162" i="1"/>
  <c r="AW232" i="1"/>
  <c r="AC232" i="1"/>
  <c r="AV180" i="1"/>
  <c r="AT254" i="1"/>
  <c r="AW229" i="1"/>
  <c r="AX229" i="1" s="1"/>
  <c r="AY229" i="1" s="1"/>
  <c r="AC229" i="1"/>
  <c r="AI121" i="1"/>
  <c r="AI78" i="1"/>
  <c r="AV153" i="1"/>
  <c r="AX153" i="1"/>
  <c r="AY153" i="1" s="1"/>
  <c r="AI59" i="1"/>
  <c r="AI26" i="1"/>
  <c r="AI72" i="1"/>
  <c r="AI134" i="1"/>
  <c r="AI96" i="1"/>
  <c r="AI17" i="1"/>
  <c r="AV218" i="1"/>
  <c r="AV210" i="1"/>
  <c r="AI55" i="1"/>
  <c r="AI34" i="1"/>
  <c r="AI99" i="1"/>
  <c r="AI122" i="1"/>
  <c r="AI110" i="1"/>
  <c r="AI53" i="1"/>
  <c r="AI64" i="1"/>
  <c r="AI127" i="1"/>
  <c r="AI118" i="1"/>
  <c r="AV198" i="1"/>
  <c r="AI124" i="1"/>
  <c r="AV215" i="1"/>
  <c r="AI101" i="1"/>
  <c r="AX168" i="1"/>
  <c r="AY168" i="1" s="1"/>
  <c r="AV168" i="1"/>
  <c r="AV187" i="1"/>
  <c r="AI100" i="1"/>
  <c r="AI45" i="1"/>
  <c r="AI30" i="1"/>
  <c r="AV186" i="1"/>
  <c r="AV203" i="1"/>
  <c r="AI35" i="1"/>
  <c r="AI44" i="1"/>
  <c r="AI113" i="1"/>
  <c r="AI104" i="1"/>
  <c r="AI21" i="1"/>
  <c r="AV150" i="1"/>
  <c r="AX150" i="1"/>
  <c r="AY150" i="1" s="1"/>
  <c r="AI51" i="1"/>
  <c r="AI46" i="1"/>
  <c r="AI80" i="1"/>
  <c r="AI11" i="1"/>
  <c r="AV199" i="1"/>
  <c r="AI70" i="1"/>
  <c r="AI42" i="1"/>
  <c r="AX164" i="1"/>
  <c r="AY164" i="1" s="1"/>
  <c r="AV164" i="1"/>
  <c r="AI27" i="1"/>
  <c r="AI9" i="1"/>
  <c r="AT34" i="1"/>
  <c r="AB34" i="1"/>
  <c r="AB106" i="1"/>
  <c r="AT106" i="1"/>
  <c r="AT122" i="1"/>
  <c r="AB122" i="1"/>
  <c r="AT108" i="1"/>
  <c r="AB108" i="1"/>
  <c r="AB94" i="1"/>
  <c r="AT94" i="1"/>
  <c r="AB20" i="1"/>
  <c r="AT20" i="1"/>
  <c r="AI133" i="1"/>
  <c r="AI60" i="1"/>
  <c r="AI92" i="1"/>
  <c r="AV237" i="1"/>
  <c r="AB126" i="1"/>
  <c r="AT126" i="1"/>
  <c r="AT41" i="1"/>
  <c r="AB41" i="1"/>
  <c r="AI81" i="1"/>
  <c r="AH202" i="1"/>
  <c r="AV231" i="1"/>
  <c r="AX231" i="1"/>
  <c r="AY231" i="1" s="1"/>
  <c r="AT113" i="1"/>
  <c r="AB113" i="1"/>
  <c r="AT82" i="1"/>
  <c r="AB82" i="1"/>
  <c r="AT97" i="1"/>
  <c r="AB97" i="1"/>
  <c r="AW186" i="1"/>
  <c r="AX186" i="1" s="1"/>
  <c r="AY186" i="1" s="1"/>
  <c r="AC186" i="1"/>
  <c r="AV219" i="1"/>
  <c r="AX219" i="1"/>
  <c r="AY219" i="1" s="1"/>
  <c r="AI119" i="1"/>
  <c r="AT118" i="1"/>
  <c r="AB118" i="1"/>
  <c r="AI61" i="1"/>
  <c r="AI25" i="1"/>
  <c r="AW198" i="1"/>
  <c r="AX198" i="1" s="1"/>
  <c r="AY198" i="1" s="1"/>
  <c r="AC198" i="1"/>
  <c r="AT109" i="1"/>
  <c r="AB109" i="1"/>
  <c r="AB77" i="1"/>
  <c r="AT77" i="1"/>
  <c r="AW123" i="1"/>
  <c r="AC123" i="1"/>
  <c r="AT63" i="1"/>
  <c r="AB63" i="1"/>
  <c r="AT70" i="1"/>
  <c r="AB70" i="1"/>
  <c r="AT25" i="1"/>
  <c r="AB25" i="1"/>
  <c r="AV184" i="1"/>
  <c r="AX184" i="1"/>
  <c r="AY184" i="1" s="1"/>
  <c r="AU230" i="1"/>
  <c r="AK230" i="1"/>
  <c r="AL230" i="1" s="1"/>
  <c r="AI230" i="1"/>
  <c r="AW211" i="1"/>
  <c r="AC211" i="1"/>
  <c r="AI131" i="1"/>
  <c r="AT76" i="1"/>
  <c r="AB76" i="1"/>
  <c r="AB65" i="1"/>
  <c r="AT65" i="1"/>
  <c r="AI74" i="1"/>
  <c r="AW202" i="1"/>
  <c r="AC202" i="1"/>
  <c r="AI37" i="1"/>
  <c r="AV163" i="1"/>
  <c r="AX163" i="1"/>
  <c r="AY163" i="1" s="1"/>
  <c r="AI97" i="1"/>
  <c r="AI67" i="1"/>
  <c r="AT119" i="1"/>
  <c r="AB119" i="1"/>
  <c r="AI112" i="1"/>
  <c r="AW215" i="1"/>
  <c r="AX215" i="1" s="1"/>
  <c r="AY215" i="1" s="1"/>
  <c r="AC215" i="1"/>
  <c r="AI223" i="1"/>
  <c r="AU223" i="1"/>
  <c r="AK223" i="1"/>
  <c r="AL223" i="1" s="1"/>
  <c r="AT81" i="1"/>
  <c r="AB81" i="1"/>
  <c r="AI32" i="1"/>
  <c r="AI68" i="1"/>
  <c r="AB22" i="1"/>
  <c r="AT22" i="1"/>
  <c r="AI103" i="1"/>
  <c r="AB102" i="1"/>
  <c r="AT102" i="1"/>
  <c r="AB47" i="1"/>
  <c r="AT47" i="1"/>
  <c r="AI71" i="1"/>
  <c r="AV158" i="1"/>
  <c r="AX158" i="1"/>
  <c r="AY158" i="1" s="1"/>
  <c r="AB131" i="1"/>
  <c r="AT131" i="1"/>
  <c r="AI65" i="1"/>
  <c r="AT51" i="1"/>
  <c r="AB51" i="1"/>
  <c r="AX151" i="1"/>
  <c r="AY151" i="1" s="1"/>
  <c r="AV151" i="1"/>
  <c r="AX209" i="1"/>
  <c r="AY209" i="1" s="1"/>
  <c r="AV209" i="1"/>
  <c r="AX155" i="1"/>
  <c r="AY155" i="1" s="1"/>
  <c r="AV155" i="1"/>
  <c r="AX185" i="1"/>
  <c r="AY185" i="1" s="1"/>
  <c r="AV185" i="1"/>
  <c r="AT100" i="1"/>
  <c r="AB100" i="1"/>
  <c r="AI50" i="1"/>
  <c r="AX148" i="1"/>
  <c r="AY148" i="1" s="1"/>
  <c r="AV148" i="1"/>
  <c r="AB114" i="1"/>
  <c r="AT114" i="1"/>
  <c r="AB121" i="1"/>
  <c r="AT121" i="1"/>
  <c r="AT42" i="1"/>
  <c r="AB42" i="1"/>
  <c r="AI23" i="1"/>
  <c r="AB74" i="1"/>
  <c r="AT74" i="1"/>
  <c r="AI86" i="1"/>
  <c r="AB27" i="1"/>
  <c r="AT27" i="1"/>
  <c r="AX147" i="1"/>
  <c r="AY147" i="1" s="1"/>
  <c r="AV147" i="1"/>
  <c r="AX160" i="1"/>
  <c r="AY160" i="1" s="1"/>
  <c r="AV160" i="1"/>
  <c r="AV206" i="1"/>
  <c r="AI16" i="1"/>
  <c r="AT99" i="1"/>
  <c r="AB99" i="1"/>
  <c r="AB37" i="1"/>
  <c r="AT37" i="1"/>
  <c r="AI109" i="1"/>
  <c r="AX174" i="1"/>
  <c r="AY174" i="1" s="1"/>
  <c r="AV174" i="1"/>
  <c r="AX213" i="1"/>
  <c r="AY213" i="1" s="1"/>
  <c r="AV213" i="1"/>
  <c r="AW199" i="1"/>
  <c r="AX199" i="1" s="1"/>
  <c r="AY199" i="1" s="1"/>
  <c r="AC199" i="1"/>
  <c r="AI58" i="1"/>
  <c r="AI49" i="1"/>
  <c r="AT19" i="1"/>
  <c r="AB19" i="1"/>
  <c r="AV207" i="1"/>
  <c r="AI107" i="1"/>
  <c r="AT31" i="1"/>
  <c r="AB31" i="1"/>
  <c r="AX139" i="1"/>
  <c r="AV139" i="1"/>
  <c r="AV222" i="1"/>
  <c r="AX222" i="1"/>
  <c r="AY222" i="1" s="1"/>
  <c r="AI12" i="1"/>
  <c r="AB134" i="1"/>
  <c r="AT134" i="1"/>
  <c r="AT96" i="1"/>
  <c r="AB96" i="1"/>
  <c r="AB32" i="1"/>
  <c r="AT32" i="1"/>
  <c r="AV149" i="1"/>
  <c r="AX149" i="1"/>
  <c r="AY149" i="1" s="1"/>
  <c r="AI22" i="1"/>
  <c r="AT103" i="1"/>
  <c r="AB103" i="1"/>
  <c r="AI102" i="1"/>
  <c r="AI47" i="1"/>
  <c r="AT17" i="1"/>
  <c r="AB17" i="1"/>
  <c r="AX189" i="1"/>
  <c r="AY189" i="1" s="1"/>
  <c r="AV189" i="1"/>
  <c r="AC218" i="1"/>
  <c r="AW218" i="1"/>
  <c r="AX218" i="1" s="1"/>
  <c r="AY218" i="1" s="1"/>
  <c r="AI116" i="1"/>
  <c r="AI69" i="1"/>
  <c r="AV167" i="1"/>
  <c r="AX167" i="1"/>
  <c r="AY167" i="1" s="1"/>
  <c r="AB86" i="1"/>
  <c r="AT86" i="1"/>
  <c r="AW177" i="1"/>
  <c r="AC177" i="1"/>
  <c r="AT127" i="1"/>
  <c r="AB127" i="1"/>
  <c r="AI82" i="1"/>
  <c r="AT30" i="1"/>
  <c r="AB30" i="1"/>
  <c r="AB61" i="1"/>
  <c r="AT61" i="1"/>
  <c r="AB85" i="1"/>
  <c r="AT85" i="1"/>
  <c r="AT23" i="1"/>
  <c r="AB23" i="1"/>
  <c r="AU157" i="1"/>
  <c r="AI157" i="1"/>
  <c r="AK157" i="1"/>
  <c r="AL157" i="1" s="1"/>
  <c r="AI13" i="1"/>
  <c r="AI106" i="1"/>
  <c r="AT80" i="1"/>
  <c r="AB80" i="1"/>
  <c r="AI75" i="1"/>
  <c r="AB130" i="1"/>
  <c r="AT130" i="1"/>
  <c r="AI91" i="1"/>
  <c r="AT45" i="1"/>
  <c r="AB45" i="1"/>
  <c r="AI93" i="1"/>
  <c r="AV166" i="1"/>
  <c r="AX166" i="1"/>
  <c r="AY166" i="1" s="1"/>
  <c r="AX188" i="1"/>
  <c r="AY188" i="1" s="1"/>
  <c r="AV188" i="1"/>
  <c r="AT84" i="1"/>
  <c r="AB84" i="1"/>
  <c r="AB58" i="1"/>
  <c r="AT58" i="1"/>
  <c r="AT49" i="1"/>
  <c r="AB49" i="1"/>
  <c r="AI19" i="1"/>
  <c r="AX159" i="1"/>
  <c r="AY159" i="1" s="1"/>
  <c r="AV159" i="1"/>
  <c r="AV162" i="1"/>
  <c r="AX162" i="1"/>
  <c r="AY162" i="1" s="1"/>
  <c r="AW207" i="1"/>
  <c r="AX207" i="1" s="1"/>
  <c r="AY207" i="1" s="1"/>
  <c r="AC207" i="1"/>
  <c r="AT117" i="1"/>
  <c r="AB117" i="1"/>
  <c r="AT107" i="1"/>
  <c r="AB107" i="1"/>
  <c r="AI117" i="1"/>
  <c r="AW214" i="1"/>
  <c r="AX214" i="1" s="1"/>
  <c r="AY214" i="1" s="1"/>
  <c r="AC214" i="1"/>
  <c r="AP10" i="1"/>
  <c r="AJ10" i="1"/>
  <c r="AN10" i="1"/>
  <c r="AQ10" i="1"/>
  <c r="AR10" i="1" s="1"/>
  <c r="AS10" i="1" s="1"/>
  <c r="AO10" i="1"/>
  <c r="AI48" i="1"/>
  <c r="AI33" i="1"/>
  <c r="AT18" i="1"/>
  <c r="AB18" i="1"/>
  <c r="AB101" i="1"/>
  <c r="AT101" i="1"/>
  <c r="AI83" i="1"/>
  <c r="AI43" i="1"/>
  <c r="AI14" i="1"/>
  <c r="AU193" i="1"/>
  <c r="AK193" i="1"/>
  <c r="AL193" i="1" s="1"/>
  <c r="AI193" i="1"/>
  <c r="AT116" i="1"/>
  <c r="AB116" i="1"/>
  <c r="AT55" i="1"/>
  <c r="AB55" i="1"/>
  <c r="AB69" i="1"/>
  <c r="AT69" i="1"/>
  <c r="AB12" i="1"/>
  <c r="AT12" i="1"/>
  <c r="AH144" i="1"/>
  <c r="AI114" i="1"/>
  <c r="AI20" i="1"/>
  <c r="AT44" i="1"/>
  <c r="AB44" i="1"/>
  <c r="AX205" i="1"/>
  <c r="AY205" i="1" s="1"/>
  <c r="AV205" i="1"/>
  <c r="AT54" i="1"/>
  <c r="AB54" i="1"/>
  <c r="AX224" i="1"/>
  <c r="AY224" i="1" s="1"/>
  <c r="AV224" i="1"/>
  <c r="AI120" i="1"/>
  <c r="AT89" i="1"/>
  <c r="AB89" i="1"/>
  <c r="AV183" i="1"/>
  <c r="AX183" i="1"/>
  <c r="AY183" i="1" s="1"/>
  <c r="AT124" i="1"/>
  <c r="AB124" i="1"/>
  <c r="AT71" i="1"/>
  <c r="AB71" i="1"/>
  <c r="AB48" i="1"/>
  <c r="AT48" i="1"/>
  <c r="AT33" i="1"/>
  <c r="AB33" i="1"/>
  <c r="AX135" i="1"/>
  <c r="AY135" i="1" s="1"/>
  <c r="AV135" i="1"/>
  <c r="AU141" i="1"/>
  <c r="AI18" i="1"/>
  <c r="AT83" i="1"/>
  <c r="AB83" i="1"/>
  <c r="AT43" i="1"/>
  <c r="AB43" i="1"/>
  <c r="AB14" i="1"/>
  <c r="AT14" i="1"/>
  <c r="AX142" i="1"/>
  <c r="AY142" i="1" s="1"/>
  <c r="AV142" i="1"/>
  <c r="AV217" i="1"/>
  <c r="AV214" i="1"/>
  <c r="AI95" i="1"/>
  <c r="AI87" i="1"/>
  <c r="AT50" i="1"/>
  <c r="AB50" i="1"/>
  <c r="AO28" i="1"/>
  <c r="AN28" i="1"/>
  <c r="AJ28" i="1"/>
  <c r="AQ28" i="1"/>
  <c r="AR28" i="1" s="1"/>
  <c r="AS28" i="1" s="1"/>
  <c r="AP28" i="1"/>
  <c r="AI126" i="1"/>
  <c r="AX236" i="1"/>
  <c r="AY236" i="1" s="1"/>
  <c r="AV236" i="1"/>
  <c r="AW206" i="1"/>
  <c r="AX206" i="1" s="1"/>
  <c r="AY206" i="1" s="1"/>
  <c r="AC206" i="1"/>
  <c r="AI85" i="1"/>
  <c r="AI38" i="1"/>
  <c r="AI15" i="1"/>
  <c r="AI56" i="1"/>
  <c r="AI190" i="1"/>
  <c r="AK190" i="1"/>
  <c r="AL190" i="1" s="1"/>
  <c r="AU190" i="1"/>
  <c r="AB91" i="1"/>
  <c r="AT91" i="1"/>
  <c r="AI84" i="1"/>
  <c r="AB39" i="1"/>
  <c r="AT39" i="1"/>
  <c r="AT68" i="1"/>
  <c r="AB68" i="1"/>
  <c r="AT57" i="1"/>
  <c r="AB57" i="1"/>
  <c r="AI36" i="1"/>
  <c r="AI76" i="1"/>
  <c r="AX194" i="1"/>
  <c r="AY194" i="1" s="1"/>
  <c r="AV194" i="1"/>
  <c r="AT40" i="1"/>
  <c r="AB40" i="1"/>
  <c r="AI132" i="1"/>
  <c r="AT59" i="1"/>
  <c r="AB59" i="1"/>
  <c r="AT26" i="1"/>
  <c r="AB26" i="1"/>
  <c r="AI88" i="1"/>
  <c r="AV192" i="1"/>
  <c r="AX192" i="1"/>
  <c r="AY192" i="1" s="1"/>
  <c r="AV200" i="1"/>
  <c r="AT92" i="1"/>
  <c r="AB92" i="1"/>
  <c r="AI66" i="1"/>
  <c r="AT56" i="1"/>
  <c r="AB56" i="1"/>
  <c r="AK191" i="1"/>
  <c r="AL191" i="1" s="1"/>
  <c r="AI191" i="1"/>
  <c r="AU191" i="1"/>
  <c r="AV227" i="1"/>
  <c r="AX227" i="1"/>
  <c r="AY227" i="1" s="1"/>
  <c r="AI39" i="1"/>
  <c r="AI54" i="1"/>
  <c r="AK154" i="1"/>
  <c r="AL154" i="1" s="1"/>
  <c r="AU154" i="1"/>
  <c r="AI154" i="1"/>
  <c r="AW210" i="1"/>
  <c r="AX210" i="1" s="1"/>
  <c r="AY210" i="1" s="1"/>
  <c r="AC210" i="1"/>
  <c r="AX232" i="1"/>
  <c r="AY232" i="1" s="1"/>
  <c r="AV232" i="1"/>
  <c r="AB120" i="1"/>
  <c r="AT120" i="1"/>
  <c r="AT104" i="1"/>
  <c r="AB104" i="1"/>
  <c r="AT21" i="1"/>
  <c r="AB21" i="1"/>
  <c r="AU145" i="1"/>
  <c r="AK145" i="1"/>
  <c r="AL145" i="1" s="1"/>
  <c r="AI145" i="1"/>
  <c r="AV226" i="1"/>
  <c r="AX226" i="1"/>
  <c r="AY226" i="1" s="1"/>
  <c r="AI111" i="1"/>
  <c r="AI115" i="1"/>
  <c r="AB52" i="1"/>
  <c r="AT52" i="1"/>
  <c r="AB73" i="1"/>
  <c r="AT73" i="1"/>
  <c r="AI24" i="1"/>
  <c r="AX197" i="1"/>
  <c r="AY197" i="1" s="1"/>
  <c r="AV197" i="1"/>
  <c r="AW217" i="1"/>
  <c r="AX217" i="1" s="1"/>
  <c r="AY217" i="1" s="1"/>
  <c r="AC217" i="1"/>
  <c r="AT95" i="1"/>
  <c r="AB95" i="1"/>
  <c r="AB87" i="1"/>
  <c r="AT87" i="1"/>
  <c r="AV179" i="1"/>
  <c r="AX179" i="1"/>
  <c r="AY179" i="1" s="1"/>
  <c r="AI31" i="1"/>
  <c r="AX201" i="1"/>
  <c r="AY201" i="1" s="1"/>
  <c r="AV201" i="1"/>
  <c r="AT67" i="1"/>
  <c r="AB67" i="1"/>
  <c r="AX181" i="1"/>
  <c r="AY181" i="1" s="1"/>
  <c r="AV181" i="1"/>
  <c r="AI129" i="1"/>
  <c r="AI130" i="1"/>
  <c r="AB35" i="1"/>
  <c r="AT35" i="1"/>
  <c r="AT110" i="1"/>
  <c r="AB110" i="1"/>
  <c r="AT129" i="1"/>
  <c r="AB129" i="1"/>
  <c r="AI57" i="1"/>
  <c r="AB36" i="1"/>
  <c r="AT36" i="1"/>
  <c r="AI90" i="1"/>
  <c r="AV172" i="1"/>
  <c r="AX172" i="1"/>
  <c r="AY172" i="1" s="1"/>
  <c r="AV176" i="1"/>
  <c r="AC240" i="1"/>
  <c r="AW240" i="1"/>
  <c r="AX240" i="1" s="1"/>
  <c r="AY240" i="1" s="1"/>
  <c r="AI40" i="1"/>
  <c r="AT132" i="1"/>
  <c r="AB132" i="1"/>
  <c r="AX195" i="1"/>
  <c r="AY195" i="1" s="1"/>
  <c r="AV195" i="1"/>
  <c r="AW200" i="1"/>
  <c r="AX200" i="1" s="1"/>
  <c r="AY200" i="1" s="1"/>
  <c r="AC200" i="1"/>
  <c r="AB66" i="1"/>
  <c r="AT66" i="1"/>
  <c r="AT11" i="1"/>
  <c r="AB11" i="1"/>
  <c r="AX220" i="1"/>
  <c r="AY220" i="1" s="1"/>
  <c r="AV220" i="1"/>
  <c r="AT125" i="1"/>
  <c r="AB125" i="1"/>
  <c r="AI98" i="1"/>
  <c r="AI29" i="1"/>
  <c r="AI79" i="1"/>
  <c r="AW175" i="1"/>
  <c r="AX175" i="1" s="1"/>
  <c r="AY175" i="1" s="1"/>
  <c r="AC175" i="1"/>
  <c r="AX243" i="1"/>
  <c r="AY243" i="1" s="1"/>
  <c r="AV243" i="1"/>
  <c r="AT105" i="1"/>
  <c r="AB105" i="1"/>
  <c r="AI62" i="1"/>
  <c r="AX182" i="1"/>
  <c r="AY182" i="1" s="1"/>
  <c r="AV182" i="1"/>
  <c r="AB111" i="1"/>
  <c r="AT111" i="1"/>
  <c r="AT115" i="1"/>
  <c r="AB115" i="1"/>
  <c r="AI52" i="1"/>
  <c r="AT9" i="1"/>
  <c r="AB9" i="1"/>
  <c r="AW28" i="1"/>
  <c r="AC28" i="1"/>
  <c r="AB128" i="1"/>
  <c r="AT128" i="1"/>
  <c r="AT88" i="1"/>
  <c r="AB88" i="1"/>
  <c r="AI73" i="1"/>
  <c r="AT24" i="1"/>
  <c r="AB24" i="1"/>
  <c r="AU177" i="1"/>
  <c r="AK177" i="1"/>
  <c r="AL177" i="1" s="1"/>
  <c r="AI177" i="1"/>
  <c r="AW203" i="1"/>
  <c r="AX203" i="1" s="1"/>
  <c r="AY203" i="1" s="1"/>
  <c r="AC203" i="1"/>
  <c r="AB93" i="1"/>
  <c r="AT93" i="1"/>
  <c r="AI108" i="1"/>
  <c r="AI94" i="1"/>
  <c r="AB46" i="1"/>
  <c r="AT46" i="1"/>
  <c r="AI89" i="1"/>
  <c r="AW176" i="1"/>
  <c r="AX176" i="1" s="1"/>
  <c r="AY176" i="1" s="1"/>
  <c r="AC176" i="1"/>
  <c r="AV175" i="1"/>
  <c r="AV240" i="1"/>
  <c r="AB133" i="1"/>
  <c r="AT133" i="1"/>
  <c r="AB60" i="1"/>
  <c r="AT60" i="1"/>
  <c r="AT53" i="1"/>
  <c r="AB53" i="1"/>
  <c r="AT64" i="1"/>
  <c r="AB64" i="1"/>
  <c r="AX146" i="1"/>
  <c r="AY146" i="1" s="1"/>
  <c r="AV146" i="1"/>
  <c r="AC237" i="1"/>
  <c r="AW237" i="1"/>
  <c r="AX237" i="1" s="1"/>
  <c r="AY237" i="1" s="1"/>
  <c r="AT72" i="1"/>
  <c r="AB72" i="1"/>
  <c r="AI41" i="1"/>
  <c r="AI128" i="1"/>
  <c r="AX156" i="1"/>
  <c r="AY156" i="1" s="1"/>
  <c r="AV156" i="1"/>
  <c r="AI125" i="1"/>
  <c r="AT112" i="1"/>
  <c r="AB112" i="1"/>
  <c r="AT98" i="1"/>
  <c r="AB98" i="1"/>
  <c r="AT29" i="1"/>
  <c r="AB29" i="1"/>
  <c r="AW187" i="1"/>
  <c r="AX187" i="1" s="1"/>
  <c r="AY187" i="1" s="1"/>
  <c r="AC187" i="1"/>
  <c r="AI105" i="1"/>
  <c r="AT79" i="1"/>
  <c r="AB79" i="1"/>
  <c r="AT62" i="1"/>
  <c r="AB62" i="1"/>
  <c r="AT78" i="1"/>
  <c r="AB78" i="1"/>
  <c r="AX136" i="1"/>
  <c r="AY136" i="1" s="1"/>
  <c r="AV136" i="1"/>
  <c r="AX228" i="1"/>
  <c r="AY228" i="1" s="1"/>
  <c r="AV228" i="1"/>
  <c r="AW16" i="1"/>
  <c r="AC16" i="1"/>
  <c r="AT90" i="1"/>
  <c r="AB90" i="1"/>
  <c r="AI77" i="1"/>
  <c r="AX170" i="1"/>
  <c r="AY170" i="1" s="1"/>
  <c r="AV170" i="1"/>
  <c r="AI123" i="1"/>
  <c r="AI63" i="1"/>
  <c r="AV178" i="1"/>
  <c r="AX178" i="1"/>
  <c r="AY178" i="1" s="1"/>
  <c r="AV211" i="1"/>
  <c r="AX211" i="1"/>
  <c r="AY211" i="1" s="1"/>
  <c r="AT15" i="1"/>
  <c r="AB15" i="1"/>
  <c r="AT75" i="1"/>
  <c r="AB75" i="1"/>
  <c r="AT38" i="1"/>
  <c r="AB38" i="1"/>
  <c r="AW254" i="1" l="1"/>
  <c r="AW53" i="1"/>
  <c r="AC53" i="1"/>
  <c r="AQ48" i="1"/>
  <c r="AR48" i="1" s="1"/>
  <c r="AS48" i="1" s="1"/>
  <c r="AP48" i="1"/>
  <c r="AN48" i="1"/>
  <c r="AJ48" i="1"/>
  <c r="AO48" i="1"/>
  <c r="AW65" i="1"/>
  <c r="AC65" i="1"/>
  <c r="AP100" i="1"/>
  <c r="AO100" i="1"/>
  <c r="AQ100" i="1"/>
  <c r="AR100" i="1" s="1"/>
  <c r="AS100" i="1" s="1"/>
  <c r="AN100" i="1"/>
  <c r="AJ100" i="1"/>
  <c r="AW15" i="1"/>
  <c r="AC15" i="1"/>
  <c r="AQ63" i="1"/>
  <c r="AR63" i="1" s="1"/>
  <c r="AS63" i="1" s="1"/>
  <c r="AP63" i="1"/>
  <c r="AO63" i="1"/>
  <c r="AJ63" i="1"/>
  <c r="AN63" i="1"/>
  <c r="AW112" i="1"/>
  <c r="AC112" i="1"/>
  <c r="AW60" i="1"/>
  <c r="AC60" i="1"/>
  <c r="AW88" i="1"/>
  <c r="AC88" i="1"/>
  <c r="AO57" i="1"/>
  <c r="AN57" i="1"/>
  <c r="AJ57" i="1"/>
  <c r="AP57" i="1"/>
  <c r="AQ57" i="1"/>
  <c r="AR57" i="1" s="1"/>
  <c r="AS57" i="1" s="1"/>
  <c r="AO130" i="1"/>
  <c r="AN130" i="1"/>
  <c r="AP130" i="1"/>
  <c r="AJ130" i="1"/>
  <c r="AQ130" i="1"/>
  <c r="AR130" i="1" s="1"/>
  <c r="AS130" i="1" s="1"/>
  <c r="AW67" i="1"/>
  <c r="AC67" i="1"/>
  <c r="AN115" i="1"/>
  <c r="AJ115" i="1"/>
  <c r="AQ115" i="1"/>
  <c r="AR115" i="1" s="1"/>
  <c r="AS115" i="1" s="1"/>
  <c r="AO115" i="1"/>
  <c r="AP115" i="1"/>
  <c r="AC120" i="1"/>
  <c r="AW120" i="1"/>
  <c r="AX191" i="1"/>
  <c r="AY191" i="1" s="1"/>
  <c r="AV191" i="1"/>
  <c r="AW92" i="1"/>
  <c r="AC92" i="1"/>
  <c r="AQ88" i="1"/>
  <c r="AR88" i="1" s="1"/>
  <c r="AS88" i="1" s="1"/>
  <c r="AP88" i="1"/>
  <c r="AN88" i="1"/>
  <c r="AJ88" i="1"/>
  <c r="AO88" i="1"/>
  <c r="AC40" i="1"/>
  <c r="AW40" i="1"/>
  <c r="AP84" i="1"/>
  <c r="AQ84" i="1"/>
  <c r="AR84" i="1" s="1"/>
  <c r="AS84" i="1" s="1"/>
  <c r="AO84" i="1"/>
  <c r="AN84" i="1"/>
  <c r="AJ84" i="1"/>
  <c r="AQ56" i="1"/>
  <c r="AR56" i="1" s="1"/>
  <c r="AS56" i="1" s="1"/>
  <c r="AO56" i="1"/>
  <c r="AN56" i="1"/>
  <c r="AJ56" i="1"/>
  <c r="AP56" i="1"/>
  <c r="AJ38" i="1"/>
  <c r="AQ38" i="1"/>
  <c r="AR38" i="1" s="1"/>
  <c r="AS38" i="1" s="1"/>
  <c r="AP38" i="1"/>
  <c r="AO38" i="1"/>
  <c r="AN38" i="1"/>
  <c r="AW50" i="1"/>
  <c r="AC50" i="1"/>
  <c r="AW43" i="1"/>
  <c r="AC43" i="1"/>
  <c r="AW124" i="1"/>
  <c r="AC124" i="1"/>
  <c r="AJ43" i="1"/>
  <c r="AQ43" i="1"/>
  <c r="AR43" i="1" s="1"/>
  <c r="AS43" i="1" s="1"/>
  <c r="AO43" i="1"/>
  <c r="AN43" i="1"/>
  <c r="AP43" i="1"/>
  <c r="AN33" i="1"/>
  <c r="AJ33" i="1"/>
  <c r="AQ33" i="1"/>
  <c r="AR33" i="1" s="1"/>
  <c r="AS33" i="1" s="1"/>
  <c r="AP33" i="1"/>
  <c r="AO33" i="1"/>
  <c r="AW107" i="1"/>
  <c r="AC107" i="1"/>
  <c r="AW58" i="1"/>
  <c r="AC58" i="1"/>
  <c r="AW130" i="1"/>
  <c r="AC130" i="1"/>
  <c r="AJ82" i="1"/>
  <c r="AO82" i="1"/>
  <c r="AN82" i="1"/>
  <c r="AP82" i="1"/>
  <c r="AQ82" i="1"/>
  <c r="AR82" i="1" s="1"/>
  <c r="AS82" i="1" s="1"/>
  <c r="AW134" i="1"/>
  <c r="AC134" i="1"/>
  <c r="AW19" i="1"/>
  <c r="AC19" i="1"/>
  <c r="AW42" i="1"/>
  <c r="AC42" i="1"/>
  <c r="AO65" i="1"/>
  <c r="AN65" i="1"/>
  <c r="AJ65" i="1"/>
  <c r="AP65" i="1"/>
  <c r="AQ65" i="1"/>
  <c r="AR65" i="1" s="1"/>
  <c r="AS65" i="1" s="1"/>
  <c r="AQ71" i="1"/>
  <c r="AR71" i="1" s="1"/>
  <c r="AS71" i="1" s="1"/>
  <c r="AP71" i="1"/>
  <c r="AO71" i="1"/>
  <c r="AJ71" i="1"/>
  <c r="AN71" i="1"/>
  <c r="AW81" i="1"/>
  <c r="AC81" i="1"/>
  <c r="AO97" i="1"/>
  <c r="AN97" i="1"/>
  <c r="AJ97" i="1"/>
  <c r="AQ97" i="1"/>
  <c r="AR97" i="1" s="1"/>
  <c r="AS97" i="1" s="1"/>
  <c r="AP97" i="1"/>
  <c r="AQ25" i="1"/>
  <c r="AR25" i="1" s="1"/>
  <c r="AS25" i="1" s="1"/>
  <c r="AP25" i="1"/>
  <c r="AO25" i="1"/>
  <c r="AN25" i="1"/>
  <c r="AJ25" i="1"/>
  <c r="AJ119" i="1"/>
  <c r="AQ119" i="1"/>
  <c r="AR119" i="1" s="1"/>
  <c r="AS119" i="1" s="1"/>
  <c r="AP119" i="1"/>
  <c r="AN119" i="1"/>
  <c r="AO119" i="1"/>
  <c r="AO81" i="1"/>
  <c r="AQ81" i="1"/>
  <c r="AR81" i="1" s="1"/>
  <c r="AS81" i="1" s="1"/>
  <c r="AP81" i="1"/>
  <c r="AN81" i="1"/>
  <c r="AJ81" i="1"/>
  <c r="AW122" i="1"/>
  <c r="AC122" i="1"/>
  <c r="AJ9" i="1"/>
  <c r="AQ9" i="1"/>
  <c r="AR9" i="1" s="1"/>
  <c r="AS9" i="1" s="1"/>
  <c r="AP9" i="1"/>
  <c r="AO9" i="1"/>
  <c r="AN9" i="1"/>
  <c r="AQ42" i="1"/>
  <c r="AR42" i="1" s="1"/>
  <c r="AS42" i="1" s="1"/>
  <c r="AP42" i="1"/>
  <c r="AO42" i="1"/>
  <c r="AN42" i="1"/>
  <c r="AJ42" i="1"/>
  <c r="AP11" i="1"/>
  <c r="AO11" i="1"/>
  <c r="AJ11" i="1"/>
  <c r="AN11" i="1"/>
  <c r="AQ11" i="1"/>
  <c r="AR11" i="1" s="1"/>
  <c r="AS11" i="1" s="1"/>
  <c r="AO35" i="1"/>
  <c r="AN35" i="1"/>
  <c r="AJ35" i="1"/>
  <c r="AQ35" i="1"/>
  <c r="AR35" i="1" s="1"/>
  <c r="AS35" i="1" s="1"/>
  <c r="AP35" i="1"/>
  <c r="AJ17" i="1"/>
  <c r="AQ17" i="1"/>
  <c r="AR17" i="1" s="1"/>
  <c r="AS17" i="1" s="1"/>
  <c r="AP17" i="1"/>
  <c r="AO17" i="1"/>
  <c r="AN17" i="1"/>
  <c r="AW93" i="1"/>
  <c r="AC93" i="1"/>
  <c r="AW48" i="1"/>
  <c r="AC48" i="1"/>
  <c r="AW101" i="1"/>
  <c r="AC101" i="1"/>
  <c r="AP59" i="1"/>
  <c r="AN59" i="1"/>
  <c r="AQ59" i="1"/>
  <c r="AR59" i="1" s="1"/>
  <c r="AS59" i="1" s="1"/>
  <c r="AO59" i="1"/>
  <c r="AJ59" i="1"/>
  <c r="AW90" i="1"/>
  <c r="AC90" i="1"/>
  <c r="AW78" i="1"/>
  <c r="AC78" i="1"/>
  <c r="AQ128" i="1"/>
  <c r="AR128" i="1" s="1"/>
  <c r="AS128" i="1" s="1"/>
  <c r="AP128" i="1"/>
  <c r="AO128" i="1"/>
  <c r="AJ128" i="1"/>
  <c r="AN128" i="1"/>
  <c r="AN54" i="1"/>
  <c r="AO54" i="1"/>
  <c r="AP54" i="1"/>
  <c r="AJ54" i="1"/>
  <c r="AQ54" i="1"/>
  <c r="AR54" i="1" s="1"/>
  <c r="AS54" i="1" s="1"/>
  <c r="AW26" i="1"/>
  <c r="AC26" i="1"/>
  <c r="AP85" i="1"/>
  <c r="AO85" i="1"/>
  <c r="AJ85" i="1"/>
  <c r="AN85" i="1"/>
  <c r="AQ85" i="1"/>
  <c r="AR85" i="1" s="1"/>
  <c r="AS85" i="1" s="1"/>
  <c r="AJ126" i="1"/>
  <c r="AQ126" i="1"/>
  <c r="AR126" i="1" s="1"/>
  <c r="AS126" i="1" s="1"/>
  <c r="AO126" i="1"/>
  <c r="AP126" i="1"/>
  <c r="AN126" i="1"/>
  <c r="AQ20" i="1"/>
  <c r="AR20" i="1" s="1"/>
  <c r="AS20" i="1" s="1"/>
  <c r="AO20" i="1"/>
  <c r="AJ20" i="1"/>
  <c r="AP20" i="1"/>
  <c r="AN20" i="1"/>
  <c r="AW12" i="1"/>
  <c r="AC12" i="1"/>
  <c r="AM10" i="1"/>
  <c r="AU10" i="1"/>
  <c r="AK10" i="1"/>
  <c r="AL10" i="1" s="1"/>
  <c r="AW84" i="1"/>
  <c r="AC84" i="1"/>
  <c r="AQ75" i="1"/>
  <c r="AR75" i="1" s="1"/>
  <c r="AS75" i="1" s="1"/>
  <c r="AP75" i="1"/>
  <c r="AN75" i="1"/>
  <c r="AO75" i="1"/>
  <c r="AJ75" i="1"/>
  <c r="AN13" i="1"/>
  <c r="AP13" i="1"/>
  <c r="AJ13" i="1"/>
  <c r="AQ13" i="1"/>
  <c r="AR13" i="1" s="1"/>
  <c r="AS13" i="1" s="1"/>
  <c r="AO13" i="1"/>
  <c r="AO102" i="1"/>
  <c r="AN102" i="1"/>
  <c r="AJ102" i="1"/>
  <c r="AQ102" i="1"/>
  <c r="AR102" i="1" s="1"/>
  <c r="AS102" i="1" s="1"/>
  <c r="AP102" i="1"/>
  <c r="AW31" i="1"/>
  <c r="AC31" i="1"/>
  <c r="AN86" i="1"/>
  <c r="AJ86" i="1"/>
  <c r="AQ86" i="1"/>
  <c r="AR86" i="1" s="1"/>
  <c r="AS86" i="1" s="1"/>
  <c r="AP86" i="1"/>
  <c r="AO86" i="1"/>
  <c r="AO50" i="1"/>
  <c r="AN50" i="1"/>
  <c r="AJ50" i="1"/>
  <c r="AQ50" i="1"/>
  <c r="AR50" i="1" s="1"/>
  <c r="AS50" i="1" s="1"/>
  <c r="AP50" i="1"/>
  <c r="AW22" i="1"/>
  <c r="AC22" i="1"/>
  <c r="AW82" i="1"/>
  <c r="AC82" i="1"/>
  <c r="AJ80" i="1"/>
  <c r="AP80" i="1"/>
  <c r="AO80" i="1"/>
  <c r="AQ80" i="1"/>
  <c r="AR80" i="1" s="1"/>
  <c r="AS80" i="1" s="1"/>
  <c r="AN80" i="1"/>
  <c r="AJ51" i="1"/>
  <c r="AQ51" i="1"/>
  <c r="AR51" i="1" s="1"/>
  <c r="AS51" i="1" s="1"/>
  <c r="AO51" i="1"/>
  <c r="AN51" i="1"/>
  <c r="AP51" i="1"/>
  <c r="AQ124" i="1"/>
  <c r="AR124" i="1" s="1"/>
  <c r="AS124" i="1" s="1"/>
  <c r="AP124" i="1"/>
  <c r="AO124" i="1"/>
  <c r="AN124" i="1"/>
  <c r="AJ124" i="1"/>
  <c r="AQ55" i="1"/>
  <c r="AR55" i="1" s="1"/>
  <c r="AS55" i="1" s="1"/>
  <c r="AP55" i="1"/>
  <c r="AJ55" i="1"/>
  <c r="AO55" i="1"/>
  <c r="AN55" i="1"/>
  <c r="AW104" i="1"/>
  <c r="AC104" i="1"/>
  <c r="AX190" i="1"/>
  <c r="AY190" i="1" s="1"/>
  <c r="AV190" i="1"/>
  <c r="AP60" i="1"/>
  <c r="AO60" i="1"/>
  <c r="AN60" i="1"/>
  <c r="AQ60" i="1"/>
  <c r="AR60" i="1" s="1"/>
  <c r="AS60" i="1" s="1"/>
  <c r="AJ60" i="1"/>
  <c r="AP125" i="1"/>
  <c r="AO125" i="1"/>
  <c r="AN125" i="1"/>
  <c r="AQ125" i="1"/>
  <c r="AR125" i="1" s="1"/>
  <c r="AS125" i="1" s="1"/>
  <c r="AJ125" i="1"/>
  <c r="AW133" i="1"/>
  <c r="AC133" i="1"/>
  <c r="AO89" i="1"/>
  <c r="AJ89" i="1"/>
  <c r="AQ89" i="1"/>
  <c r="AR89" i="1" s="1"/>
  <c r="AS89" i="1" s="1"/>
  <c r="AP89" i="1"/>
  <c r="AN89" i="1"/>
  <c r="AX177" i="1"/>
  <c r="AY177" i="1" s="1"/>
  <c r="AV177" i="1"/>
  <c r="AO52" i="1"/>
  <c r="AQ52" i="1"/>
  <c r="AR52" i="1" s="1"/>
  <c r="AS52" i="1" s="1"/>
  <c r="AN52" i="1"/>
  <c r="AJ52" i="1"/>
  <c r="AP52" i="1"/>
  <c r="AN62" i="1"/>
  <c r="AQ62" i="1"/>
  <c r="AR62" i="1" s="1"/>
  <c r="AS62" i="1" s="1"/>
  <c r="AO62" i="1"/>
  <c r="AP62" i="1"/>
  <c r="AJ62" i="1"/>
  <c r="AJ98" i="1"/>
  <c r="AQ98" i="1"/>
  <c r="AR98" i="1" s="1"/>
  <c r="AS98" i="1" s="1"/>
  <c r="AO98" i="1"/>
  <c r="AN98" i="1"/>
  <c r="AP98" i="1"/>
  <c r="AC66" i="1"/>
  <c r="AW66" i="1"/>
  <c r="AW129" i="1"/>
  <c r="AC129" i="1"/>
  <c r="AW87" i="1"/>
  <c r="AC87" i="1"/>
  <c r="AX145" i="1"/>
  <c r="AY145" i="1" s="1"/>
  <c r="AV145" i="1"/>
  <c r="AW57" i="1"/>
  <c r="AC57" i="1"/>
  <c r="AW83" i="1"/>
  <c r="AC83" i="1"/>
  <c r="AW33" i="1"/>
  <c r="AC33" i="1"/>
  <c r="AX193" i="1"/>
  <c r="AY193" i="1" s="1"/>
  <c r="AV193" i="1"/>
  <c r="AJ83" i="1"/>
  <c r="AQ83" i="1"/>
  <c r="AR83" i="1" s="1"/>
  <c r="AS83" i="1" s="1"/>
  <c r="AO83" i="1"/>
  <c r="AN83" i="1"/>
  <c r="AP83" i="1"/>
  <c r="AW117" i="1"/>
  <c r="AC117" i="1"/>
  <c r="AP19" i="1"/>
  <c r="AO19" i="1"/>
  <c r="AN19" i="1"/>
  <c r="AJ19" i="1"/>
  <c r="AQ19" i="1"/>
  <c r="AR19" i="1" s="1"/>
  <c r="AS19" i="1" s="1"/>
  <c r="AW45" i="1"/>
  <c r="AC45" i="1"/>
  <c r="AW85" i="1"/>
  <c r="AC85" i="1"/>
  <c r="AW127" i="1"/>
  <c r="AC127" i="1"/>
  <c r="AJ12" i="1"/>
  <c r="AQ12" i="1"/>
  <c r="AR12" i="1" s="1"/>
  <c r="AS12" i="1" s="1"/>
  <c r="AP12" i="1"/>
  <c r="AO12" i="1"/>
  <c r="AN12" i="1"/>
  <c r="AW37" i="1"/>
  <c r="AC37" i="1"/>
  <c r="AW47" i="1"/>
  <c r="AC47" i="1"/>
  <c r="AW119" i="1"/>
  <c r="AC119" i="1"/>
  <c r="AJ131" i="1"/>
  <c r="AQ131" i="1"/>
  <c r="AR131" i="1" s="1"/>
  <c r="AS131" i="1" s="1"/>
  <c r="AP131" i="1"/>
  <c r="AN131" i="1"/>
  <c r="AO131" i="1"/>
  <c r="AW25" i="1"/>
  <c r="AC25" i="1"/>
  <c r="AP92" i="1"/>
  <c r="AJ92" i="1"/>
  <c r="AQ92" i="1"/>
  <c r="AR92" i="1" s="1"/>
  <c r="AS92" i="1" s="1"/>
  <c r="AO92" i="1"/>
  <c r="AN92" i="1"/>
  <c r="AJ27" i="1"/>
  <c r="AQ27" i="1"/>
  <c r="AR27" i="1" s="1"/>
  <c r="AS27" i="1" s="1"/>
  <c r="AO27" i="1"/>
  <c r="AN27" i="1"/>
  <c r="AP27" i="1"/>
  <c r="AN70" i="1"/>
  <c r="AJ70" i="1"/>
  <c r="AQ70" i="1"/>
  <c r="AR70" i="1" s="1"/>
  <c r="AS70" i="1" s="1"/>
  <c r="AO70" i="1"/>
  <c r="AP70" i="1"/>
  <c r="AP113" i="1"/>
  <c r="AO113" i="1"/>
  <c r="AN113" i="1"/>
  <c r="AQ113" i="1"/>
  <c r="AR113" i="1" s="1"/>
  <c r="AS113" i="1" s="1"/>
  <c r="AJ113" i="1"/>
  <c r="AN127" i="1"/>
  <c r="AJ127" i="1"/>
  <c r="AQ127" i="1"/>
  <c r="AR127" i="1" s="1"/>
  <c r="AS127" i="1" s="1"/>
  <c r="AP127" i="1"/>
  <c r="AO127" i="1"/>
  <c r="AJ99" i="1"/>
  <c r="AQ99" i="1"/>
  <c r="AR99" i="1" s="1"/>
  <c r="AS99" i="1" s="1"/>
  <c r="AO99" i="1"/>
  <c r="AN99" i="1"/>
  <c r="AP99" i="1"/>
  <c r="AQ96" i="1"/>
  <c r="AR96" i="1" s="1"/>
  <c r="AS96" i="1" s="1"/>
  <c r="AP96" i="1"/>
  <c r="AO96" i="1"/>
  <c r="AN96" i="1"/>
  <c r="AJ96" i="1"/>
  <c r="AW72" i="1"/>
  <c r="AC72" i="1"/>
  <c r="AO73" i="1"/>
  <c r="AN73" i="1"/>
  <c r="AJ73" i="1"/>
  <c r="AP73" i="1"/>
  <c r="AQ73" i="1"/>
  <c r="AR73" i="1" s="1"/>
  <c r="AS73" i="1" s="1"/>
  <c r="AW73" i="1"/>
  <c r="AC73" i="1"/>
  <c r="AQ132" i="1"/>
  <c r="AR132" i="1" s="1"/>
  <c r="AS132" i="1" s="1"/>
  <c r="AN132" i="1"/>
  <c r="AO132" i="1"/>
  <c r="AJ132" i="1"/>
  <c r="AP132" i="1"/>
  <c r="AQ14" i="1"/>
  <c r="AR14" i="1" s="1"/>
  <c r="AS14" i="1" s="1"/>
  <c r="AP14" i="1"/>
  <c r="AO14" i="1"/>
  <c r="AJ14" i="1"/>
  <c r="AN14" i="1"/>
  <c r="AW96" i="1"/>
  <c r="AC96" i="1"/>
  <c r="AN23" i="1"/>
  <c r="AJ23" i="1"/>
  <c r="AO23" i="1"/>
  <c r="AQ23" i="1"/>
  <c r="AR23" i="1" s="1"/>
  <c r="AS23" i="1" s="1"/>
  <c r="AP23" i="1"/>
  <c r="AW94" i="1"/>
  <c r="AC94" i="1"/>
  <c r="AQ123" i="1"/>
  <c r="AR123" i="1" s="1"/>
  <c r="AS123" i="1" s="1"/>
  <c r="AP123" i="1"/>
  <c r="AO123" i="1"/>
  <c r="AN123" i="1"/>
  <c r="AJ123" i="1"/>
  <c r="AC62" i="1"/>
  <c r="AW62" i="1"/>
  <c r="AW64" i="1"/>
  <c r="AC64" i="1"/>
  <c r="AQ108" i="1"/>
  <c r="AR108" i="1" s="1"/>
  <c r="AS108" i="1" s="1"/>
  <c r="AP108" i="1"/>
  <c r="AO108" i="1"/>
  <c r="AN108" i="1"/>
  <c r="AJ108" i="1"/>
  <c r="AW24" i="1"/>
  <c r="AC24" i="1"/>
  <c r="AW128" i="1"/>
  <c r="AC128" i="1"/>
  <c r="AW115" i="1"/>
  <c r="AC115" i="1"/>
  <c r="AW125" i="1"/>
  <c r="AC125" i="1"/>
  <c r="AN40" i="1"/>
  <c r="AJ40" i="1"/>
  <c r="AQ40" i="1"/>
  <c r="AR40" i="1" s="1"/>
  <c r="AS40" i="1" s="1"/>
  <c r="AP40" i="1"/>
  <c r="AO40" i="1"/>
  <c r="AJ90" i="1"/>
  <c r="AO90" i="1"/>
  <c r="AN90" i="1"/>
  <c r="AQ90" i="1"/>
  <c r="AR90" i="1" s="1"/>
  <c r="AS90" i="1" s="1"/>
  <c r="AP90" i="1"/>
  <c r="AJ129" i="1"/>
  <c r="AP129" i="1"/>
  <c r="AQ129" i="1"/>
  <c r="AR129" i="1" s="1"/>
  <c r="AS129" i="1" s="1"/>
  <c r="AO129" i="1"/>
  <c r="AN129" i="1"/>
  <c r="AW95" i="1"/>
  <c r="AC95" i="1"/>
  <c r="AQ24" i="1"/>
  <c r="AR24" i="1" s="1"/>
  <c r="AS24" i="1" s="1"/>
  <c r="AP24" i="1"/>
  <c r="AN24" i="1"/>
  <c r="AJ24" i="1"/>
  <c r="AO24" i="1"/>
  <c r="AW21" i="1"/>
  <c r="AC21" i="1"/>
  <c r="AW56" i="1"/>
  <c r="AC56" i="1"/>
  <c r="AW59" i="1"/>
  <c r="AC59" i="1"/>
  <c r="AW54" i="1"/>
  <c r="AC54" i="1"/>
  <c r="AW69" i="1"/>
  <c r="AC69" i="1"/>
  <c r="AJ69" i="1"/>
  <c r="AQ69" i="1"/>
  <c r="AR69" i="1" s="1"/>
  <c r="AS69" i="1" s="1"/>
  <c r="AO69" i="1"/>
  <c r="AN69" i="1"/>
  <c r="AP69" i="1"/>
  <c r="AN107" i="1"/>
  <c r="AJ107" i="1"/>
  <c r="AQ107" i="1"/>
  <c r="AR107" i="1" s="1"/>
  <c r="AS107" i="1" s="1"/>
  <c r="AP107" i="1"/>
  <c r="AO107" i="1"/>
  <c r="AQ49" i="1"/>
  <c r="AR49" i="1" s="1"/>
  <c r="AS49" i="1" s="1"/>
  <c r="AP49" i="1"/>
  <c r="AO49" i="1"/>
  <c r="AN49" i="1"/>
  <c r="AJ49" i="1"/>
  <c r="AW99" i="1"/>
  <c r="AC99" i="1"/>
  <c r="AW121" i="1"/>
  <c r="AC121" i="1"/>
  <c r="AW100" i="1"/>
  <c r="AC100" i="1"/>
  <c r="AW131" i="1"/>
  <c r="AC131" i="1"/>
  <c r="AP68" i="1"/>
  <c r="AO68" i="1"/>
  <c r="AN68" i="1"/>
  <c r="AQ68" i="1"/>
  <c r="AR68" i="1" s="1"/>
  <c r="AS68" i="1" s="1"/>
  <c r="AJ68" i="1"/>
  <c r="AV223" i="1"/>
  <c r="AX223" i="1"/>
  <c r="AY223" i="1" s="1"/>
  <c r="AJ74" i="1"/>
  <c r="AQ74" i="1"/>
  <c r="AR74" i="1" s="1"/>
  <c r="AS74" i="1" s="1"/>
  <c r="AP74" i="1"/>
  <c r="AN74" i="1"/>
  <c r="AO74" i="1"/>
  <c r="AW77" i="1"/>
  <c r="AC77" i="1"/>
  <c r="AW113" i="1"/>
  <c r="AC113" i="1"/>
  <c r="AC41" i="1"/>
  <c r="AW41" i="1"/>
  <c r="AW20" i="1"/>
  <c r="AC20" i="1"/>
  <c r="AW106" i="1"/>
  <c r="AC106" i="1"/>
  <c r="AP45" i="1"/>
  <c r="AO45" i="1"/>
  <c r="AJ45" i="1"/>
  <c r="AQ45" i="1"/>
  <c r="AR45" i="1" s="1"/>
  <c r="AS45" i="1" s="1"/>
  <c r="AN45" i="1"/>
  <c r="AO110" i="1"/>
  <c r="AN110" i="1"/>
  <c r="AJ110" i="1"/>
  <c r="AQ110" i="1"/>
  <c r="AR110" i="1" s="1"/>
  <c r="AS110" i="1" s="1"/>
  <c r="AP110" i="1"/>
  <c r="AP26" i="1"/>
  <c r="AO26" i="1"/>
  <c r="AN26" i="1"/>
  <c r="AJ26" i="1"/>
  <c r="AQ26" i="1"/>
  <c r="AR26" i="1" s="1"/>
  <c r="AS26" i="1" s="1"/>
  <c r="AN78" i="1"/>
  <c r="AJ78" i="1"/>
  <c r="AQ78" i="1"/>
  <c r="AR78" i="1" s="1"/>
  <c r="AS78" i="1" s="1"/>
  <c r="AO78" i="1"/>
  <c r="AP78" i="1"/>
  <c r="AC49" i="1"/>
  <c r="AW49" i="1"/>
  <c r="AW38" i="1"/>
  <c r="AC38" i="1"/>
  <c r="AW29" i="1"/>
  <c r="AC29" i="1"/>
  <c r="AQ41" i="1"/>
  <c r="AR41" i="1" s="1"/>
  <c r="AS41" i="1" s="1"/>
  <c r="AJ41" i="1"/>
  <c r="AP41" i="1"/>
  <c r="AO41" i="1"/>
  <c r="AN41" i="1"/>
  <c r="AW105" i="1"/>
  <c r="AC105" i="1"/>
  <c r="AQ79" i="1"/>
  <c r="AR79" i="1" s="1"/>
  <c r="AS79" i="1" s="1"/>
  <c r="AP79" i="1"/>
  <c r="AO79" i="1"/>
  <c r="AJ79" i="1"/>
  <c r="AN79" i="1"/>
  <c r="AW110" i="1"/>
  <c r="AC110" i="1"/>
  <c r="AP31" i="1"/>
  <c r="AO31" i="1"/>
  <c r="AN31" i="1"/>
  <c r="AJ31" i="1"/>
  <c r="AQ31" i="1"/>
  <c r="AR31" i="1" s="1"/>
  <c r="AS31" i="1" s="1"/>
  <c r="AW68" i="1"/>
  <c r="AC68" i="1"/>
  <c r="AW91" i="1"/>
  <c r="AC91" i="1"/>
  <c r="AJ15" i="1"/>
  <c r="AN15" i="1"/>
  <c r="AQ15" i="1"/>
  <c r="AR15" i="1" s="1"/>
  <c r="AS15" i="1" s="1"/>
  <c r="AP15" i="1"/>
  <c r="AO15" i="1"/>
  <c r="AQ87" i="1"/>
  <c r="AR87" i="1" s="1"/>
  <c r="AS87" i="1" s="1"/>
  <c r="AN87" i="1"/>
  <c r="AP87" i="1"/>
  <c r="AO87" i="1"/>
  <c r="AJ87" i="1"/>
  <c r="AJ18" i="1"/>
  <c r="AQ18" i="1"/>
  <c r="AR18" i="1" s="1"/>
  <c r="AS18" i="1" s="1"/>
  <c r="AP18" i="1"/>
  <c r="AO18" i="1"/>
  <c r="AN18" i="1"/>
  <c r="AW89" i="1"/>
  <c r="AC89" i="1"/>
  <c r="AW55" i="1"/>
  <c r="AC55" i="1"/>
  <c r="AW80" i="1"/>
  <c r="AC80" i="1"/>
  <c r="AW61" i="1"/>
  <c r="AC61" i="1"/>
  <c r="AW17" i="1"/>
  <c r="AC17" i="1"/>
  <c r="AC103" i="1"/>
  <c r="AW103" i="1"/>
  <c r="AW32" i="1"/>
  <c r="AC32" i="1"/>
  <c r="AC74" i="1"/>
  <c r="AW74" i="1"/>
  <c r="AW102" i="1"/>
  <c r="AC102" i="1"/>
  <c r="AQ67" i="1"/>
  <c r="AR67" i="1" s="1"/>
  <c r="AS67" i="1" s="1"/>
  <c r="AP67" i="1"/>
  <c r="AN67" i="1"/>
  <c r="AO67" i="1"/>
  <c r="AJ67" i="1"/>
  <c r="AW70" i="1"/>
  <c r="AC70" i="1"/>
  <c r="AW109" i="1"/>
  <c r="AC109" i="1"/>
  <c r="AJ61" i="1"/>
  <c r="AQ61" i="1"/>
  <c r="AR61" i="1" s="1"/>
  <c r="AS61" i="1" s="1"/>
  <c r="AN61" i="1"/>
  <c r="AO61" i="1"/>
  <c r="AP61" i="1"/>
  <c r="AW34" i="1"/>
  <c r="AC34" i="1"/>
  <c r="AJ46" i="1"/>
  <c r="AP46" i="1"/>
  <c r="AO46" i="1"/>
  <c r="AQ46" i="1"/>
  <c r="AR46" i="1" s="1"/>
  <c r="AS46" i="1" s="1"/>
  <c r="AN46" i="1"/>
  <c r="AP21" i="1"/>
  <c r="AO21" i="1"/>
  <c r="AN21" i="1"/>
  <c r="AJ21" i="1"/>
  <c r="AQ21" i="1"/>
  <c r="AR21" i="1" s="1"/>
  <c r="AS21" i="1" s="1"/>
  <c r="AJ64" i="1"/>
  <c r="AO64" i="1"/>
  <c r="AQ64" i="1"/>
  <c r="AR64" i="1" s="1"/>
  <c r="AS64" i="1" s="1"/>
  <c r="AP64" i="1"/>
  <c r="AN64" i="1"/>
  <c r="AW46" i="1"/>
  <c r="AC46" i="1"/>
  <c r="AO39" i="1"/>
  <c r="AQ39" i="1"/>
  <c r="AR39" i="1" s="1"/>
  <c r="AS39" i="1" s="1"/>
  <c r="AP39" i="1"/>
  <c r="AN39" i="1"/>
  <c r="AJ39" i="1"/>
  <c r="AM28" i="1"/>
  <c r="AU28" i="1"/>
  <c r="AK28" i="1"/>
  <c r="AL28" i="1" s="1"/>
  <c r="AJ91" i="1"/>
  <c r="AQ91" i="1"/>
  <c r="AR91" i="1" s="1"/>
  <c r="AS91" i="1" s="1"/>
  <c r="AO91" i="1"/>
  <c r="AN91" i="1"/>
  <c r="AP91" i="1"/>
  <c r="AW51" i="1"/>
  <c r="AC51" i="1"/>
  <c r="AJ101" i="1"/>
  <c r="AP101" i="1"/>
  <c r="AO101" i="1"/>
  <c r="AQ101" i="1"/>
  <c r="AR101" i="1" s="1"/>
  <c r="AS101" i="1" s="1"/>
  <c r="AN101" i="1"/>
  <c r="AW75" i="1"/>
  <c r="AC75" i="1"/>
  <c r="AW98" i="1"/>
  <c r="AC98" i="1"/>
  <c r="AN94" i="1"/>
  <c r="AJ94" i="1"/>
  <c r="AQ94" i="1"/>
  <c r="AR94" i="1" s="1"/>
  <c r="AS94" i="1" s="1"/>
  <c r="AP94" i="1"/>
  <c r="AO94" i="1"/>
  <c r="AW9" i="1"/>
  <c r="AC9" i="1"/>
  <c r="AW111" i="1"/>
  <c r="AC111" i="1"/>
  <c r="AW36" i="1"/>
  <c r="AC36" i="1"/>
  <c r="AX154" i="1"/>
  <c r="AY154" i="1" s="1"/>
  <c r="AV154" i="1"/>
  <c r="AW71" i="1"/>
  <c r="AC71" i="1"/>
  <c r="AP120" i="1"/>
  <c r="AN120" i="1"/>
  <c r="AO120" i="1"/>
  <c r="AJ120" i="1"/>
  <c r="AQ120" i="1"/>
  <c r="AR120" i="1" s="1"/>
  <c r="AS120" i="1" s="1"/>
  <c r="AW116" i="1"/>
  <c r="AC116" i="1"/>
  <c r="AW18" i="1"/>
  <c r="AC18" i="1"/>
  <c r="AJ117" i="1"/>
  <c r="AQ117" i="1"/>
  <c r="AR117" i="1" s="1"/>
  <c r="AS117" i="1" s="1"/>
  <c r="AP117" i="1"/>
  <c r="AO117" i="1"/>
  <c r="AN117" i="1"/>
  <c r="AX157" i="1"/>
  <c r="AY157" i="1" s="1"/>
  <c r="AV157" i="1"/>
  <c r="AN47" i="1"/>
  <c r="AJ47" i="1"/>
  <c r="AP47" i="1"/>
  <c r="AO47" i="1"/>
  <c r="AQ47" i="1"/>
  <c r="AR47" i="1" s="1"/>
  <c r="AS47" i="1" s="1"/>
  <c r="AO22" i="1"/>
  <c r="AQ22" i="1"/>
  <c r="AR22" i="1" s="1"/>
  <c r="AS22" i="1" s="1"/>
  <c r="AP22" i="1"/>
  <c r="AN22" i="1"/>
  <c r="AJ22" i="1"/>
  <c r="AJ32" i="1"/>
  <c r="AQ32" i="1"/>
  <c r="AR32" i="1" s="1"/>
  <c r="AS32" i="1" s="1"/>
  <c r="AP32" i="1"/>
  <c r="AO32" i="1"/>
  <c r="AN32" i="1"/>
  <c r="AQ37" i="1"/>
  <c r="AR37" i="1" s="1"/>
  <c r="AS37" i="1" s="1"/>
  <c r="AJ37" i="1"/>
  <c r="AP37" i="1"/>
  <c r="AO37" i="1"/>
  <c r="AN37" i="1"/>
  <c r="AW76" i="1"/>
  <c r="AC76" i="1"/>
  <c r="AW63" i="1"/>
  <c r="AC63" i="1"/>
  <c r="AW118" i="1"/>
  <c r="AC118" i="1"/>
  <c r="AW126" i="1"/>
  <c r="AC126" i="1"/>
  <c r="AW108" i="1"/>
  <c r="AC108" i="1"/>
  <c r="AJ44" i="1"/>
  <c r="AQ44" i="1"/>
  <c r="AR44" i="1" s="1"/>
  <c r="AS44" i="1" s="1"/>
  <c r="AO44" i="1"/>
  <c r="AN44" i="1"/>
  <c r="AP44" i="1"/>
  <c r="AO118" i="1"/>
  <c r="AN118" i="1"/>
  <c r="AJ118" i="1"/>
  <c r="AP118" i="1"/>
  <c r="AQ118" i="1"/>
  <c r="AR118" i="1" s="1"/>
  <c r="AS118" i="1" s="1"/>
  <c r="AN122" i="1"/>
  <c r="AJ122" i="1"/>
  <c r="AQ122" i="1"/>
  <c r="AR122" i="1" s="1"/>
  <c r="AS122" i="1" s="1"/>
  <c r="AP122" i="1"/>
  <c r="AO122" i="1"/>
  <c r="AQ34" i="1"/>
  <c r="AR34" i="1" s="1"/>
  <c r="AS34" i="1" s="1"/>
  <c r="AP34" i="1"/>
  <c r="AO34" i="1"/>
  <c r="AN34" i="1"/>
  <c r="AJ34" i="1"/>
  <c r="AQ134" i="1"/>
  <c r="AR134" i="1" s="1"/>
  <c r="AS134" i="1" s="1"/>
  <c r="AP134" i="1"/>
  <c r="AO134" i="1"/>
  <c r="AJ134" i="1"/>
  <c r="AN134" i="1"/>
  <c r="AQ121" i="1"/>
  <c r="AR121" i="1" s="1"/>
  <c r="AS121" i="1" s="1"/>
  <c r="AO121" i="1"/>
  <c r="AJ121" i="1"/>
  <c r="AP121" i="1"/>
  <c r="AN121" i="1"/>
  <c r="AW79" i="1"/>
  <c r="AC79" i="1"/>
  <c r="AJ111" i="1"/>
  <c r="AQ111" i="1"/>
  <c r="AR111" i="1" s="1"/>
  <c r="AS111" i="1" s="1"/>
  <c r="AP111" i="1"/>
  <c r="AO111" i="1"/>
  <c r="AN111" i="1"/>
  <c r="AP76" i="1"/>
  <c r="AO76" i="1"/>
  <c r="AN76" i="1"/>
  <c r="AQ76" i="1"/>
  <c r="AR76" i="1" s="1"/>
  <c r="AS76" i="1" s="1"/>
  <c r="AJ76" i="1"/>
  <c r="AJ114" i="1"/>
  <c r="AQ114" i="1"/>
  <c r="AR114" i="1" s="1"/>
  <c r="AS114" i="1" s="1"/>
  <c r="AP114" i="1"/>
  <c r="AO114" i="1"/>
  <c r="AN114" i="1"/>
  <c r="AW30" i="1"/>
  <c r="AC30" i="1"/>
  <c r="AW114" i="1"/>
  <c r="AC114" i="1"/>
  <c r="AJ77" i="1"/>
  <c r="AQ77" i="1"/>
  <c r="AR77" i="1" s="1"/>
  <c r="AS77" i="1" s="1"/>
  <c r="AO77" i="1"/>
  <c r="AN77" i="1"/>
  <c r="AP77" i="1"/>
  <c r="AP105" i="1"/>
  <c r="AO105" i="1"/>
  <c r="AN105" i="1"/>
  <c r="AQ105" i="1"/>
  <c r="AR105" i="1" s="1"/>
  <c r="AS105" i="1" s="1"/>
  <c r="AJ105" i="1"/>
  <c r="AJ29" i="1"/>
  <c r="AQ29" i="1"/>
  <c r="AR29" i="1" s="1"/>
  <c r="AS29" i="1" s="1"/>
  <c r="AP29" i="1"/>
  <c r="AO29" i="1"/>
  <c r="AN29" i="1"/>
  <c r="AW11" i="1"/>
  <c r="AC11" i="1"/>
  <c r="AW132" i="1"/>
  <c r="AC132" i="1"/>
  <c r="AW35" i="1"/>
  <c r="AC35" i="1"/>
  <c r="AW52" i="1"/>
  <c r="AC52" i="1"/>
  <c r="AJ66" i="1"/>
  <c r="AQ66" i="1"/>
  <c r="AR66" i="1" s="1"/>
  <c r="AS66" i="1" s="1"/>
  <c r="AP66" i="1"/>
  <c r="AN66" i="1"/>
  <c r="AO66" i="1"/>
  <c r="AN36" i="1"/>
  <c r="AJ36" i="1"/>
  <c r="AQ36" i="1"/>
  <c r="AR36" i="1" s="1"/>
  <c r="AS36" i="1" s="1"/>
  <c r="AP36" i="1"/>
  <c r="AO36" i="1"/>
  <c r="AW39" i="1"/>
  <c r="AC39" i="1"/>
  <c r="AQ95" i="1"/>
  <c r="AR95" i="1" s="1"/>
  <c r="AS95" i="1" s="1"/>
  <c r="AP95" i="1"/>
  <c r="AN95" i="1"/>
  <c r="AO95" i="1"/>
  <c r="AJ95" i="1"/>
  <c r="AW14" i="1"/>
  <c r="AC14" i="1"/>
  <c r="AX141" i="1"/>
  <c r="AY141" i="1" s="1"/>
  <c r="AV141" i="1"/>
  <c r="AW44" i="1"/>
  <c r="AC44" i="1"/>
  <c r="AU144" i="1"/>
  <c r="AK144" i="1"/>
  <c r="AL144" i="1" s="1"/>
  <c r="AI144" i="1"/>
  <c r="AP93" i="1"/>
  <c r="AO93" i="1"/>
  <c r="AQ93" i="1"/>
  <c r="AR93" i="1" s="1"/>
  <c r="AS93" i="1" s="1"/>
  <c r="AN93" i="1"/>
  <c r="AJ93" i="1"/>
  <c r="AJ106" i="1"/>
  <c r="AQ106" i="1"/>
  <c r="AR106" i="1" s="1"/>
  <c r="AS106" i="1" s="1"/>
  <c r="AP106" i="1"/>
  <c r="AO106" i="1"/>
  <c r="AN106" i="1"/>
  <c r="AW23" i="1"/>
  <c r="AC23" i="1"/>
  <c r="AW86" i="1"/>
  <c r="AC86" i="1"/>
  <c r="AQ116" i="1"/>
  <c r="AR116" i="1" s="1"/>
  <c r="AS116" i="1" s="1"/>
  <c r="AP116" i="1"/>
  <c r="AO116" i="1"/>
  <c r="AN116" i="1"/>
  <c r="AJ116" i="1"/>
  <c r="AY139" i="1"/>
  <c r="AJ58" i="1"/>
  <c r="AQ58" i="1"/>
  <c r="AR58" i="1" s="1"/>
  <c r="AS58" i="1" s="1"/>
  <c r="AP58" i="1"/>
  <c r="AO58" i="1"/>
  <c r="AN58" i="1"/>
  <c r="AJ109" i="1"/>
  <c r="AQ109" i="1"/>
  <c r="AR109" i="1" s="1"/>
  <c r="AS109" i="1" s="1"/>
  <c r="AP109" i="1"/>
  <c r="AO109" i="1"/>
  <c r="AN109" i="1"/>
  <c r="AO16" i="1"/>
  <c r="AN16" i="1"/>
  <c r="AQ16" i="1"/>
  <c r="AR16" i="1" s="1"/>
  <c r="AS16" i="1" s="1"/>
  <c r="AJ16" i="1"/>
  <c r="AP16" i="1"/>
  <c r="AW27" i="1"/>
  <c r="AC27" i="1"/>
  <c r="AJ103" i="1"/>
  <c r="AQ103" i="1"/>
  <c r="AR103" i="1" s="1"/>
  <c r="AS103" i="1" s="1"/>
  <c r="AP103" i="1"/>
  <c r="AN103" i="1"/>
  <c r="AO103" i="1"/>
  <c r="AJ112" i="1"/>
  <c r="AQ112" i="1"/>
  <c r="AR112" i="1" s="1"/>
  <c r="AS112" i="1" s="1"/>
  <c r="AP112" i="1"/>
  <c r="AO112" i="1"/>
  <c r="AN112" i="1"/>
  <c r="AV230" i="1"/>
  <c r="AX230" i="1"/>
  <c r="AY230" i="1" s="1"/>
  <c r="AW97" i="1"/>
  <c r="AC97" i="1"/>
  <c r="AU202" i="1"/>
  <c r="AK202" i="1"/>
  <c r="AL202" i="1" s="1"/>
  <c r="AI202" i="1"/>
  <c r="AO133" i="1"/>
  <c r="AN133" i="1"/>
  <c r="AP133" i="1"/>
  <c r="AQ133" i="1"/>
  <c r="AR133" i="1" s="1"/>
  <c r="AS133" i="1" s="1"/>
  <c r="AJ133" i="1"/>
  <c r="AQ104" i="1"/>
  <c r="AR104" i="1" s="1"/>
  <c r="AS104" i="1" s="1"/>
  <c r="AP104" i="1"/>
  <c r="AO104" i="1"/>
  <c r="AJ104" i="1"/>
  <c r="AN104" i="1"/>
  <c r="AJ30" i="1"/>
  <c r="AQ30" i="1"/>
  <c r="AR30" i="1" s="1"/>
  <c r="AS30" i="1" s="1"/>
  <c r="AP30" i="1"/>
  <c r="AO30" i="1"/>
  <c r="AN30" i="1"/>
  <c r="AJ53" i="1"/>
  <c r="AQ53" i="1"/>
  <c r="AR53" i="1" s="1"/>
  <c r="AS53" i="1" s="1"/>
  <c r="AP53" i="1"/>
  <c r="AO53" i="1"/>
  <c r="AN53" i="1"/>
  <c r="AJ72" i="1"/>
  <c r="AP72" i="1"/>
  <c r="AO72" i="1"/>
  <c r="AQ72" i="1"/>
  <c r="AR72" i="1" s="1"/>
  <c r="AS72" i="1" s="1"/>
  <c r="AN72" i="1"/>
  <c r="AM30" i="1" l="1"/>
  <c r="AU30" i="1"/>
  <c r="AK30" i="1"/>
  <c r="AL30" i="1" s="1"/>
  <c r="AM132" i="1"/>
  <c r="AU132" i="1"/>
  <c r="AK132" i="1"/>
  <c r="AL132" i="1" s="1"/>
  <c r="AM32" i="1"/>
  <c r="AK32" i="1"/>
  <c r="AL32" i="1" s="1"/>
  <c r="AU32" i="1"/>
  <c r="AM53" i="1"/>
  <c r="AK53" i="1"/>
  <c r="AL53" i="1" s="1"/>
  <c r="AU53" i="1"/>
  <c r="AM103" i="1"/>
  <c r="AU103" i="1"/>
  <c r="AK103" i="1"/>
  <c r="AL103" i="1" s="1"/>
  <c r="AM95" i="1"/>
  <c r="AU95" i="1"/>
  <c r="AK95" i="1"/>
  <c r="AL95" i="1" s="1"/>
  <c r="AM66" i="1"/>
  <c r="AU66" i="1"/>
  <c r="AK66" i="1"/>
  <c r="AL66" i="1" s="1"/>
  <c r="AM114" i="1"/>
  <c r="AK114" i="1"/>
  <c r="AL114" i="1" s="1"/>
  <c r="AU114" i="1"/>
  <c r="AM37" i="1"/>
  <c r="AU37" i="1"/>
  <c r="AK37" i="1"/>
  <c r="AL37" i="1" s="1"/>
  <c r="AM101" i="1"/>
  <c r="AK101" i="1"/>
  <c r="AL101" i="1" s="1"/>
  <c r="AU101" i="1"/>
  <c r="AM21" i="1"/>
  <c r="AK21" i="1"/>
  <c r="AL21" i="1" s="1"/>
  <c r="AU21" i="1"/>
  <c r="AM46" i="1"/>
  <c r="AU46" i="1"/>
  <c r="AK46" i="1"/>
  <c r="AL46" i="1" s="1"/>
  <c r="AM87" i="1"/>
  <c r="AU87" i="1"/>
  <c r="AK87" i="1"/>
  <c r="AL87" i="1" s="1"/>
  <c r="AM45" i="1"/>
  <c r="AU45" i="1"/>
  <c r="AK45" i="1"/>
  <c r="AL45" i="1" s="1"/>
  <c r="AM108" i="1"/>
  <c r="AU108" i="1"/>
  <c r="AK108" i="1"/>
  <c r="AL108" i="1" s="1"/>
  <c r="AM14" i="1"/>
  <c r="AU14" i="1"/>
  <c r="AK14" i="1"/>
  <c r="AL14" i="1" s="1"/>
  <c r="AM83" i="1"/>
  <c r="AU83" i="1"/>
  <c r="AK83" i="1"/>
  <c r="AL83" i="1" s="1"/>
  <c r="AM128" i="1"/>
  <c r="AK128" i="1"/>
  <c r="AL128" i="1" s="1"/>
  <c r="AU128" i="1"/>
  <c r="AM59" i="1"/>
  <c r="AU59" i="1"/>
  <c r="AK59" i="1"/>
  <c r="AL59" i="1" s="1"/>
  <c r="AM25" i="1"/>
  <c r="AU25" i="1"/>
  <c r="AK25" i="1"/>
  <c r="AL25" i="1" s="1"/>
  <c r="AM82" i="1"/>
  <c r="AU82" i="1"/>
  <c r="AK82" i="1"/>
  <c r="AL82" i="1" s="1"/>
  <c r="AM43" i="1"/>
  <c r="AK43" i="1"/>
  <c r="AL43" i="1" s="1"/>
  <c r="AU43" i="1"/>
  <c r="AM105" i="1"/>
  <c r="AU105" i="1"/>
  <c r="AK105" i="1"/>
  <c r="AL105" i="1" s="1"/>
  <c r="AM104" i="1"/>
  <c r="AU104" i="1"/>
  <c r="AK104" i="1"/>
  <c r="AL104" i="1" s="1"/>
  <c r="AM58" i="1"/>
  <c r="AU58" i="1"/>
  <c r="AK58" i="1"/>
  <c r="AL58" i="1" s="1"/>
  <c r="AM106" i="1"/>
  <c r="AU106" i="1"/>
  <c r="AK106" i="1"/>
  <c r="AL106" i="1" s="1"/>
  <c r="AX144" i="1"/>
  <c r="AY144" i="1" s="1"/>
  <c r="AY254" i="1" s="1"/>
  <c r="AV144" i="1"/>
  <c r="AM76" i="1"/>
  <c r="AK76" i="1"/>
  <c r="AL76" i="1" s="1"/>
  <c r="AU76" i="1"/>
  <c r="AV28" i="1"/>
  <c r="AX28" i="1"/>
  <c r="AY28" i="1" s="1"/>
  <c r="AM15" i="1"/>
  <c r="AU15" i="1"/>
  <c r="AK15" i="1"/>
  <c r="AL15" i="1" s="1"/>
  <c r="AM74" i="1"/>
  <c r="AU74" i="1"/>
  <c r="AK74" i="1"/>
  <c r="AL74" i="1" s="1"/>
  <c r="AM49" i="1"/>
  <c r="AK49" i="1"/>
  <c r="AL49" i="1" s="1"/>
  <c r="AU49" i="1"/>
  <c r="AM107" i="1"/>
  <c r="AU107" i="1"/>
  <c r="AK107" i="1"/>
  <c r="AL107" i="1" s="1"/>
  <c r="AM123" i="1"/>
  <c r="AK123" i="1"/>
  <c r="AL123" i="1" s="1"/>
  <c r="AU123" i="1"/>
  <c r="AM113" i="1"/>
  <c r="AU113" i="1"/>
  <c r="AK113" i="1"/>
  <c r="AL113" i="1" s="1"/>
  <c r="AM70" i="1"/>
  <c r="AU70" i="1"/>
  <c r="AK70" i="1"/>
  <c r="AL70" i="1" s="1"/>
  <c r="AM125" i="1"/>
  <c r="AU125" i="1"/>
  <c r="AK125" i="1"/>
  <c r="AL125" i="1" s="1"/>
  <c r="AM55" i="1"/>
  <c r="AU55" i="1"/>
  <c r="AK55" i="1"/>
  <c r="AL55" i="1" s="1"/>
  <c r="AM50" i="1"/>
  <c r="AK50" i="1"/>
  <c r="AL50" i="1" s="1"/>
  <c r="AU50" i="1"/>
  <c r="AM84" i="1"/>
  <c r="AU84" i="1"/>
  <c r="AK84" i="1"/>
  <c r="AL84" i="1" s="1"/>
  <c r="AM88" i="1"/>
  <c r="AK88" i="1"/>
  <c r="AL88" i="1" s="1"/>
  <c r="AU88" i="1"/>
  <c r="AM57" i="1"/>
  <c r="AK57" i="1"/>
  <c r="AL57" i="1" s="1"/>
  <c r="AU57" i="1"/>
  <c r="AM100" i="1"/>
  <c r="AU100" i="1"/>
  <c r="AK100" i="1"/>
  <c r="AL100" i="1" s="1"/>
  <c r="AM48" i="1"/>
  <c r="AU48" i="1"/>
  <c r="AK48" i="1"/>
  <c r="AL48" i="1" s="1"/>
  <c r="AM129" i="1"/>
  <c r="AU129" i="1"/>
  <c r="AK129" i="1"/>
  <c r="AL129" i="1" s="1"/>
  <c r="AM51" i="1"/>
  <c r="AK51" i="1"/>
  <c r="AL51" i="1" s="1"/>
  <c r="AU51" i="1"/>
  <c r="AM75" i="1"/>
  <c r="AU75" i="1"/>
  <c r="AK75" i="1"/>
  <c r="AL75" i="1" s="1"/>
  <c r="AX10" i="1"/>
  <c r="AY10" i="1" s="1"/>
  <c r="AV10" i="1"/>
  <c r="AM85" i="1"/>
  <c r="AK85" i="1"/>
  <c r="AL85" i="1" s="1"/>
  <c r="AU85" i="1"/>
  <c r="AX202" i="1"/>
  <c r="AY202" i="1" s="1"/>
  <c r="AV202" i="1"/>
  <c r="AM93" i="1"/>
  <c r="AK93" i="1"/>
  <c r="AL93" i="1" s="1"/>
  <c r="AU93" i="1"/>
  <c r="AM111" i="1"/>
  <c r="AU111" i="1"/>
  <c r="AK111" i="1"/>
  <c r="AL111" i="1" s="1"/>
  <c r="AM44" i="1"/>
  <c r="AU44" i="1"/>
  <c r="AK44" i="1"/>
  <c r="AL44" i="1" s="1"/>
  <c r="AM78" i="1"/>
  <c r="AU78" i="1"/>
  <c r="AK78" i="1"/>
  <c r="AL78" i="1" s="1"/>
  <c r="AM90" i="1"/>
  <c r="AU90" i="1"/>
  <c r="AK90" i="1"/>
  <c r="AL90" i="1" s="1"/>
  <c r="AM96" i="1"/>
  <c r="AK96" i="1"/>
  <c r="AL96" i="1" s="1"/>
  <c r="AU96" i="1"/>
  <c r="AM80" i="1"/>
  <c r="AK80" i="1"/>
  <c r="AL80" i="1" s="1"/>
  <c r="AU80" i="1"/>
  <c r="AM13" i="1"/>
  <c r="AU13" i="1"/>
  <c r="AK13" i="1"/>
  <c r="AL13" i="1" s="1"/>
  <c r="AM126" i="1"/>
  <c r="AK126" i="1"/>
  <c r="AL126" i="1" s="1"/>
  <c r="AU126" i="1"/>
  <c r="AM35" i="1"/>
  <c r="AK35" i="1"/>
  <c r="AL35" i="1" s="1"/>
  <c r="AU35" i="1"/>
  <c r="AM42" i="1"/>
  <c r="AK42" i="1"/>
  <c r="AL42" i="1" s="1"/>
  <c r="AU42" i="1"/>
  <c r="AM33" i="1"/>
  <c r="AU33" i="1"/>
  <c r="AK33" i="1"/>
  <c r="AL33" i="1" s="1"/>
  <c r="AM89" i="1"/>
  <c r="AK89" i="1"/>
  <c r="AL89" i="1" s="1"/>
  <c r="AU89" i="1"/>
  <c r="AM36" i="1"/>
  <c r="AU36" i="1"/>
  <c r="AK36" i="1"/>
  <c r="AL36" i="1" s="1"/>
  <c r="AM72" i="1"/>
  <c r="AK72" i="1"/>
  <c r="AL72" i="1" s="1"/>
  <c r="AU72" i="1"/>
  <c r="AM133" i="1"/>
  <c r="AU133" i="1"/>
  <c r="AK133" i="1"/>
  <c r="AL133" i="1" s="1"/>
  <c r="AM112" i="1"/>
  <c r="AU112" i="1"/>
  <c r="AK112" i="1"/>
  <c r="AL112" i="1" s="1"/>
  <c r="AX254" i="1"/>
  <c r="AM134" i="1"/>
  <c r="AU134" i="1"/>
  <c r="AK134" i="1"/>
  <c r="AL134" i="1" s="1"/>
  <c r="AM118" i="1"/>
  <c r="AK118" i="1"/>
  <c r="AL118" i="1" s="1"/>
  <c r="AU118" i="1"/>
  <c r="AM39" i="1"/>
  <c r="AU39" i="1"/>
  <c r="AK39" i="1"/>
  <c r="AL39" i="1" s="1"/>
  <c r="AM110" i="1"/>
  <c r="AK110" i="1"/>
  <c r="AL110" i="1" s="1"/>
  <c r="AU110" i="1"/>
  <c r="AM24" i="1"/>
  <c r="AU24" i="1"/>
  <c r="AK24" i="1"/>
  <c r="AL24" i="1" s="1"/>
  <c r="AM23" i="1"/>
  <c r="AU23" i="1"/>
  <c r="AK23" i="1"/>
  <c r="AL23" i="1" s="1"/>
  <c r="AM99" i="1"/>
  <c r="AU99" i="1"/>
  <c r="AK99" i="1"/>
  <c r="AL99" i="1" s="1"/>
  <c r="AM92" i="1"/>
  <c r="AU92" i="1"/>
  <c r="AK92" i="1"/>
  <c r="AL92" i="1" s="1"/>
  <c r="AM131" i="1"/>
  <c r="AK131" i="1"/>
  <c r="AL131" i="1" s="1"/>
  <c r="AU131" i="1"/>
  <c r="AM20" i="1"/>
  <c r="AU20" i="1"/>
  <c r="AK20" i="1"/>
  <c r="AL20" i="1" s="1"/>
  <c r="AM54" i="1"/>
  <c r="AU54" i="1"/>
  <c r="AK54" i="1"/>
  <c r="AL54" i="1" s="1"/>
  <c r="AM9" i="1"/>
  <c r="AU9" i="1"/>
  <c r="AK9" i="1"/>
  <c r="AL9" i="1" s="1"/>
  <c r="AM65" i="1"/>
  <c r="AK65" i="1"/>
  <c r="AL65" i="1" s="1"/>
  <c r="AU65" i="1"/>
  <c r="AM38" i="1"/>
  <c r="AU38" i="1"/>
  <c r="AK38" i="1"/>
  <c r="AL38" i="1" s="1"/>
  <c r="AM130" i="1"/>
  <c r="AU130" i="1"/>
  <c r="AK130" i="1"/>
  <c r="AL130" i="1" s="1"/>
  <c r="AM63" i="1"/>
  <c r="AU63" i="1"/>
  <c r="AK63" i="1"/>
  <c r="AL63" i="1" s="1"/>
  <c r="AM26" i="1"/>
  <c r="AK26" i="1"/>
  <c r="AL26" i="1" s="1"/>
  <c r="AU26" i="1"/>
  <c r="AM16" i="1"/>
  <c r="AU16" i="1"/>
  <c r="AK16" i="1"/>
  <c r="AL16" i="1" s="1"/>
  <c r="AM109" i="1"/>
  <c r="AU109" i="1"/>
  <c r="AK109" i="1"/>
  <c r="AL109" i="1" s="1"/>
  <c r="AM116" i="1"/>
  <c r="AU116" i="1"/>
  <c r="AK116" i="1"/>
  <c r="AL116" i="1" s="1"/>
  <c r="AM67" i="1"/>
  <c r="AU67" i="1"/>
  <c r="AK67" i="1"/>
  <c r="AL67" i="1" s="1"/>
  <c r="AM68" i="1"/>
  <c r="AK68" i="1"/>
  <c r="AL68" i="1" s="1"/>
  <c r="AU68" i="1"/>
  <c r="AM52" i="1"/>
  <c r="AU52" i="1"/>
  <c r="AK52" i="1"/>
  <c r="AL52" i="1" s="1"/>
  <c r="AM124" i="1"/>
  <c r="AU124" i="1"/>
  <c r="AK124" i="1"/>
  <c r="AL124" i="1" s="1"/>
  <c r="AM71" i="1"/>
  <c r="AU71" i="1"/>
  <c r="AK71" i="1"/>
  <c r="AL71" i="1" s="1"/>
  <c r="AM56" i="1"/>
  <c r="AK56" i="1"/>
  <c r="AL56" i="1" s="1"/>
  <c r="AU56" i="1"/>
  <c r="AM120" i="1"/>
  <c r="AK120" i="1"/>
  <c r="AL120" i="1" s="1"/>
  <c r="AU120" i="1"/>
  <c r="AM73" i="1"/>
  <c r="AU73" i="1"/>
  <c r="AK73" i="1"/>
  <c r="AL73" i="1" s="1"/>
  <c r="AM98" i="1"/>
  <c r="AK98" i="1"/>
  <c r="AL98" i="1" s="1"/>
  <c r="AU98" i="1"/>
  <c r="AM102" i="1"/>
  <c r="AU102" i="1"/>
  <c r="AK102" i="1"/>
  <c r="AL102" i="1" s="1"/>
  <c r="AM94" i="1"/>
  <c r="AK94" i="1"/>
  <c r="AL94" i="1" s="1"/>
  <c r="AU94" i="1"/>
  <c r="AM64" i="1"/>
  <c r="AK64" i="1"/>
  <c r="AL64" i="1" s="1"/>
  <c r="AU64" i="1"/>
  <c r="AM79" i="1"/>
  <c r="AU79" i="1"/>
  <c r="AK79" i="1"/>
  <c r="AL79" i="1" s="1"/>
  <c r="AM40" i="1"/>
  <c r="AU40" i="1"/>
  <c r="AK40" i="1"/>
  <c r="AL40" i="1" s="1"/>
  <c r="AM12" i="1"/>
  <c r="AK12" i="1"/>
  <c r="AL12" i="1" s="1"/>
  <c r="AU12" i="1"/>
  <c r="AM19" i="1"/>
  <c r="AU19" i="1"/>
  <c r="AK19" i="1"/>
  <c r="AL19" i="1" s="1"/>
  <c r="AM62" i="1"/>
  <c r="AU62" i="1"/>
  <c r="AK62" i="1"/>
  <c r="AL62" i="1" s="1"/>
  <c r="AM60" i="1"/>
  <c r="AK60" i="1"/>
  <c r="AL60" i="1" s="1"/>
  <c r="AU60" i="1"/>
  <c r="AM81" i="1"/>
  <c r="AK81" i="1"/>
  <c r="AL81" i="1" s="1"/>
  <c r="AU81" i="1"/>
  <c r="AM115" i="1"/>
  <c r="AU115" i="1"/>
  <c r="AK115" i="1"/>
  <c r="AL115" i="1" s="1"/>
  <c r="AM29" i="1"/>
  <c r="AU29" i="1"/>
  <c r="AK29" i="1"/>
  <c r="AL29" i="1" s="1"/>
  <c r="AM77" i="1"/>
  <c r="AU77" i="1"/>
  <c r="AK77" i="1"/>
  <c r="AL77" i="1" s="1"/>
  <c r="AM121" i="1"/>
  <c r="AK121" i="1"/>
  <c r="AL121" i="1" s="1"/>
  <c r="AU121" i="1"/>
  <c r="AM34" i="1"/>
  <c r="AU34" i="1"/>
  <c r="AK34" i="1"/>
  <c r="AL34" i="1" s="1"/>
  <c r="AM122" i="1"/>
  <c r="AU122" i="1"/>
  <c r="AK122" i="1"/>
  <c r="AL122" i="1" s="1"/>
  <c r="AM22" i="1"/>
  <c r="AU22" i="1"/>
  <c r="AK22" i="1"/>
  <c r="AL22" i="1" s="1"/>
  <c r="AM47" i="1"/>
  <c r="AK47" i="1"/>
  <c r="AL47" i="1" s="1"/>
  <c r="AU47" i="1"/>
  <c r="AM117" i="1"/>
  <c r="AK117" i="1"/>
  <c r="AL117" i="1" s="1"/>
  <c r="AU117" i="1"/>
  <c r="AM91" i="1"/>
  <c r="AU91" i="1"/>
  <c r="AK91" i="1"/>
  <c r="AL91" i="1" s="1"/>
  <c r="AM61" i="1"/>
  <c r="AU61" i="1"/>
  <c r="AK61" i="1"/>
  <c r="AL61" i="1" s="1"/>
  <c r="AM18" i="1"/>
  <c r="AU18" i="1"/>
  <c r="AK18" i="1"/>
  <c r="AL18" i="1" s="1"/>
  <c r="AM31" i="1"/>
  <c r="AU31" i="1"/>
  <c r="AK31" i="1"/>
  <c r="AL31" i="1" s="1"/>
  <c r="AM41" i="1"/>
  <c r="AU41" i="1"/>
  <c r="AK41" i="1"/>
  <c r="AL41" i="1" s="1"/>
  <c r="AM69" i="1"/>
  <c r="AK69" i="1"/>
  <c r="AL69" i="1" s="1"/>
  <c r="AU69" i="1"/>
  <c r="AM127" i="1"/>
  <c r="AU127" i="1"/>
  <c r="AK127" i="1"/>
  <c r="AL127" i="1" s="1"/>
  <c r="AM27" i="1"/>
  <c r="AK27" i="1"/>
  <c r="AL27" i="1" s="1"/>
  <c r="AU27" i="1"/>
  <c r="AM86" i="1"/>
  <c r="AK86" i="1"/>
  <c r="AL86" i="1" s="1"/>
  <c r="AU86" i="1"/>
  <c r="AM17" i="1"/>
  <c r="AU17" i="1"/>
  <c r="AK17" i="1"/>
  <c r="AL17" i="1" s="1"/>
  <c r="AM11" i="1"/>
  <c r="AU11" i="1"/>
  <c r="AK11" i="1"/>
  <c r="AL11" i="1" s="1"/>
  <c r="AM119" i="1"/>
  <c r="AU119" i="1"/>
  <c r="AK119" i="1"/>
  <c r="AL119" i="1" s="1"/>
  <c r="AM97" i="1"/>
  <c r="AU97" i="1"/>
  <c r="AK97" i="1"/>
  <c r="AL97" i="1" s="1"/>
  <c r="AU254" i="1"/>
  <c r="AV23" i="1" l="1"/>
  <c r="AX23" i="1"/>
  <c r="AY23" i="1" s="1"/>
  <c r="AX80" i="1"/>
  <c r="AY80" i="1" s="1"/>
  <c r="AV80" i="1"/>
  <c r="AV51" i="1"/>
  <c r="AX51" i="1"/>
  <c r="AY51" i="1" s="1"/>
  <c r="AV107" i="1"/>
  <c r="AX107" i="1"/>
  <c r="AY107" i="1" s="1"/>
  <c r="AX11" i="1"/>
  <c r="AY11" i="1" s="1"/>
  <c r="AV11" i="1"/>
  <c r="AX117" i="1"/>
  <c r="AY117" i="1" s="1"/>
  <c r="AV117" i="1"/>
  <c r="AX64" i="1"/>
  <c r="AY64" i="1" s="1"/>
  <c r="AV64" i="1"/>
  <c r="AX109" i="1"/>
  <c r="AY109" i="1" s="1"/>
  <c r="AV109" i="1"/>
  <c r="AV54" i="1"/>
  <c r="AX54" i="1"/>
  <c r="AY54" i="1" s="1"/>
  <c r="AX39" i="1"/>
  <c r="AY39" i="1" s="1"/>
  <c r="AV39" i="1"/>
  <c r="AX55" i="1"/>
  <c r="AY55" i="1" s="1"/>
  <c r="AV55" i="1"/>
  <c r="AV15" i="1"/>
  <c r="AX15" i="1"/>
  <c r="AY15" i="1" s="1"/>
  <c r="AX104" i="1"/>
  <c r="AY104" i="1" s="1"/>
  <c r="AV104" i="1"/>
  <c r="AX14" i="1"/>
  <c r="AY14" i="1" s="1"/>
  <c r="AV14" i="1"/>
  <c r="AV121" i="1"/>
  <c r="AX121" i="1"/>
  <c r="AY121" i="1" s="1"/>
  <c r="AX120" i="1"/>
  <c r="AY120" i="1" s="1"/>
  <c r="AV120" i="1"/>
  <c r="AX111" i="1"/>
  <c r="AY111" i="1" s="1"/>
  <c r="AV111" i="1"/>
  <c r="AV27" i="1"/>
  <c r="AX27" i="1"/>
  <c r="AY27" i="1" s="1"/>
  <c r="AX18" i="1"/>
  <c r="AY18" i="1" s="1"/>
  <c r="AV18" i="1"/>
  <c r="AV115" i="1"/>
  <c r="AX115" i="1"/>
  <c r="AY115" i="1" s="1"/>
  <c r="AV98" i="1"/>
  <c r="AX98" i="1"/>
  <c r="AY98" i="1" s="1"/>
  <c r="AX124" i="1"/>
  <c r="AY124" i="1" s="1"/>
  <c r="AV124" i="1"/>
  <c r="AX63" i="1"/>
  <c r="AY63" i="1" s="1"/>
  <c r="AV63" i="1"/>
  <c r="AV65" i="1"/>
  <c r="AX65" i="1"/>
  <c r="AY65" i="1" s="1"/>
  <c r="AX92" i="1"/>
  <c r="AY92" i="1" s="1"/>
  <c r="AV92" i="1"/>
  <c r="AV33" i="1"/>
  <c r="AX33" i="1"/>
  <c r="AY33" i="1" s="1"/>
  <c r="AX126" i="1"/>
  <c r="AY126" i="1" s="1"/>
  <c r="AV126" i="1"/>
  <c r="AV78" i="1"/>
  <c r="AX78" i="1"/>
  <c r="AY78" i="1" s="1"/>
  <c r="AX93" i="1"/>
  <c r="AY93" i="1" s="1"/>
  <c r="AV93" i="1"/>
  <c r="AX100" i="1"/>
  <c r="AY100" i="1" s="1"/>
  <c r="AV100" i="1"/>
  <c r="AX113" i="1"/>
  <c r="AY113" i="1" s="1"/>
  <c r="AV113" i="1"/>
  <c r="AX49" i="1"/>
  <c r="AY49" i="1" s="1"/>
  <c r="AV49" i="1"/>
  <c r="AV82" i="1"/>
  <c r="AX82" i="1"/>
  <c r="AY82" i="1" s="1"/>
  <c r="AX128" i="1"/>
  <c r="AY128" i="1" s="1"/>
  <c r="AV128" i="1"/>
  <c r="AV87" i="1"/>
  <c r="AX87" i="1"/>
  <c r="AY87" i="1" s="1"/>
  <c r="AX101" i="1"/>
  <c r="AY101" i="1" s="1"/>
  <c r="AV101" i="1"/>
  <c r="AX103" i="1"/>
  <c r="AY103" i="1" s="1"/>
  <c r="AV103" i="1"/>
  <c r="AV97" i="1"/>
  <c r="AX97" i="1"/>
  <c r="AY97" i="1" s="1"/>
  <c r="AV41" i="1"/>
  <c r="AX41" i="1"/>
  <c r="AY41" i="1" s="1"/>
  <c r="AV122" i="1"/>
  <c r="AX122" i="1"/>
  <c r="AY122" i="1" s="1"/>
  <c r="AV62" i="1"/>
  <c r="AX62" i="1"/>
  <c r="AY62" i="1" s="1"/>
  <c r="AV56" i="1"/>
  <c r="AX56" i="1"/>
  <c r="AY56" i="1" s="1"/>
  <c r="AX67" i="1"/>
  <c r="AY67" i="1" s="1"/>
  <c r="AV67" i="1"/>
  <c r="AX24" i="1"/>
  <c r="AY24" i="1" s="1"/>
  <c r="AV24" i="1"/>
  <c r="AV118" i="1"/>
  <c r="AX118" i="1"/>
  <c r="AY118" i="1" s="1"/>
  <c r="AX112" i="1"/>
  <c r="AY112" i="1" s="1"/>
  <c r="AV112" i="1"/>
  <c r="AX96" i="1"/>
  <c r="AY96" i="1" s="1"/>
  <c r="AV96" i="1"/>
  <c r="AX84" i="1"/>
  <c r="AY84" i="1" s="1"/>
  <c r="AV84" i="1"/>
  <c r="AX106" i="1"/>
  <c r="AY106" i="1" s="1"/>
  <c r="AV106" i="1"/>
  <c r="AV132" i="1"/>
  <c r="AX132" i="1"/>
  <c r="AY132" i="1" s="1"/>
  <c r="AX85" i="1"/>
  <c r="AY85" i="1" s="1"/>
  <c r="AV85" i="1"/>
  <c r="AX114" i="1"/>
  <c r="AY114" i="1" s="1"/>
  <c r="AV114" i="1"/>
  <c r="AX17" i="1"/>
  <c r="AY17" i="1" s="1"/>
  <c r="AV17" i="1"/>
  <c r="AV61" i="1"/>
  <c r="AX61" i="1"/>
  <c r="AY61" i="1" s="1"/>
  <c r="AV47" i="1"/>
  <c r="AX47" i="1"/>
  <c r="AY47" i="1" s="1"/>
  <c r="AV77" i="1"/>
  <c r="AX77" i="1"/>
  <c r="AY77" i="1" s="1"/>
  <c r="AX81" i="1"/>
  <c r="AY81" i="1" s="1"/>
  <c r="AV81" i="1"/>
  <c r="AV40" i="1"/>
  <c r="AX40" i="1"/>
  <c r="AY40" i="1" s="1"/>
  <c r="AV94" i="1"/>
  <c r="AX94" i="1"/>
  <c r="AY94" i="1" s="1"/>
  <c r="AV16" i="1"/>
  <c r="AX16" i="1"/>
  <c r="AY16" i="1" s="1"/>
  <c r="AV20" i="1"/>
  <c r="AX20" i="1"/>
  <c r="AY20" i="1" s="1"/>
  <c r="AV36" i="1"/>
  <c r="AX36" i="1"/>
  <c r="AY36" i="1" s="1"/>
  <c r="AX42" i="1"/>
  <c r="AY42" i="1" s="1"/>
  <c r="AV42" i="1"/>
  <c r="AX129" i="1"/>
  <c r="AY129" i="1" s="1"/>
  <c r="AV129" i="1"/>
  <c r="AV57" i="1"/>
  <c r="AX57" i="1"/>
  <c r="AY57" i="1" s="1"/>
  <c r="AX125" i="1"/>
  <c r="AY125" i="1" s="1"/>
  <c r="AV125" i="1"/>
  <c r="AX123" i="1"/>
  <c r="AY123" i="1" s="1"/>
  <c r="AV123" i="1"/>
  <c r="AX105" i="1"/>
  <c r="AY105" i="1" s="1"/>
  <c r="AV105" i="1"/>
  <c r="AX108" i="1"/>
  <c r="AY108" i="1" s="1"/>
  <c r="AV108" i="1"/>
  <c r="AX66" i="1"/>
  <c r="AY66" i="1" s="1"/>
  <c r="AV66" i="1"/>
  <c r="AV53" i="1"/>
  <c r="AX53" i="1"/>
  <c r="AY53" i="1" s="1"/>
  <c r="AX12" i="1"/>
  <c r="AY12" i="1" s="1"/>
  <c r="AV12" i="1"/>
  <c r="AX38" i="1"/>
  <c r="AY38" i="1" s="1"/>
  <c r="AV38" i="1"/>
  <c r="AX59" i="1"/>
  <c r="AY59" i="1" s="1"/>
  <c r="AV59" i="1"/>
  <c r="AV127" i="1"/>
  <c r="AX127" i="1"/>
  <c r="AY127" i="1" s="1"/>
  <c r="AX52" i="1"/>
  <c r="AY52" i="1" s="1"/>
  <c r="AV52" i="1"/>
  <c r="AV130" i="1"/>
  <c r="AX130" i="1"/>
  <c r="AY130" i="1" s="1"/>
  <c r="AX99" i="1"/>
  <c r="AY99" i="1" s="1"/>
  <c r="AV99" i="1"/>
  <c r="AV110" i="1"/>
  <c r="AX110" i="1"/>
  <c r="AY110" i="1" s="1"/>
  <c r="AV44" i="1"/>
  <c r="AX44" i="1"/>
  <c r="AY44" i="1" s="1"/>
  <c r="AV50" i="1"/>
  <c r="AX50" i="1"/>
  <c r="AY50" i="1" s="1"/>
  <c r="AX76" i="1"/>
  <c r="AY76" i="1" s="1"/>
  <c r="AV76" i="1"/>
  <c r="AX25" i="1"/>
  <c r="AY25" i="1" s="1"/>
  <c r="AV25" i="1"/>
  <c r="AX46" i="1"/>
  <c r="AY46" i="1" s="1"/>
  <c r="AV46" i="1"/>
  <c r="AX22" i="1"/>
  <c r="AY22" i="1" s="1"/>
  <c r="AV22" i="1"/>
  <c r="AV102" i="1"/>
  <c r="AX102" i="1"/>
  <c r="AY102" i="1" s="1"/>
  <c r="AX72" i="1"/>
  <c r="AY72" i="1" s="1"/>
  <c r="AV72" i="1"/>
  <c r="AV119" i="1"/>
  <c r="AX119" i="1"/>
  <c r="AY119" i="1" s="1"/>
  <c r="AV86" i="1"/>
  <c r="AX86" i="1"/>
  <c r="AY86" i="1" s="1"/>
  <c r="AX31" i="1"/>
  <c r="AY31" i="1" s="1"/>
  <c r="AV31" i="1"/>
  <c r="AX34" i="1"/>
  <c r="AY34" i="1" s="1"/>
  <c r="AV34" i="1"/>
  <c r="AX19" i="1"/>
  <c r="AY19" i="1" s="1"/>
  <c r="AV19" i="1"/>
  <c r="AV73" i="1"/>
  <c r="AX73" i="1"/>
  <c r="AY73" i="1" s="1"/>
  <c r="AX116" i="1"/>
  <c r="AY116" i="1" s="1"/>
  <c r="AV116" i="1"/>
  <c r="AX26" i="1"/>
  <c r="AY26" i="1" s="1"/>
  <c r="AV26" i="1"/>
  <c r="AX9" i="1"/>
  <c r="AY9" i="1" s="1"/>
  <c r="AV9" i="1"/>
  <c r="AX131" i="1"/>
  <c r="AY131" i="1" s="1"/>
  <c r="AV131" i="1"/>
  <c r="AV133" i="1"/>
  <c r="AX133" i="1"/>
  <c r="AY133" i="1" s="1"/>
  <c r="AX89" i="1"/>
  <c r="AY89" i="1" s="1"/>
  <c r="AV89" i="1"/>
  <c r="AV13" i="1"/>
  <c r="AX13" i="1"/>
  <c r="AY13" i="1" s="1"/>
  <c r="AX75" i="1"/>
  <c r="AY75" i="1" s="1"/>
  <c r="AV75" i="1"/>
  <c r="AX74" i="1"/>
  <c r="AY74" i="1" s="1"/>
  <c r="AV74" i="1"/>
  <c r="AX58" i="1"/>
  <c r="AY58" i="1" s="1"/>
  <c r="AV58" i="1"/>
  <c r="AV43" i="1"/>
  <c r="AX43" i="1"/>
  <c r="AY43" i="1" s="1"/>
  <c r="AV83" i="1"/>
  <c r="AX83" i="1"/>
  <c r="AY83" i="1" s="1"/>
  <c r="AX37" i="1"/>
  <c r="AY37" i="1" s="1"/>
  <c r="AV37" i="1"/>
  <c r="AX30" i="1"/>
  <c r="AY30" i="1" s="1"/>
  <c r="AV30" i="1"/>
  <c r="AV69" i="1"/>
  <c r="AX69" i="1"/>
  <c r="AY69" i="1" s="1"/>
  <c r="AX91" i="1"/>
  <c r="AY91" i="1" s="1"/>
  <c r="AV91" i="1"/>
  <c r="AX29" i="1"/>
  <c r="AY29" i="1" s="1"/>
  <c r="AV29" i="1"/>
  <c r="AX60" i="1"/>
  <c r="AY60" i="1" s="1"/>
  <c r="AV60" i="1"/>
  <c r="AX79" i="1"/>
  <c r="AY79" i="1" s="1"/>
  <c r="AV79" i="1"/>
  <c r="AX71" i="1"/>
  <c r="AY71" i="1" s="1"/>
  <c r="AV71" i="1"/>
  <c r="AX68" i="1"/>
  <c r="AY68" i="1" s="1"/>
  <c r="AV68" i="1"/>
  <c r="AX134" i="1"/>
  <c r="AY134" i="1" s="1"/>
  <c r="AV134" i="1"/>
  <c r="AX35" i="1"/>
  <c r="AY35" i="1" s="1"/>
  <c r="AV35" i="1"/>
  <c r="AV90" i="1"/>
  <c r="AX90" i="1"/>
  <c r="AY90" i="1" s="1"/>
  <c r="AX48" i="1"/>
  <c r="AY48" i="1" s="1"/>
  <c r="AV48" i="1"/>
  <c r="AX88" i="1"/>
  <c r="AY88" i="1" s="1"/>
  <c r="AV88" i="1"/>
  <c r="AV70" i="1"/>
  <c r="AX70" i="1"/>
  <c r="AY70" i="1" s="1"/>
  <c r="AX45" i="1"/>
  <c r="AY45" i="1" s="1"/>
  <c r="AV45" i="1"/>
  <c r="AX21" i="1"/>
  <c r="AY21" i="1" s="1"/>
  <c r="AV21" i="1"/>
  <c r="AX95" i="1"/>
  <c r="AY95" i="1" s="1"/>
  <c r="AV95" i="1"/>
  <c r="AX32" i="1"/>
  <c r="AY32" i="1" s="1"/>
  <c r="AV32" i="1"/>
</calcChain>
</file>

<file path=xl/comments1.xml><?xml version="1.0" encoding="utf-8"?>
<comments xmlns="http://schemas.openxmlformats.org/spreadsheetml/2006/main">
  <authors>
    <author>Finanzas</author>
  </authors>
  <commentList>
    <comment ref="T179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0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1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2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3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4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5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6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7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8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9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0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1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2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3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4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5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6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8" authorId="0" shapeId="0">
      <text>
        <r>
          <rPr>
            <b/>
            <sz val="9"/>
            <color indexed="81"/>
            <rFont val="Tahoma"/>
            <family val="2"/>
          </rPr>
          <t>TIPO DE CAMBIO EURO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9" authorId="0" shapeId="0">
      <text>
        <r>
          <rPr>
            <b/>
            <sz val="9"/>
            <color indexed="81"/>
            <rFont val="Tahoma"/>
            <family val="2"/>
          </rPr>
          <t>VALOR EN EURO TIPO DE CAMBIO DIN 645,92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1" authorId="0" shapeId="0">
      <text>
        <r>
          <rPr>
            <sz val="9"/>
            <color indexed="81"/>
            <rFont val="Tahoma"/>
            <family val="2"/>
          </rPr>
          <t xml:space="preserve">VALOR EN EURO TIPO DE CAMBIO DIN 645,66
</t>
        </r>
      </text>
    </comment>
    <comment ref="T202" authorId="0" shapeId="0">
      <text>
        <r>
          <rPr>
            <b/>
            <sz val="9"/>
            <color indexed="81"/>
            <rFont val="Tahoma"/>
            <family val="2"/>
          </rPr>
          <t>TIPO DE CAMBIO DIN 645,66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<sst xmlns="http://schemas.openxmlformats.org/spreadsheetml/2006/main" count="3212" uniqueCount="293">
  <si>
    <t>Cierre</t>
  </si>
  <si>
    <t>Fecha</t>
  </si>
  <si>
    <t>Mes</t>
  </si>
  <si>
    <t>Año</t>
  </si>
  <si>
    <t>Cierre Mensual:</t>
  </si>
  <si>
    <t>Auxiliar de Activos fijos</t>
  </si>
  <si>
    <t>Cierre Anual</t>
  </si>
  <si>
    <t>Cierre Anual Anterior:</t>
  </si>
  <si>
    <t xml:space="preserve">                                  </t>
  </si>
  <si>
    <t>Fecha efectiva de comienzo depreciacion</t>
  </si>
  <si>
    <t>vida util consumida periodo 2016</t>
  </si>
  <si>
    <t>Vida Útil 2017-2018</t>
  </si>
  <si>
    <t>Depreciacion al 31-12-2018</t>
  </si>
  <si>
    <t>Valor Neto Activo Fijo</t>
  </si>
  <si>
    <t>Cta. Cble</t>
  </si>
  <si>
    <t>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</si>
  <si>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</si>
  <si>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</si>
  <si>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</si>
  <si>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</si>
  <si>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</si>
  <si>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</si>
  <si>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</si>
  <si>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</si>
  <si>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compra</t>
  </si>
  <si>
    <t>Fecha Adj. Concesión</t>
  </si>
  <si>
    <t>Fecha comienzo op</t>
  </si>
  <si>
    <t>Fecha termino Concesion</t>
  </si>
  <si>
    <t>Vida util s/ Concesion</t>
  </si>
  <si>
    <t>N+24</t>
  </si>
  <si>
    <t>Vida útil tributaria(meses)</t>
  </si>
  <si>
    <t>Valor de Origen</t>
  </si>
  <si>
    <t>Transcurrida 31.12.2016</t>
  </si>
  <si>
    <t>Transcurrida 31.12.2017</t>
  </si>
  <si>
    <t>Transcurrida 31.12.2018</t>
  </si>
  <si>
    <t>31.12.2019</t>
  </si>
  <si>
    <t>31.12.2020</t>
  </si>
  <si>
    <t>31.01.2021</t>
  </si>
  <si>
    <t>Restante</t>
  </si>
  <si>
    <t>Dep Acum al 31-12-2016</t>
  </si>
  <si>
    <t>Depreciacion acum 31.12.2017</t>
  </si>
  <si>
    <t>Depreciacion del ejercicio</t>
  </si>
  <si>
    <t>Dep Acum Final 31-12-2018</t>
  </si>
  <si>
    <t>Activo Fijo neto 2018</t>
  </si>
  <si>
    <t>Dep. al 31.12.2019</t>
  </si>
  <si>
    <t>Dep. Acum. Al 31.12.2019</t>
  </si>
  <si>
    <t>Activo Fijo Neto al 31.12.2019</t>
  </si>
  <si>
    <t>Dep dic 19</t>
  </si>
  <si>
    <t>Dep. al 31.12.2020</t>
  </si>
  <si>
    <t>Dep. Acum. Al 31.12.2020</t>
  </si>
  <si>
    <t>Activo Fijo Neto al 31.12.2020</t>
  </si>
  <si>
    <t>Dep. al 31.05.2021</t>
  </si>
  <si>
    <t>Dep. Acum. Al 31.05.2021</t>
  </si>
  <si>
    <t>Activo Fijo Neto al 31.05.2021</t>
  </si>
  <si>
    <t>Edificios</t>
  </si>
  <si>
    <t>SI</t>
  </si>
  <si>
    <t>Estudio Análisis Vial Básico Prt Vi Región</t>
  </si>
  <si>
    <t>SERVICIOS DE INGENIERÍA JORGE WASHINGTON LTDA</t>
  </si>
  <si>
    <t>LAMPA</t>
  </si>
  <si>
    <t>Planos Con Topografia De Detalle Según Requerimiento Con Detalle Exrerio Y Curvas De Nivel Con Gps Lampa</t>
  </si>
  <si>
    <t>LUIS ANTONIO CANALES MIRANDA</t>
  </si>
  <si>
    <t>Calicatas Terrenos Lampa</t>
  </si>
  <si>
    <t>Coeficiente De Empuje</t>
  </si>
  <si>
    <t>SOC. DE CONTROL DE CALIDAD E INSPECCIONES LTDA</t>
  </si>
  <si>
    <t>Mec. Suelos - Informe De Ingeniero</t>
  </si>
  <si>
    <t>Mec. Suelos - Estudio De Sueldos Para Fu</t>
  </si>
  <si>
    <t>Visita</t>
  </si>
  <si>
    <t>Hora Laboratorista</t>
  </si>
  <si>
    <t>Construcción</t>
  </si>
  <si>
    <t>CONSTRUCCIÓN</t>
  </si>
  <si>
    <t>Arriendo Propiedad Lote N.9</t>
  </si>
  <si>
    <t>SOCIEDAD DE INVERSIONES BEASAIN LTDA</t>
  </si>
  <si>
    <t>INGEMAB INGENIERIA Y CONSULTORIA SPA</t>
  </si>
  <si>
    <t>Pronunciamiento Favorable. Servicio Evaluacion Ambiental</t>
  </si>
  <si>
    <t>INGEA INGENIERIA Y GESTION AMBIENTAL LTDA</t>
  </si>
  <si>
    <t>Cable Utp Cat6 Nexxt Gris 305M Pcgucc6Cm</t>
  </si>
  <si>
    <t>BUSINESS CONSULTING SOLUCION CHILE SPA</t>
  </si>
  <si>
    <t xml:space="preserve">GLOBAL CONSTRUCTORA LTDA. </t>
  </si>
  <si>
    <t>GLOBAL CONSTRUCTORA LTDA.</t>
  </si>
  <si>
    <t>Entrega Proyecto (50%). Proyecto De Pavimentacion Y Aguas</t>
  </si>
  <si>
    <t>Planta Revision Tecnica. Elaboracion De Proyectos Sanitarios</t>
  </si>
  <si>
    <t>CONSTRUCTORA KISA LTDA</t>
  </si>
  <si>
    <t>Filtro Vf4000 Papel Pleg Ridg</t>
  </si>
  <si>
    <t>SODIMAC S.A.</t>
  </si>
  <si>
    <t>Asp Wd1255 Rid Seco/Moj 45Lt</t>
  </si>
  <si>
    <t>Materiales Varios De Construccion</t>
  </si>
  <si>
    <t>CASA FRANCO SOCIEDAD COMERCIAL LTDA</t>
  </si>
  <si>
    <t>Transformador Multi. Ple 3A</t>
  </si>
  <si>
    <t>IVAN FERNANDO RODRIGUEZ BECERRA</t>
  </si>
  <si>
    <t>Informe 14/2017</t>
  </si>
  <si>
    <t>VALESKA ANDREA PENA MORAGA</t>
  </si>
  <si>
    <t>Perfil Cuadrado 100X100X3, 0Mm</t>
  </si>
  <si>
    <t>CUBIERTAS DE CHILE KUBIEC SPA</t>
  </si>
  <si>
    <t>EASY RETAIL S.A.</t>
  </si>
  <si>
    <t>Locker Met. 400-1 C/Patas</t>
  </si>
  <si>
    <t>COMERCIALIZADORA NOVOTRADE SPA</t>
  </si>
  <si>
    <t xml:space="preserve">60% Termino Instalacion </t>
  </si>
  <si>
    <t>CONSTRUCTORA E INGENIERIA ELECTRICA ALCANTARA S.A.</t>
  </si>
  <si>
    <t>Inusmos De Casino</t>
  </si>
  <si>
    <t>Maquinaria y equipos</t>
  </si>
  <si>
    <t>Refrigerador Da</t>
  </si>
  <si>
    <t>FALABELLA RETAIL S.A.</t>
  </si>
  <si>
    <t>Despacho</t>
  </si>
  <si>
    <t>Mang 3/8Xl Malla 8.5 Mts Niples 6.6 Fjx Recto Y 90</t>
  </si>
  <si>
    <t>RAMON HERNAN MENESES VALENZUELA</t>
  </si>
  <si>
    <t>Mang 3/8Xl Malla 8.5 Mts Niples 6.6 Fjx Y Ojo Banjo</t>
  </si>
  <si>
    <t>Insumos Electricos</t>
  </si>
  <si>
    <t>CIA DISTRIBUIDORA DE ELECTRONICA Y TELECUMNICAC. LTDA</t>
  </si>
  <si>
    <t xml:space="preserve">Cables </t>
  </si>
  <si>
    <t>ELECTRONICA Y COMPUTACION TELCO LTDA</t>
  </si>
  <si>
    <t>50. Cable Patch Nexxt 6A Azul 2.1M</t>
  </si>
  <si>
    <t>Intalaciones De Cerradura</t>
  </si>
  <si>
    <t>ALUMINIOS XIMENA ANTONIETA CARO ESCOBAR E.I.R.L.</t>
  </si>
  <si>
    <t>Insumos De Oficina</t>
  </si>
  <si>
    <t>FELIPE ANDRES TORRES HIDALGO</t>
  </si>
  <si>
    <t>Focos Led 50W</t>
  </si>
  <si>
    <t>Soporte De Camara Acero A36</t>
  </si>
  <si>
    <t>MAQUINARIAS CURMAQ LTDA</t>
  </si>
  <si>
    <t>Trabajos Instalacion Electrica</t>
  </si>
  <si>
    <t>ADRIAN DOMINGO MUNOZ SOLIS</t>
  </si>
  <si>
    <t>Lienzos Tela Pvc. 7X2 Mt</t>
  </si>
  <si>
    <t>PUBLICIDAD ALTO IMPACTO LTDA</t>
  </si>
  <si>
    <t>At Sw 24P Mod.At-Gs900/2 4 No Adm</t>
  </si>
  <si>
    <t>MATERIALES Y COMPONENTES INSDUSTRIALES METACOM LTDA</t>
  </si>
  <si>
    <t>Fk Punchadora D914S/Cuch Illa Eversharp 66/110</t>
  </si>
  <si>
    <t>PERSONAL COMPUTER FACTORY S.A.</t>
  </si>
  <si>
    <t>SOCIEDAD FERRETERIA MOISES PEAALOZA E HI</t>
  </si>
  <si>
    <t>Realizacion Red Electrica Trifasica Para Lineas Pozo</t>
  </si>
  <si>
    <t>VICTOR ALEX GALAZ HERRERA</t>
  </si>
  <si>
    <t>Realizacion Red Electrica Monofasica Para Lineas Pozo</t>
  </si>
  <si>
    <t>Realizacion Y Revision De Canalizacion Y Orden De Pun</t>
  </si>
  <si>
    <t>Realizacion Y Revision De Canalizacion Y Orden Au</t>
  </si>
  <si>
    <t>Instalacion De Contacto Principal De Generador</t>
  </si>
  <si>
    <t>Compra De Insumos Y Materiales Varios</t>
  </si>
  <si>
    <t>Perno Expansion 3/8 X 4"</t>
  </si>
  <si>
    <t>Traslado En Rampla De Accesorios Para Linea De R</t>
  </si>
  <si>
    <t>SOCIEDAD COMERCIAL Y DE TRANSPORTES ECAVAL LTDA</t>
  </si>
  <si>
    <t>Profundimetro 1.6 Pcl. Tdg 16C01</t>
  </si>
  <si>
    <t>GUILLERMO ENRIQUE RODRIGUEZ ZAMBRANO, COMERCIALIZACION DE EQUIPOS, REP</t>
  </si>
  <si>
    <t>Ot 100903</t>
  </si>
  <si>
    <t>MARCOS SIMON ZAMBON BERLAGOSKY</t>
  </si>
  <si>
    <t>Realizacion De Red Electrica Para Estacion De Gases</t>
  </si>
  <si>
    <t xml:space="preserve">Realizacion De Conexión Electrica A Generador </t>
  </si>
  <si>
    <t>Periodo De Facturacion</t>
  </si>
  <si>
    <t>ARRENDAMIENTO DE EQUIPOS DE CONSTRUCCION ARREQUIP LTDA</t>
  </si>
  <si>
    <t>Traslado De Ida Y Regreso</t>
  </si>
  <si>
    <t>SOC UNIVERSAL PERNOS LTDA</t>
  </si>
  <si>
    <t>Asm 97 Zero</t>
  </si>
  <si>
    <t>LINDE GAS CHILE S.A.</t>
  </si>
  <si>
    <t xml:space="preserve">Flete Por Cilindro </t>
  </si>
  <si>
    <t>Tubos</t>
  </si>
  <si>
    <t>DANUS CONEXIONES LTDA</t>
  </si>
  <si>
    <t>Asm 97 Hig</t>
  </si>
  <si>
    <t>Asm 97 Log</t>
  </si>
  <si>
    <t xml:space="preserve">Arriendo Cilindro </t>
  </si>
  <si>
    <t>Pinturas</t>
  </si>
  <si>
    <t>LUIS MISAEL SEPULVEDA GAMBOA</t>
  </si>
  <si>
    <t>Demacracion De Piso Alto Trafico</t>
  </si>
  <si>
    <t>Trabajos De Pavimentacion Acessos De Planta</t>
  </si>
  <si>
    <t>Instalacion De Mufas Electricas Con Material</t>
  </si>
  <si>
    <t>Instalacion De Automatico. 32 Amp</t>
  </si>
  <si>
    <t>Cambiar Automatico Trifasico 40 Amp</t>
  </si>
  <si>
    <t>Cambiar Regleta Trifasica. 125 Amp Con Material</t>
  </si>
  <si>
    <t>Instalacion Sist.Cctv</t>
  </si>
  <si>
    <t>RED INTEGRAL LTDA</t>
  </si>
  <si>
    <t>Otros Instalacion Antenas Wifi, Conexión De Monitor</t>
  </si>
  <si>
    <t>Insumos De Agua Potable</t>
  </si>
  <si>
    <t>MIGUEL FERNANDO SOTO PEREZ</t>
  </si>
  <si>
    <t>Volantes X1000 1/4</t>
  </si>
  <si>
    <t>JUAN ANDRES ARANDA GALAZ</t>
  </si>
  <si>
    <t>Liq. Horas De Exceso</t>
  </si>
  <si>
    <t>Esm Agua Semibrill Base P 5Gl</t>
  </si>
  <si>
    <t>Inspeccion Tecnica De Planta De Revision Tecnica</t>
  </si>
  <si>
    <t>SOCIEDAD BUSTAMANTE Y COMPAÑIA LTDA</t>
  </si>
  <si>
    <t>Hp Multifuncion Pagewide Pro 477Dw D3Q2C</t>
  </si>
  <si>
    <t>SERVICIOS COMPUTACIONALES GLOBAL S.A.</t>
  </si>
  <si>
    <t>30% Anticipo Trabajos Prt Lampa</t>
  </si>
  <si>
    <t>JUAN CARLOS MUNOZ SAEZ</t>
  </si>
  <si>
    <t>Servicio Limpieza</t>
  </si>
  <si>
    <t>SERVICIOS SANITARIOS NORTE SPA</t>
  </si>
  <si>
    <t>Eepp 6 Prt Lampa</t>
  </si>
  <si>
    <t>GLOBAL CONSTRUCTORA LTDA</t>
  </si>
  <si>
    <t>Construccion Subestacion 150 Kva Prt Lampa, Anticipo 1 (50%)</t>
  </si>
  <si>
    <t>ALKELEC SPA</t>
  </si>
  <si>
    <t>BOL</t>
  </si>
  <si>
    <t>ANTICIPO CTTO DE PRESTACION SERVICIOS CONSTITUCION /LAMPA/CASABLANCA SEP</t>
  </si>
  <si>
    <t>HERNA ALONSO CALQUIN RAMIREZ</t>
  </si>
  <si>
    <t>EDIFICIOS</t>
  </si>
  <si>
    <t>ANTICIPO PRES TABLERO ELECTRICIDAD Y MONTAJE PRT LAMPA</t>
  </si>
  <si>
    <t>ELECTRICIDAD, CONSTRUCCION E INMOBILIARIA GAETE</t>
  </si>
  <si>
    <t>CONEXION A RED DE ALCANTARILLADO</t>
  </si>
  <si>
    <t>COMUNIDAD LOTEO TAQUERAL</t>
  </si>
  <si>
    <t>Modificacion Sistema Cctv</t>
  </si>
  <si>
    <t>MANUEL GUSTAVO CASTRO SALAZAR</t>
  </si>
  <si>
    <t>Cam. Ip Con Instalación</t>
  </si>
  <si>
    <t>Multifuncion L475 La</t>
  </si>
  <si>
    <t>CENCOSUD RETAIL S.A.</t>
  </si>
  <si>
    <t>Lv Xg Inspection Line Composed</t>
  </si>
  <si>
    <t>Actia Muller</t>
  </si>
  <si>
    <t>1608567/A</t>
  </si>
  <si>
    <t>OPERATIVA</t>
  </si>
  <si>
    <t>Hgv Xg Inspection Line Composed</t>
  </si>
  <si>
    <t>Combined Analyser / Opacimeter</t>
  </si>
  <si>
    <t>Access Point 2.4 Ghz</t>
  </si>
  <si>
    <t>personal computer</t>
  </si>
  <si>
    <t>OFICINAS</t>
  </si>
  <si>
    <t>Impresora Fiscal Toshiba</t>
  </si>
  <si>
    <t>TECNOAPLICADA LTDA</t>
  </si>
  <si>
    <t>Impresora Okidata Ml 621 Carro Ancho</t>
  </si>
  <si>
    <t>ING. Y CONST. RICARDO RODRIGUEZ</t>
  </si>
  <si>
    <t>Impresora Okidata Ml 320</t>
  </si>
  <si>
    <t>Memoria 4Gb Ddr3-1333/ Pc3-10600 (Imac 08/2010)</t>
  </si>
  <si>
    <t>INNOVACION Y TECNOLOGIA</t>
  </si>
  <si>
    <t>Office Home Business 2016 Spanish P2 (Software)</t>
  </si>
  <si>
    <t>INGRAM MICRO CHILE S.A</t>
  </si>
  <si>
    <t>Smart Ups 3000Va Lcd</t>
  </si>
  <si>
    <t xml:space="preserve">Computador Personal Optiplex 7050 </t>
  </si>
  <si>
    <t>Computador Personal Optiplex 7051</t>
  </si>
  <si>
    <t>Computador Personal Optiplex 7052</t>
  </si>
  <si>
    <t>Computador Personal Optiplex 7053</t>
  </si>
  <si>
    <t>Computador Personal Optiplex 7054</t>
  </si>
  <si>
    <t>Computador Personal Optiplex 7055</t>
  </si>
  <si>
    <t>Computador Personal Optiplex 7056</t>
  </si>
  <si>
    <t>Computador Personal Optiplex 7057</t>
  </si>
  <si>
    <t>Computador Personal Optiplex 7058</t>
  </si>
  <si>
    <t>Impresora Termica Epson (Tickets)</t>
  </si>
  <si>
    <t>MAXI SERVICE LTDA</t>
  </si>
  <si>
    <t>Impresora Laser Kyocera</t>
  </si>
  <si>
    <t>Casillero  Cuerpos 4 Puertas</t>
  </si>
  <si>
    <t>FAYMO</t>
  </si>
  <si>
    <t>CAMARINES</t>
  </si>
  <si>
    <t>Ordenador 19" 2U Metalico</t>
  </si>
  <si>
    <t>20. Modulo Nexxt Cat 6A Sftp S/Herr</t>
  </si>
  <si>
    <t>45. Modulo Nexxt Cat6 110 Blanco</t>
  </si>
  <si>
    <t>Elevador Fijo (Gata)</t>
  </si>
  <si>
    <t>3840089759-7</t>
  </si>
  <si>
    <t>Camaras Lectura De Patentes</t>
  </si>
  <si>
    <t>Sonometro</t>
  </si>
  <si>
    <t>Banco De Pruebas (Frenos)</t>
  </si>
  <si>
    <t>Dinamometro Mustang Md 250 Heavy</t>
  </si>
  <si>
    <t>PROGRESS FIVE</t>
  </si>
  <si>
    <t>3840090948-K</t>
  </si>
  <si>
    <t>Dinamometro Mustang Md 100 Ligth</t>
  </si>
  <si>
    <t>Sillas Modelo A-235 Cg Tapiz Tiziano Azul Rey</t>
  </si>
  <si>
    <t>JESUS GRACIA Y COMPAÑÍA LTDA</t>
  </si>
  <si>
    <t>Silla Modelo R-350 Gpc Tapizada Tiziano Azul Rey Con Brazos Regulares</t>
  </si>
  <si>
    <t>Sillas Modelo Indy 235 Gpc Con Brazos Regulables Estrella Negra Y Tapizada Tiziano Azul Rey</t>
  </si>
  <si>
    <t>Mesa Comedor</t>
  </si>
  <si>
    <t>CASINO</t>
  </si>
  <si>
    <t>Silla Novaiso Azul</t>
  </si>
  <si>
    <t>Piso Multiuso</t>
  </si>
  <si>
    <t>Butaca De Espera Azul</t>
  </si>
  <si>
    <t>Kit Radio 50Km 22 Canales106803</t>
  </si>
  <si>
    <t>ELECTRONICA CASA ROYAL LTDA</t>
  </si>
  <si>
    <t>Jl460534A Cable De Red 15M Gri105625</t>
  </si>
  <si>
    <t xml:space="preserve">Configuracion de Sistema </t>
  </si>
  <si>
    <t>Microfono De Cintillo</t>
  </si>
  <si>
    <t>EQUIPOS</t>
  </si>
  <si>
    <t>SOCIEDAD DE SERVICIOS Y ELECTRONICA LIMITADA</t>
  </si>
  <si>
    <t>1102TB3NL0/1102TB4SA0 MFC KYOCERA ECOSYS M3655IDN, 55P...</t>
  </si>
  <si>
    <t>INGENIERIA Y CONSTRUCCION RICARDO RODRIGUEZ Y CIA LTDA</t>
  </si>
  <si>
    <t>KYOCERA PARA O3055DN.</t>
  </si>
  <si>
    <t>sensores de oxigeno (varios)</t>
  </si>
  <si>
    <t>OPUS INSPECTION</t>
  </si>
  <si>
    <t>65900415678-7</t>
  </si>
  <si>
    <t>GASTOS DE DESPACHO</t>
  </si>
  <si>
    <t>AG. DE ADUANA JUAN BORIE MAFUN Y CIA LTDA</t>
  </si>
  <si>
    <t>HONORARIOS</t>
  </si>
  <si>
    <t xml:space="preserve">CARTER PLAQUE JEUX FILARE </t>
  </si>
  <si>
    <t>ITEM 3. VISITA TECNICA LAMPA</t>
  </si>
  <si>
    <t>ITEM 4. MICROFONO DE CINTILLO LAMPA</t>
  </si>
  <si>
    <t>ORDEN DE COMPRA 20193309 PUNTAS DE SONDA</t>
  </si>
  <si>
    <t>JAVIER IGANCIO GOMEZ ZAMORA</t>
  </si>
  <si>
    <t>PAGO PROGRESS FIVE</t>
  </si>
  <si>
    <t>EQUIPOS COMPUTACIONALES</t>
  </si>
  <si>
    <t>PHASER 3330 A4 40PPM WIRELESS</t>
  </si>
  <si>
    <t xml:space="preserve">INGRAM MICRO CHILE S.A </t>
  </si>
  <si>
    <t>KY102L14USV IMPRESORA LASER KYOCERA FS4200DN MONO 52PPM</t>
  </si>
  <si>
    <t>COMERCIALIZACION Y DISTRIBUCION TECNOLOGIA SPA</t>
  </si>
  <si>
    <t>MAQUINARIA Y EQUIPO</t>
  </si>
  <si>
    <t>LECTOR BIOMETRICO</t>
  </si>
  <si>
    <t>QWANTEC INGENIERIA LTDA</t>
  </si>
  <si>
    <t>MAQUINARIAS Y EQUIPOS</t>
  </si>
  <si>
    <t>CAMARAS</t>
  </si>
  <si>
    <t>XX</t>
  </si>
  <si>
    <t>XXXX</t>
  </si>
  <si>
    <t xml:space="preserve">MUEBLE Y UTILES </t>
  </si>
  <si>
    <t>SILLA ADMINISTRATIVA</t>
  </si>
  <si>
    <t>DIMERC S.A</t>
  </si>
  <si>
    <t>vida util d(compra</t>
  </si>
  <si>
    <t>Clase Duracion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</si>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</sst>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 * #,##0_ ;_ * \-#,##0_ ;_ * &quot;-&quot;??_ ;_ @_ "/>
    <numFmt numFmtId="167" formatCode="0_)"/>
    <numFmt numFmtId="168" formatCode="_-* #,##0.00_-;\-* #,##0.00_-;_-* &quot;-&quot;??_-;_-@_-"/>
    <numFmt numFmtId="169" formatCode="_-&quot;$&quot;\ * #,##0_-;\-&quot;$&quot;\ * #,##0_-;_-&quot;$&quot;\ * &quot;-&quot;??_-;_-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 "/>
    </font>
    <font>
      <b/>
      <sz val="8"/>
      <color theme="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8"/>
      <color rgb="FFC00000"/>
      <name val="Calibri 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 "/>
    </font>
    <font>
      <sz val="8"/>
      <color rgb="FFC00000"/>
      <name val="Calibri"/>
      <family val="2"/>
    </font>
    <font>
      <sz val="8"/>
      <color theme="1"/>
      <name val="Calibri Light"/>
      <family val="2"/>
      <scheme val="maj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162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41" fontId="4" fillId="0" borderId="0" xfId="2" applyFont="1"/>
    <xf numFmtId="9" fontId="4" fillId="0" borderId="0" xfId="0" applyNumberFormat="1" applyFont="1"/>
    <xf numFmtId="165" fontId="6" fillId="0" borderId="0" xfId="4" applyNumberFormat="1" applyFont="1"/>
    <xf numFmtId="166" fontId="6" fillId="0" borderId="0" xfId="1" applyNumberFormat="1" applyFont="1" applyFill="1"/>
    <xf numFmtId="0" fontId="6" fillId="0" borderId="0" xfId="0" applyFont="1" applyFill="1"/>
    <xf numFmtId="0" fontId="3" fillId="0" borderId="4" xfId="0" applyFont="1" applyBorder="1"/>
    <xf numFmtId="14" fontId="4" fillId="0" borderId="5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7" xfId="0" applyFont="1" applyBorder="1"/>
    <xf numFmtId="14" fontId="4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7" fontId="4" fillId="0" borderId="0" xfId="0" applyNumberFormat="1" applyFont="1"/>
    <xf numFmtId="2" fontId="4" fillId="0" borderId="0" xfId="0" applyNumberFormat="1" applyFont="1"/>
    <xf numFmtId="0" fontId="3" fillId="0" borderId="10" xfId="0" applyFont="1" applyBorder="1"/>
    <xf numFmtId="14" fontId="4" fillId="0" borderId="11" xfId="0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4" fillId="0" borderId="13" xfId="0" applyFont="1" applyBorder="1"/>
    <xf numFmtId="14" fontId="4" fillId="0" borderId="0" xfId="0" applyNumberFormat="1" applyFont="1"/>
    <xf numFmtId="0" fontId="9" fillId="0" borderId="0" xfId="0" applyFont="1"/>
    <xf numFmtId="14" fontId="5" fillId="0" borderId="0" xfId="0" applyNumberFormat="1" applyFont="1"/>
    <xf numFmtId="14" fontId="6" fillId="2" borderId="0" xfId="0" applyNumberFormat="1" applyFont="1" applyFill="1"/>
    <xf numFmtId="2" fontId="10" fillId="3" borderId="8" xfId="0" applyNumberFormat="1" applyFont="1" applyFill="1" applyBorder="1"/>
    <xf numFmtId="2" fontId="10" fillId="3" borderId="0" xfId="0" applyNumberFormat="1" applyFont="1" applyFill="1" applyBorder="1"/>
    <xf numFmtId="0" fontId="3" fillId="0" borderId="0" xfId="0" applyFont="1"/>
    <xf numFmtId="41" fontId="3" fillId="0" borderId="0" xfId="2" applyFont="1"/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vertical="center"/>
    </xf>
    <xf numFmtId="0" fontId="12" fillId="4" borderId="15" xfId="0" applyFont="1" applyFill="1" applyBorder="1" applyAlignment="1">
      <alignment vertical="center"/>
    </xf>
    <xf numFmtId="41" fontId="11" fillId="4" borderId="15" xfId="2" applyFont="1" applyFill="1" applyBorder="1" applyAlignment="1">
      <alignment vertical="center" wrapText="1"/>
    </xf>
    <xf numFmtId="0" fontId="11" fillId="4" borderId="16" xfId="0" applyFont="1" applyFill="1" applyBorder="1" applyAlignment="1">
      <alignment vertical="center"/>
    </xf>
    <xf numFmtId="0" fontId="13" fillId="4" borderId="16" xfId="0" applyFont="1" applyFill="1" applyBorder="1" applyAlignment="1">
      <alignment vertical="center"/>
    </xf>
    <xf numFmtId="165" fontId="13" fillId="4" borderId="0" xfId="4" applyNumberFormat="1" applyFont="1" applyFill="1" applyAlignment="1">
      <alignment vertical="center"/>
    </xf>
    <xf numFmtId="165" fontId="11" fillId="4" borderId="0" xfId="4" applyNumberFormat="1" applyFont="1" applyFill="1" applyAlignment="1">
      <alignment vertical="center"/>
    </xf>
    <xf numFmtId="41" fontId="11" fillId="4" borderId="0" xfId="2" applyFont="1" applyFill="1" applyAlignment="1">
      <alignment vertical="center"/>
    </xf>
    <xf numFmtId="0" fontId="6" fillId="0" borderId="0" xfId="0" applyFont="1" applyFill="1" applyAlignment="1">
      <alignment vertical="center"/>
    </xf>
    <xf numFmtId="165" fontId="14" fillId="4" borderId="17" xfId="4" applyNumberFormat="1" applyFont="1" applyFill="1" applyBorder="1" applyAlignment="1">
      <alignment vertical="center"/>
    </xf>
    <xf numFmtId="165" fontId="14" fillId="4" borderId="18" xfId="4" applyNumberFormat="1" applyFont="1" applyFill="1" applyBorder="1" applyAlignment="1">
      <alignment vertical="center"/>
    </xf>
    <xf numFmtId="41" fontId="14" fillId="4" borderId="19" xfId="2" applyFont="1" applyFill="1" applyBorder="1" applyAlignment="1">
      <alignment vertical="center"/>
    </xf>
    <xf numFmtId="167" fontId="10" fillId="0" borderId="0" xfId="0" applyNumberFormat="1" applyFont="1" applyFill="1" applyAlignment="1">
      <alignment horizontal="left"/>
    </xf>
    <xf numFmtId="167" fontId="10" fillId="0" borderId="8" xfId="0" applyNumberFormat="1" applyFont="1" applyFill="1" applyBorder="1" applyAlignment="1">
      <alignment horizontal="left"/>
    </xf>
    <xf numFmtId="0" fontId="4" fillId="0" borderId="0" xfId="0" applyFont="1" applyFill="1" applyBorder="1"/>
    <xf numFmtId="14" fontId="4" fillId="0" borderId="0" xfId="0" applyNumberFormat="1" applyFont="1" applyFill="1" applyBorder="1"/>
    <xf numFmtId="14" fontId="10" fillId="0" borderId="8" xfId="0" applyNumberFormat="1" applyFont="1" applyFill="1" applyBorder="1"/>
    <xf numFmtId="14" fontId="15" fillId="0" borderId="8" xfId="0" applyNumberFormat="1" applyFont="1" applyFill="1" applyBorder="1"/>
    <xf numFmtId="166" fontId="4" fillId="0" borderId="0" xfId="1" applyNumberFormat="1" applyFont="1" applyFill="1" applyBorder="1"/>
    <xf numFmtId="41" fontId="4" fillId="0" borderId="0" xfId="2" applyFont="1" applyFill="1" applyBorder="1"/>
    <xf numFmtId="1" fontId="10" fillId="0" borderId="0" xfId="1" applyNumberFormat="1" applyFont="1" applyFill="1"/>
    <xf numFmtId="168" fontId="10" fillId="0" borderId="0" xfId="0" applyNumberFormat="1" applyFont="1" applyFill="1"/>
    <xf numFmtId="0" fontId="10" fillId="0" borderId="0" xfId="0" applyFont="1" applyFill="1"/>
    <xf numFmtId="166" fontId="10" fillId="0" borderId="0" xfId="0" applyNumberFormat="1" applyFont="1" applyFill="1"/>
    <xf numFmtId="43" fontId="10" fillId="0" borderId="0" xfId="1" applyFont="1" applyFill="1"/>
    <xf numFmtId="165" fontId="10" fillId="0" borderId="0" xfId="4" applyNumberFormat="1" applyFont="1" applyFill="1"/>
    <xf numFmtId="42" fontId="4" fillId="0" borderId="0" xfId="3" applyFont="1" applyFill="1" applyAlignment="1">
      <alignment horizontal="left"/>
    </xf>
    <xf numFmtId="42" fontId="4" fillId="0" borderId="0" xfId="0" applyNumberFormat="1" applyFont="1" applyFill="1"/>
    <xf numFmtId="41" fontId="4" fillId="0" borderId="0" xfId="2" applyFont="1" applyFill="1"/>
    <xf numFmtId="166" fontId="4" fillId="0" borderId="20" xfId="0" applyNumberFormat="1" applyFont="1" applyFill="1" applyBorder="1"/>
    <xf numFmtId="166" fontId="4" fillId="0" borderId="0" xfId="0" applyNumberFormat="1" applyFont="1" applyFill="1" applyBorder="1"/>
    <xf numFmtId="166" fontId="4" fillId="0" borderId="21" xfId="0" applyNumberFormat="1" applyFont="1" applyFill="1" applyBorder="1"/>
    <xf numFmtId="0" fontId="4" fillId="0" borderId="0" xfId="0" applyFont="1" applyFill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14" fontId="15" fillId="0" borderId="0" xfId="0" applyNumberFormat="1" applyFont="1" applyFill="1" applyBorder="1"/>
    <xf numFmtId="166" fontId="10" fillId="0" borderId="0" xfId="1" applyNumberFormat="1" applyFont="1" applyFill="1" applyBorder="1"/>
    <xf numFmtId="41" fontId="10" fillId="0" borderId="0" xfId="2" applyFont="1" applyFill="1" applyBorder="1"/>
    <xf numFmtId="168" fontId="10" fillId="0" borderId="0" xfId="0" applyNumberFormat="1" applyFont="1" applyFill="1" applyBorder="1"/>
    <xf numFmtId="165" fontId="10" fillId="0" borderId="0" xfId="4" applyNumberFormat="1" applyFont="1" applyFill="1" applyBorder="1"/>
    <xf numFmtId="0" fontId="10" fillId="0" borderId="0" xfId="0" applyFont="1" applyFill="1" applyAlignment="1">
      <alignment horizontal="left"/>
    </xf>
    <xf numFmtId="14" fontId="15" fillId="0" borderId="0" xfId="0" applyNumberFormat="1" applyFont="1" applyFill="1"/>
    <xf numFmtId="166" fontId="10" fillId="0" borderId="0" xfId="1" applyNumberFormat="1" applyFont="1" applyFill="1"/>
    <xf numFmtId="41" fontId="10" fillId="0" borderId="0" xfId="2" applyFont="1" applyFill="1"/>
    <xf numFmtId="14" fontId="4" fillId="0" borderId="0" xfId="0" applyNumberFormat="1" applyFont="1" applyFill="1"/>
    <xf numFmtId="166" fontId="4" fillId="0" borderId="0" xfId="1" applyNumberFormat="1" applyFont="1" applyFill="1"/>
    <xf numFmtId="0" fontId="10" fillId="0" borderId="8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  <xf numFmtId="41" fontId="16" fillId="0" borderId="0" xfId="2" applyFont="1" applyAlignment="1">
      <alignment horizontal="left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14" fontId="18" fillId="0" borderId="0" xfId="0" applyNumberFormat="1" applyFont="1" applyAlignment="1">
      <alignment horizontal="right"/>
    </xf>
    <xf numFmtId="41" fontId="18" fillId="0" borderId="0" xfId="2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66" fontId="4" fillId="0" borderId="22" xfId="0" applyNumberFormat="1" applyFont="1" applyFill="1" applyBorder="1"/>
    <xf numFmtId="166" fontId="4" fillId="0" borderId="23" xfId="0" applyNumberFormat="1" applyFont="1" applyFill="1" applyBorder="1"/>
    <xf numFmtId="166" fontId="4" fillId="0" borderId="24" xfId="0" applyNumberFormat="1" applyFont="1" applyFill="1" applyBorder="1"/>
    <xf numFmtId="0" fontId="4" fillId="0" borderId="8" xfId="0" applyFont="1" applyFill="1" applyBorder="1"/>
    <xf numFmtId="14" fontId="4" fillId="0" borderId="8" xfId="0" applyNumberFormat="1" applyFont="1" applyFill="1" applyBorder="1"/>
    <xf numFmtId="166" fontId="4" fillId="0" borderId="8" xfId="1" applyNumberFormat="1" applyFont="1" applyFill="1" applyBorder="1"/>
    <xf numFmtId="41" fontId="4" fillId="0" borderId="8" xfId="2" applyFont="1" applyFill="1" applyBorder="1"/>
    <xf numFmtId="41" fontId="4" fillId="0" borderId="0" xfId="0" applyNumberFormat="1" applyFont="1" applyFill="1"/>
    <xf numFmtId="0" fontId="10" fillId="0" borderId="8" xfId="0" applyFont="1" applyFill="1" applyBorder="1"/>
    <xf numFmtId="166" fontId="10" fillId="0" borderId="8" xfId="1" applyNumberFormat="1" applyFont="1" applyFill="1" applyBorder="1"/>
    <xf numFmtId="41" fontId="10" fillId="0" borderId="8" xfId="2" applyFont="1" applyFill="1" applyBorder="1"/>
    <xf numFmtId="41" fontId="4" fillId="0" borderId="21" xfId="2" applyFont="1" applyFill="1" applyBorder="1"/>
    <xf numFmtId="0" fontId="10" fillId="5" borderId="0" xfId="0" applyFont="1" applyFill="1"/>
    <xf numFmtId="0" fontId="20" fillId="0" borderId="8" xfId="0" applyFont="1" applyFill="1" applyBorder="1" applyAlignment="1">
      <alignment horizontal="left"/>
    </xf>
    <xf numFmtId="168" fontId="10" fillId="0" borderId="0" xfId="1" applyNumberFormat="1" applyFont="1" applyFill="1"/>
    <xf numFmtId="0" fontId="10" fillId="0" borderId="0" xfId="1" applyNumberFormat="1" applyFont="1" applyFill="1"/>
    <xf numFmtId="165" fontId="10" fillId="0" borderId="8" xfId="4" applyNumberFormat="1" applyFont="1" applyFill="1" applyBorder="1"/>
    <xf numFmtId="168" fontId="10" fillId="0" borderId="8" xfId="0" applyNumberFormat="1" applyFont="1" applyFill="1" applyBorder="1"/>
    <xf numFmtId="0" fontId="4" fillId="0" borderId="11" xfId="0" applyFont="1" applyFill="1" applyBorder="1"/>
    <xf numFmtId="14" fontId="10" fillId="0" borderId="0" xfId="0" applyNumberFormat="1" applyFont="1" applyFill="1"/>
    <xf numFmtId="14" fontId="16" fillId="0" borderId="25" xfId="0" applyNumberFormat="1" applyFont="1" applyBorder="1" applyAlignment="1">
      <alignment horizontal="left"/>
    </xf>
    <xf numFmtId="14" fontId="21" fillId="0" borderId="25" xfId="0" applyNumberFormat="1" applyFont="1" applyBorder="1" applyAlignment="1">
      <alignment horizontal="left"/>
    </xf>
    <xf numFmtId="166" fontId="16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166" fontId="16" fillId="0" borderId="0" xfId="0" applyNumberFormat="1" applyFont="1"/>
    <xf numFmtId="169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left" wrapText="1"/>
    </xf>
    <xf numFmtId="49" fontId="16" fillId="0" borderId="0" xfId="0" applyNumberFormat="1" applyFont="1" applyAlignment="1">
      <alignment horizontal="left" wrapText="1"/>
    </xf>
    <xf numFmtId="41" fontId="16" fillId="0" borderId="0" xfId="0" applyNumberFormat="1" applyFont="1" applyAlignment="1">
      <alignment horizontal="left" wrapText="1"/>
    </xf>
    <xf numFmtId="14" fontId="17" fillId="0" borderId="0" xfId="0" applyNumberFormat="1" applyFont="1" applyAlignment="1">
      <alignment horizontal="left"/>
    </xf>
    <xf numFmtId="0" fontId="23" fillId="6" borderId="0" xfId="0" applyFont="1" applyFill="1" applyBorder="1" applyAlignment="1">
      <alignment horizontal="left"/>
    </xf>
    <xf numFmtId="0" fontId="0" fillId="6" borderId="0" xfId="0" applyFont="1" applyFill="1" applyBorder="1" applyAlignment="1"/>
    <xf numFmtId="14" fontId="23" fillId="6" borderId="0" xfId="0" applyNumberFormat="1" applyFont="1" applyFill="1" applyBorder="1" applyAlignment="1">
      <alignment horizontal="right"/>
    </xf>
    <xf numFmtId="41" fontId="23" fillId="6" borderId="0" xfId="2" applyFont="1" applyFill="1" applyBorder="1" applyAlignment="1">
      <alignment horizontal="left"/>
    </xf>
    <xf numFmtId="41" fontId="0" fillId="0" borderId="0" xfId="2" applyFont="1"/>
    <xf numFmtId="41" fontId="2" fillId="0" borderId="0" xfId="2" applyFont="1"/>
    <xf numFmtId="0" fontId="19" fillId="7" borderId="0" xfId="0" applyFont="1" applyFill="1" applyAlignment="1">
      <alignment horizontal="left"/>
    </xf>
    <xf numFmtId="14" fontId="19" fillId="7" borderId="0" xfId="0" applyNumberFormat="1" applyFont="1" applyFill="1" applyAlignment="1">
      <alignment horizontal="right"/>
    </xf>
    <xf numFmtId="41" fontId="19" fillId="7" borderId="0" xfId="2" applyFont="1" applyFill="1" applyBorder="1" applyAlignment="1">
      <alignment horizontal="left" wrapText="1"/>
    </xf>
    <xf numFmtId="0" fontId="0" fillId="0" borderId="0" xfId="0" applyFill="1"/>
    <xf numFmtId="0" fontId="19" fillId="7" borderId="0" xfId="0" applyFont="1" applyFill="1" applyAlignment="1">
      <alignment horizontal="right"/>
    </xf>
    <xf numFmtId="41" fontId="19" fillId="7" borderId="0" xfId="2" applyFont="1" applyFill="1" applyBorder="1" applyAlignment="1">
      <alignment horizontal="left"/>
    </xf>
    <xf numFmtId="0" fontId="0" fillId="7" borderId="14" xfId="0" applyFill="1" applyBorder="1"/>
    <xf numFmtId="166" fontId="0" fillId="0" borderId="0" xfId="0" applyNumberFormat="1"/>
    <xf numFmtId="41" fontId="2" fillId="0" borderId="0" xfId="0" applyNumberFormat="1" applyFont="1"/>
    <xf numFmtId="0" fontId="27" fillId="8" borderId="26" xfId="5" applyFont="1" applyFill="1" applyBorder="1" applyAlignment="1">
      <alignment horizontal="left" vertical="center"/>
    </xf>
    <xf numFmtId="0" fontId="28" fillId="0" borderId="0" xfId="5" applyNumberFormat="1" applyFont="1" applyAlignment="1">
      <alignment horizontal="left"/>
    </xf>
    <xf numFmtId="2" fontId="28" fillId="9" borderId="25" xfId="5" applyNumberFormat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vertical="center"/>
    </xf>
    <xf numFmtId="0" fontId="28" fillId="0" borderId="27" xfId="5" applyFont="1" applyBorder="1" applyAlignment="1">
      <alignment horizontal="left"/>
    </xf>
    <xf numFmtId="14" fontId="0" fillId="0" borderId="0" xfId="0" applyNumberFormat="1"/>
    <xf numFmtId="165" fontId="11" fillId="4" borderId="0" xfId="0" applyNumberFormat="1" applyFont="1" applyFill="1" applyBorder="1" applyAlignment="1">
      <alignment horizontal="center" vertical="center"/>
    </xf>
    <xf numFmtId="165" fontId="10" fillId="0" borderId="0" xfId="1" applyNumberFormat="1" applyFont="1" applyFill="1"/>
    <xf numFmtId="165" fontId="10" fillId="0" borderId="0" xfId="1" applyNumberFormat="1" applyFont="1" applyFill="1" applyBorder="1"/>
    <xf numFmtId="165" fontId="10" fillId="0" borderId="8" xfId="1" applyNumberFormat="1" applyFont="1" applyFill="1" applyBorder="1"/>
    <xf numFmtId="165" fontId="0" fillId="0" borderId="0" xfId="0" applyNumberFormat="1"/>
    <xf numFmtId="165" fontId="4" fillId="0" borderId="0" xfId="0" applyNumberFormat="1" applyFont="1"/>
  </cellXfs>
  <cellStyles count="6">
    <cellStyle name="Millares" xfId="1" builtinId="3"/>
    <cellStyle name="Millares [0]" xfId="2" builtinId="6"/>
    <cellStyle name="Moneda [0]" xfId="3" builtinId="7"/>
    <cellStyle name="Moneda 2" xfId="4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AF%20ACTUALIZADO%20SYSTECH\a%20depreciar%202019\Lampa%20N+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"/>
      <sheetName val="Lampa"/>
      <sheetName val="30-60"/>
      <sheetName val="lampa 11-19"/>
    </sheetNames>
    <sheetDataSet>
      <sheetData sheetId="0" refreshError="1"/>
      <sheetData sheetId="1" refreshError="1">
        <row r="5">
          <cell r="C5">
            <v>12</v>
          </cell>
          <cell r="D5">
            <v>2018</v>
          </cell>
          <cell r="O5">
            <v>43191</v>
          </cell>
        </row>
        <row r="6">
          <cell r="C6">
            <v>12</v>
          </cell>
          <cell r="D6">
            <v>2019</v>
          </cell>
        </row>
      </sheetData>
      <sheetData sheetId="2" refreshError="1">
        <row r="7">
          <cell r="M7">
            <v>43009</v>
          </cell>
          <cell r="N7">
            <v>45240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63"/>
  <sheetViews>
    <sheetView tabSelected="1" topLeftCell="N1" zoomScaleNormal="100" workbookViewId="0">
      <pane ySplit="8" topLeftCell="A226" activePane="bottomLeft" state="frozen"/>
      <selection activeCell="V1" sqref="V1"/>
      <selection pane="bottomLeft" activeCell="AD252" sqref="AD252"/>
    </sheetView>
  </sheetViews>
  <sheetFormatPr baseColWidth="10" defaultColWidth="11.42578125" defaultRowHeight="11.25"/>
  <cols>
    <col min="1" max="2" width="11.42578125" style="4"/>
    <col min="3" max="4" width="11.42578125" style="4" customWidth="1"/>
    <col min="5" max="5" width="20.5703125" style="4" customWidth="1"/>
    <col min="6" max="6" width="27.140625" style="4" customWidth="1"/>
    <col min="7" max="9" width="11.42578125" style="4" customWidth="1"/>
    <col min="10" max="10" width="3.7109375" style="4" customWidth="1"/>
    <col min="11" max="19" width="11.42578125" style="4" customWidth="1"/>
    <col min="20" max="20" width="14.5703125" style="7" bestFit="1" customWidth="1"/>
    <col min="21" max="21" width="11.42578125" style="4"/>
    <col min="22" max="22" width="12" style="4" bestFit="1" customWidth="1"/>
    <col min="23" max="27" width="11.42578125" style="4" customWidth="1"/>
    <col min="28" max="28" width="9.140625" style="4" customWidth="1"/>
    <col min="29" max="29" width="9" style="4" customWidth="1"/>
    <col min="30" max="30" width="12.28515625" style="161" customWidth="1"/>
    <col min="31" max="33" width="11.28515625" style="4" customWidth="1"/>
    <col min="34" max="34" width="15.5703125" style="4" customWidth="1"/>
    <col min="35" max="35" width="13.7109375" style="88" bestFit="1" customWidth="1"/>
    <col min="36" max="37" width="15" style="88" customWidth="1"/>
    <col min="38" max="38" width="14.7109375" style="88" hidden="1" customWidth="1"/>
    <col min="39" max="43" width="11.42578125" style="75" hidden="1" customWidth="1"/>
    <col min="44" max="44" width="10.28515625" style="75" hidden="1" customWidth="1"/>
    <col min="45" max="45" width="14" style="75" bestFit="1" customWidth="1"/>
    <col min="46" max="46" width="13.42578125" style="75" customWidth="1"/>
    <col min="47" max="47" width="13.140625" style="88" customWidth="1"/>
    <col min="48" max="49" width="11.42578125" style="75"/>
    <col min="50" max="50" width="13.5703125" style="75" customWidth="1"/>
    <col min="51" max="16384" width="11.42578125" style="75"/>
  </cols>
  <sheetData>
    <row r="1" spans="1:51" s="11" customFormat="1" ht="12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  <c r="H1" s="4"/>
      <c r="I1" s="4"/>
      <c r="J1" s="4"/>
      <c r="K1" s="6"/>
      <c r="L1" s="6"/>
      <c r="M1" s="6"/>
      <c r="N1" s="6"/>
      <c r="O1" s="6"/>
      <c r="P1" s="4"/>
      <c r="Q1" s="4"/>
      <c r="R1" s="4"/>
      <c r="S1" s="4"/>
      <c r="T1" s="7"/>
      <c r="U1" s="4"/>
      <c r="V1" s="4"/>
      <c r="W1" s="4"/>
      <c r="X1" s="8"/>
      <c r="Y1" s="8"/>
      <c r="Z1" s="8"/>
      <c r="AA1" s="8"/>
      <c r="AB1" s="4"/>
      <c r="AC1" s="4"/>
      <c r="AD1" s="9"/>
      <c r="AE1" s="9"/>
      <c r="AF1" s="9"/>
      <c r="AG1" s="9"/>
      <c r="AH1" s="9"/>
      <c r="AI1" s="10"/>
      <c r="AJ1" s="10"/>
      <c r="AK1" s="10"/>
      <c r="AL1" s="10"/>
      <c r="AU1" s="10"/>
    </row>
    <row r="2" spans="1:51" s="11" customFormat="1">
      <c r="A2" s="12" t="s">
        <v>4</v>
      </c>
      <c r="B2" s="13">
        <v>43496</v>
      </c>
      <c r="C2" s="14">
        <f>+MONTH(B2)</f>
        <v>1</v>
      </c>
      <c r="D2" s="15">
        <f>+YEAR(B2)</f>
        <v>2019</v>
      </c>
      <c r="E2" s="4"/>
      <c r="F2" s="4"/>
      <c r="G2" s="16" t="s">
        <v>5</v>
      </c>
      <c r="H2" s="17"/>
      <c r="I2" s="4"/>
      <c r="J2" s="4"/>
      <c r="K2" s="6"/>
      <c r="L2" s="6"/>
      <c r="M2" s="6"/>
      <c r="N2" s="6"/>
      <c r="O2" s="6"/>
      <c r="P2" s="4"/>
      <c r="Q2" s="4"/>
      <c r="R2" s="4"/>
      <c r="S2" s="4"/>
      <c r="T2" s="7"/>
      <c r="U2" s="4"/>
      <c r="V2" s="4"/>
      <c r="W2" s="4"/>
      <c r="X2" s="18"/>
      <c r="Y2" s="18"/>
      <c r="Z2" s="18"/>
      <c r="AA2" s="18"/>
      <c r="AB2" s="4"/>
      <c r="AC2" s="4"/>
      <c r="AD2" s="9"/>
      <c r="AE2" s="9"/>
      <c r="AF2" s="9"/>
      <c r="AG2" s="9"/>
      <c r="AH2" s="9"/>
      <c r="AI2" s="10"/>
      <c r="AJ2" s="10"/>
      <c r="AK2" s="10"/>
      <c r="AL2" s="10"/>
      <c r="AU2" s="10"/>
    </row>
    <row r="3" spans="1:51" s="11" customFormat="1">
      <c r="A3" s="19" t="s">
        <v>6</v>
      </c>
      <c r="B3" s="20">
        <v>43100</v>
      </c>
      <c r="C3" s="21">
        <f>+MONTH(B3)</f>
        <v>12</v>
      </c>
      <c r="D3" s="22">
        <f>+YEAR(B3)</f>
        <v>2017</v>
      </c>
      <c r="E3" s="23"/>
      <c r="F3" s="4"/>
      <c r="G3" s="16"/>
      <c r="H3" s="17"/>
      <c r="I3" s="4"/>
      <c r="J3" s="4"/>
      <c r="K3" s="6"/>
      <c r="L3" s="6"/>
      <c r="M3" s="6"/>
      <c r="N3" s="6"/>
      <c r="O3" s="6"/>
      <c r="P3" s="4"/>
      <c r="Q3" s="4"/>
      <c r="R3" s="4"/>
      <c r="S3" s="4"/>
      <c r="T3" s="7"/>
      <c r="U3" s="18">
        <f>+T9/S9</f>
        <v>8324.1166666666668</v>
      </c>
      <c r="V3" s="18"/>
      <c r="W3" s="18"/>
      <c r="X3" s="24"/>
      <c r="Y3" s="24"/>
      <c r="Z3" s="24"/>
      <c r="AA3" s="24"/>
      <c r="AB3" s="4"/>
      <c r="AC3" s="4"/>
      <c r="AD3" s="9"/>
      <c r="AE3" s="9"/>
      <c r="AF3" s="9"/>
      <c r="AG3" s="9"/>
      <c r="AH3" s="9"/>
      <c r="AI3" s="10"/>
      <c r="AJ3" s="10"/>
      <c r="AK3" s="10"/>
      <c r="AL3" s="10"/>
      <c r="AU3" s="10"/>
    </row>
    <row r="4" spans="1:51" s="11" customFormat="1">
      <c r="A4" s="25" t="s">
        <v>7</v>
      </c>
      <c r="B4" s="26">
        <v>42735</v>
      </c>
      <c r="C4" s="27">
        <f>+MONTH(B4)</f>
        <v>12</v>
      </c>
      <c r="D4" s="28">
        <f>+YEAR(B4)</f>
        <v>2016</v>
      </c>
      <c r="E4" s="29"/>
      <c r="F4" s="4" t="s">
        <v>8</v>
      </c>
      <c r="G4" s="16"/>
      <c r="H4" s="17"/>
      <c r="I4" s="4"/>
      <c r="J4" s="4"/>
      <c r="K4" s="6"/>
      <c r="L4" s="6"/>
      <c r="M4" s="6"/>
      <c r="N4" s="6"/>
      <c r="O4" s="6"/>
      <c r="P4" s="30">
        <v>43466</v>
      </c>
      <c r="Q4" s="30"/>
      <c r="R4" s="4"/>
      <c r="S4" s="4"/>
      <c r="T4" s="7"/>
      <c r="U4" s="4"/>
      <c r="V4" s="4"/>
      <c r="W4" s="4"/>
      <c r="X4" s="4"/>
      <c r="Y4" s="4"/>
      <c r="Z4" s="4"/>
      <c r="AA4" s="4"/>
      <c r="AB4" s="4"/>
      <c r="AC4" s="4"/>
      <c r="AD4" s="9"/>
      <c r="AE4" s="9"/>
      <c r="AF4" s="9"/>
      <c r="AG4" s="9"/>
      <c r="AH4" s="9"/>
      <c r="AI4" s="10"/>
      <c r="AJ4" s="10"/>
      <c r="AK4" s="10"/>
      <c r="AL4" s="10"/>
      <c r="AU4" s="10"/>
    </row>
    <row r="5" spans="1:51" s="11" customFormat="1" ht="12">
      <c r="A5" s="19" t="s">
        <v>6</v>
      </c>
      <c r="B5" s="20">
        <v>43465</v>
      </c>
      <c r="C5" s="21">
        <f>+MONTH(B5)</f>
        <v>12</v>
      </c>
      <c r="D5" s="22">
        <f>+YEAR(B5)</f>
        <v>2018</v>
      </c>
      <c r="E5" s="4"/>
      <c r="F5" s="4"/>
      <c r="G5" s="16"/>
      <c r="H5" s="17"/>
      <c r="I5" s="4"/>
      <c r="J5" s="4"/>
      <c r="K5" s="6"/>
      <c r="L5" s="6"/>
      <c r="M5" s="6"/>
      <c r="N5" s="6"/>
      <c r="O5" s="6"/>
      <c r="P5" s="30">
        <v>43160</v>
      </c>
      <c r="Q5" s="30"/>
      <c r="R5" s="30"/>
      <c r="S5" s="4"/>
      <c r="T5" s="7"/>
      <c r="U5" s="4"/>
      <c r="V5" s="4"/>
      <c r="W5" s="4"/>
      <c r="X5" s="4"/>
      <c r="Y5" s="4"/>
      <c r="Z5" s="4"/>
      <c r="AA5" s="4"/>
      <c r="AB5" s="31">
        <v>5</v>
      </c>
      <c r="AC5" s="4"/>
      <c r="AD5" s="9"/>
      <c r="AE5" s="9"/>
      <c r="AF5" s="9"/>
      <c r="AG5" s="9"/>
      <c r="AH5" s="9"/>
      <c r="AI5" s="10"/>
      <c r="AJ5" s="10"/>
      <c r="AK5" s="10"/>
      <c r="AL5" s="10"/>
      <c r="AU5" s="10"/>
    </row>
    <row r="6" spans="1:51" s="11" customFormat="1" ht="34.5" thickBot="1">
      <c r="A6" s="19" t="s">
        <v>6</v>
      </c>
      <c r="B6" s="13">
        <v>43830</v>
      </c>
      <c r="C6" s="14">
        <f>+MONTH(B6)</f>
        <v>12</v>
      </c>
      <c r="D6" s="15">
        <f>+YEAR(B6)</f>
        <v>2019</v>
      </c>
      <c r="E6" s="4"/>
      <c r="F6" s="4"/>
      <c r="G6" s="5"/>
      <c r="H6" s="4"/>
      <c r="I6" s="4"/>
      <c r="J6" s="4"/>
      <c r="K6" s="32"/>
      <c r="L6" s="32">
        <f>+EDATE('[1]30-60'!M7,6)</f>
        <v>43191</v>
      </c>
      <c r="M6" s="33">
        <f>+EDATE('[1]30-60'!N7,24)</f>
        <v>45971</v>
      </c>
      <c r="N6" s="32"/>
      <c r="O6" s="32"/>
      <c r="P6" s="34">
        <f>+DATEDIF(P4,M6,"m")+1</f>
        <v>83</v>
      </c>
      <c r="Q6" s="35"/>
      <c r="R6" s="35"/>
      <c r="S6" s="36">
        <v>12</v>
      </c>
      <c r="T6" s="37"/>
      <c r="U6" s="38" t="s">
        <v>9</v>
      </c>
      <c r="V6" s="38"/>
      <c r="W6" s="39" t="s">
        <v>10</v>
      </c>
      <c r="X6" s="40" t="s">
        <v>11</v>
      </c>
      <c r="Y6" s="40"/>
      <c r="Z6" s="40"/>
      <c r="AA6" s="40"/>
      <c r="AB6" s="40"/>
      <c r="AC6" s="41"/>
      <c r="AD6" s="40" t="s">
        <v>12</v>
      </c>
      <c r="AE6" s="40"/>
      <c r="AF6" s="40"/>
      <c r="AG6" s="40"/>
      <c r="AH6" s="41" t="s">
        <v>13</v>
      </c>
      <c r="AI6" s="10">
        <v>11</v>
      </c>
      <c r="AJ6" s="10"/>
      <c r="AK6" s="10"/>
      <c r="AL6" s="10">
        <v>1</v>
      </c>
      <c r="AM6" s="11">
        <v>12</v>
      </c>
      <c r="AN6" s="10">
        <v>12</v>
      </c>
      <c r="AO6" s="11">
        <v>12</v>
      </c>
      <c r="AP6" s="10">
        <v>12</v>
      </c>
      <c r="AQ6" s="11">
        <v>12</v>
      </c>
      <c r="AR6" s="11">
        <v>11</v>
      </c>
      <c r="AU6" s="10"/>
    </row>
    <row r="7" spans="1:51" s="11" customFormat="1" ht="13.5" thickBot="1">
      <c r="A7" s="154">
        <v>0</v>
      </c>
      <c r="B7" s="154">
        <f>A7+1</f>
        <v>1</v>
      </c>
      <c r="C7" s="154">
        <f t="shared" ref="C7:T7" si="0">B7+1</f>
        <v>2</v>
      </c>
      <c r="D7" s="154">
        <f t="shared" si="0"/>
        <v>3</v>
      </c>
      <c r="E7" s="154">
        <f t="shared" si="0"/>
        <v>4</v>
      </c>
      <c r="F7" s="154">
        <f t="shared" si="0"/>
        <v>5</v>
      </c>
      <c r="G7" s="154">
        <f t="shared" si="0"/>
        <v>6</v>
      </c>
      <c r="H7" s="154">
        <f t="shared" si="0"/>
        <v>7</v>
      </c>
      <c r="I7" s="154">
        <f t="shared" si="0"/>
        <v>8</v>
      </c>
      <c r="J7" s="154">
        <f t="shared" si="0"/>
        <v>9</v>
      </c>
      <c r="K7" s="154">
        <f t="shared" si="0"/>
        <v>10</v>
      </c>
      <c r="L7" s="154">
        <f t="shared" si="0"/>
        <v>11</v>
      </c>
      <c r="M7" s="154">
        <f t="shared" si="0"/>
        <v>12</v>
      </c>
      <c r="N7" s="154">
        <f t="shared" si="0"/>
        <v>13</v>
      </c>
      <c r="O7" s="154">
        <f t="shared" si="0"/>
        <v>14</v>
      </c>
      <c r="P7" s="154">
        <f t="shared" si="0"/>
        <v>15</v>
      </c>
      <c r="Q7" s="154">
        <f t="shared" si="0"/>
        <v>16</v>
      </c>
      <c r="R7" s="154">
        <f t="shared" si="0"/>
        <v>17</v>
      </c>
      <c r="S7" s="154">
        <f t="shared" si="0"/>
        <v>18</v>
      </c>
      <c r="T7" s="154">
        <f t="shared" si="0"/>
        <v>19</v>
      </c>
      <c r="U7" s="151"/>
      <c r="V7" s="151"/>
      <c r="W7" s="151"/>
      <c r="X7" s="152"/>
      <c r="Y7" s="152"/>
      <c r="Z7" s="152"/>
      <c r="AA7" s="152"/>
      <c r="AB7" s="152"/>
      <c r="AC7" s="153"/>
      <c r="AD7" s="156"/>
      <c r="AE7" s="152"/>
      <c r="AF7" s="152"/>
      <c r="AG7" s="152"/>
      <c r="AH7" s="153"/>
      <c r="AI7" s="10"/>
      <c r="AJ7" s="10"/>
      <c r="AK7" s="10"/>
      <c r="AL7" s="10"/>
      <c r="AN7" s="10"/>
      <c r="AP7" s="10"/>
      <c r="AU7" s="10"/>
    </row>
    <row r="8" spans="1:51" s="51" customFormat="1" ht="13.5" thickBot="1">
      <c r="A8" s="42" t="s">
        <v>14</v>
      </c>
      <c r="B8" s="42" t="s">
        <v>15</v>
      </c>
      <c r="C8" s="42" t="s">
        <v>16</v>
      </c>
      <c r="D8" s="42" t="s">
        <v>17</v>
      </c>
      <c r="E8" s="43" t="s">
        <v>18</v>
      </c>
      <c r="F8" s="43" t="s">
        <v>19</v>
      </c>
      <c r="G8" s="42" t="s">
        <v>20</v>
      </c>
      <c r="H8" s="43" t="s">
        <v>21</v>
      </c>
      <c r="I8" s="43" t="s">
        <v>22</v>
      </c>
      <c r="J8" s="43" t="s">
        <v>23</v>
      </c>
      <c r="K8" s="44" t="s">
        <v>24</v>
      </c>
      <c r="L8" s="44" t="s">
        <v>25</v>
      </c>
      <c r="M8" s="44" t="s">
        <v>26</v>
      </c>
      <c r="N8" s="44" t="s">
        <v>27</v>
      </c>
      <c r="O8" s="148" t="s">
        <v>289</v>
      </c>
      <c r="P8" s="43" t="s">
        <v>28</v>
      </c>
      <c r="Q8" s="148" t="s">
        <v>290</v>
      </c>
      <c r="R8" s="43" t="s">
        <v>29</v>
      </c>
      <c r="S8" s="43" t="s">
        <v>30</v>
      </c>
      <c r="T8" s="45" t="s">
        <v>31</v>
      </c>
      <c r="U8" s="46" t="s">
        <v>2</v>
      </c>
      <c r="V8" s="46" t="s">
        <v>3</v>
      </c>
      <c r="W8" s="46" t="s">
        <v>32</v>
      </c>
      <c r="X8" s="46" t="s">
        <v>33</v>
      </c>
      <c r="Y8" s="46" t="s">
        <v>34</v>
      </c>
      <c r="Z8" s="46" t="s">
        <v>35</v>
      </c>
      <c r="AA8" s="46" t="s">
        <v>36</v>
      </c>
      <c r="AB8" s="47" t="s">
        <v>37</v>
      </c>
      <c r="AC8" s="47" t="s">
        <v>38</v>
      </c>
      <c r="AD8" s="48" t="s">
        <v>39</v>
      </c>
      <c r="AE8" s="49" t="s">
        <v>40</v>
      </c>
      <c r="AF8" s="49" t="s">
        <v>41</v>
      </c>
      <c r="AG8" s="49" t="s">
        <v>42</v>
      </c>
      <c r="AH8" s="49" t="s">
        <v>43</v>
      </c>
      <c r="AI8" s="50" t="s">
        <v>44</v>
      </c>
      <c r="AJ8" s="50" t="s">
        <v>45</v>
      </c>
      <c r="AK8" s="50" t="s">
        <v>46</v>
      </c>
      <c r="AL8" s="50" t="s">
        <v>47</v>
      </c>
      <c r="AM8" s="50">
        <v>2020</v>
      </c>
      <c r="AN8" s="50">
        <v>2021</v>
      </c>
      <c r="AO8" s="50">
        <v>2022</v>
      </c>
      <c r="AP8" s="50">
        <v>2023</v>
      </c>
      <c r="AQ8" s="50">
        <v>2024</v>
      </c>
      <c r="AR8" s="50">
        <v>2025</v>
      </c>
      <c r="AS8" s="49" t="s">
        <v>48</v>
      </c>
      <c r="AT8" s="49" t="s">
        <v>49</v>
      </c>
      <c r="AU8" s="50" t="s">
        <v>50</v>
      </c>
      <c r="AW8" s="52" t="s">
        <v>51</v>
      </c>
      <c r="AX8" s="53" t="s">
        <v>52</v>
      </c>
      <c r="AY8" s="54" t="s">
        <v>53</v>
      </c>
    </row>
    <row r="9" spans="1:51" ht="12.75">
      <c r="A9" s="55">
        <v>1</v>
      </c>
      <c r="B9" s="56" t="s">
        <v>54</v>
      </c>
      <c r="C9" s="57">
        <v>68</v>
      </c>
      <c r="D9" s="57" t="s">
        <v>55</v>
      </c>
      <c r="E9" s="57" t="s">
        <v>56</v>
      </c>
      <c r="F9" s="57" t="s">
        <v>57</v>
      </c>
      <c r="G9" s="57">
        <v>46</v>
      </c>
      <c r="H9" s="57" t="s">
        <v>58</v>
      </c>
      <c r="I9" s="57"/>
      <c r="J9" s="57"/>
      <c r="K9" s="58">
        <v>42306</v>
      </c>
      <c r="L9" s="59">
        <v>42318</v>
      </c>
      <c r="M9" s="60">
        <v>43009</v>
      </c>
      <c r="N9" s="59">
        <f t="shared" ref="N9:N72" si="1">+EDATE(L9,96)</f>
        <v>45240</v>
      </c>
      <c r="O9" s="149">
        <v>0</v>
      </c>
      <c r="P9" s="61">
        <f>+DATEDIF(P$5,N9,"m")</f>
        <v>68</v>
      </c>
      <c r="Q9" s="150" t="s">
        <v>292</v>
      </c>
      <c r="R9" s="61">
        <f>+P6</f>
        <v>83</v>
      </c>
      <c r="S9" s="57">
        <v>120</v>
      </c>
      <c r="T9" s="62">
        <v>998894</v>
      </c>
      <c r="U9" s="63">
        <v>4</v>
      </c>
      <c r="V9" s="63">
        <v>2018</v>
      </c>
      <c r="W9" s="64">
        <v>0</v>
      </c>
      <c r="X9" s="65"/>
      <c r="Y9" s="65">
        <f t="shared" ref="Y9:Y72" si="2">+($D$5-V9)*12+$C$5-U9+1</f>
        <v>9</v>
      </c>
      <c r="Z9" s="65">
        <f>+Y9+12</f>
        <v>21</v>
      </c>
      <c r="AA9" s="65">
        <f>+Z9+12</f>
        <v>33</v>
      </c>
      <c r="AB9" s="65">
        <f>+AA9+AB$5</f>
        <v>38</v>
      </c>
      <c r="AC9" s="66">
        <f>+P9-AB9</f>
        <v>30</v>
      </c>
      <c r="AD9" s="157">
        <f t="shared" ref="AD9:AD72" si="3">+IFERROR(T9/P9,0)</f>
        <v>14689.617647058823</v>
      </c>
      <c r="AE9" s="68"/>
      <c r="AF9" s="67">
        <f t="shared" ref="AF9:AF72" si="4">+(X9-W9)*AD9</f>
        <v>0</v>
      </c>
      <c r="AG9" s="67">
        <f>+(Y9-X9)*AD9</f>
        <v>132206.5588235294</v>
      </c>
      <c r="AH9" s="68">
        <f>+AE9+AF9+AG9</f>
        <v>132206.5588235294</v>
      </c>
      <c r="AI9" s="68">
        <f>+T9-AH9</f>
        <v>866687.4411764706</v>
      </c>
      <c r="AJ9" s="69">
        <f t="shared" ref="AJ9:AJ72" si="5">+(AI9/R9)*12</f>
        <v>125304.20836286322</v>
      </c>
      <c r="AK9" s="69">
        <f>+AH9+AJ9</f>
        <v>257510.76718639262</v>
      </c>
      <c r="AL9" s="69">
        <f t="shared" ref="AL9:AL72" si="6">+T9-AK9</f>
        <v>741383.23281360744</v>
      </c>
      <c r="AM9" s="69">
        <f>+(AJ9/11)*1</f>
        <v>11391.291669351202</v>
      </c>
      <c r="AN9" s="69">
        <f t="shared" ref="AN9:AN72" si="7">+(AI9/R9)*12</f>
        <v>125304.20836286322</v>
      </c>
      <c r="AO9" s="69">
        <f t="shared" ref="AO9:AO72" si="8">+(AI9/R9)*12</f>
        <v>125304.20836286322</v>
      </c>
      <c r="AP9" s="69">
        <f t="shared" ref="AP9:AP72" si="9">+(AI9/R9)*12</f>
        <v>125304.20836286322</v>
      </c>
      <c r="AQ9" s="69">
        <f t="shared" ref="AQ9:AQ72" si="10">+(AI9/R9)*12</f>
        <v>125304.20836286322</v>
      </c>
      <c r="AR9" s="70">
        <f>+AQ9</f>
        <v>125304.20836286322</v>
      </c>
      <c r="AS9" s="71">
        <f>+(AR9/12)*11</f>
        <v>114862.19099929128</v>
      </c>
      <c r="AT9" s="69">
        <f>+(AA9-Z9)*AD9</f>
        <v>176275.41176470587</v>
      </c>
      <c r="AU9" s="71">
        <f>+AH9+AJ9+AT9</f>
        <v>433786.17895109847</v>
      </c>
      <c r="AV9" s="69">
        <f t="shared" ref="AV9:AV72" si="11">+T9-AU9</f>
        <v>565107.82104890153</v>
      </c>
      <c r="AW9" s="72">
        <f>+(AB9-AA9)*AD9</f>
        <v>73448.088235294112</v>
      </c>
      <c r="AX9" s="73">
        <f>+AU9+AW9</f>
        <v>507234.26718639256</v>
      </c>
      <c r="AY9" s="74">
        <f>+T9-AX9</f>
        <v>491659.73281360744</v>
      </c>
    </row>
    <row r="10" spans="1:51" ht="12.75">
      <c r="A10" s="55">
        <v>1</v>
      </c>
      <c r="B10" s="56" t="s">
        <v>54</v>
      </c>
      <c r="C10" s="57">
        <v>92</v>
      </c>
      <c r="D10" s="57" t="s">
        <v>55</v>
      </c>
      <c r="E10" s="57" t="s">
        <v>59</v>
      </c>
      <c r="F10" s="57" t="s">
        <v>60</v>
      </c>
      <c r="G10" s="57">
        <v>163</v>
      </c>
      <c r="H10" s="57" t="s">
        <v>58</v>
      </c>
      <c r="I10" s="57"/>
      <c r="J10" s="57"/>
      <c r="K10" s="58">
        <v>42324</v>
      </c>
      <c r="L10" s="59">
        <v>42318</v>
      </c>
      <c r="M10" s="60">
        <v>43009</v>
      </c>
      <c r="N10" s="59">
        <f t="shared" si="1"/>
        <v>45240</v>
      </c>
      <c r="O10" s="149">
        <v>0</v>
      </c>
      <c r="P10" s="61">
        <f t="shared" ref="P10:P72" si="12">+DATEDIF(P$5,N10,"m")</f>
        <v>68</v>
      </c>
      <c r="Q10" s="150" t="s">
        <v>292</v>
      </c>
      <c r="R10" s="61">
        <f>+R9</f>
        <v>83</v>
      </c>
      <c r="S10" s="57">
        <v>120</v>
      </c>
      <c r="T10" s="62">
        <v>500000</v>
      </c>
      <c r="U10" s="63">
        <v>4</v>
      </c>
      <c r="V10" s="63">
        <v>2018</v>
      </c>
      <c r="W10" s="64">
        <v>0</v>
      </c>
      <c r="X10" s="65"/>
      <c r="Y10" s="65">
        <f t="shared" si="2"/>
        <v>9</v>
      </c>
      <c r="Z10" s="65">
        <f t="shared" ref="Z10:AA73" si="13">+Y10+12</f>
        <v>21</v>
      </c>
      <c r="AA10" s="65">
        <f t="shared" si="13"/>
        <v>33</v>
      </c>
      <c r="AB10" s="65">
        <f t="shared" ref="AB10:AB73" si="14">+AA10+AB$5</f>
        <v>38</v>
      </c>
      <c r="AC10" s="66">
        <f>+P10-AB10</f>
        <v>30</v>
      </c>
      <c r="AD10" s="157">
        <f t="shared" si="3"/>
        <v>7352.9411764705883</v>
      </c>
      <c r="AE10" s="68"/>
      <c r="AF10" s="67">
        <f t="shared" si="4"/>
        <v>0</v>
      </c>
      <c r="AG10" s="67">
        <f t="shared" ref="AG10:AG73" si="15">+(Y10-X10)*AD10</f>
        <v>66176.470588235301</v>
      </c>
      <c r="AH10" s="68">
        <f t="shared" ref="AH10:AH73" si="16">+AE10+AF10+AG10</f>
        <v>66176.470588235301</v>
      </c>
      <c r="AI10" s="68">
        <f t="shared" ref="AI10:AI73" si="17">+T10-AH10</f>
        <v>433823.5294117647</v>
      </c>
      <c r="AJ10" s="69">
        <f t="shared" si="5"/>
        <v>62721.474131821407</v>
      </c>
      <c r="AK10" s="69">
        <f t="shared" ref="AK10:AK73" si="18">+AH10+AJ10</f>
        <v>128897.94472005671</v>
      </c>
      <c r="AL10" s="69">
        <f t="shared" si="6"/>
        <v>371102.05527994328</v>
      </c>
      <c r="AM10" s="69">
        <f t="shared" ref="AM10:AM73" si="19">+(AJ10/11)*1</f>
        <v>5701.9521938019461</v>
      </c>
      <c r="AN10" s="69">
        <f t="shared" si="7"/>
        <v>62721.474131821407</v>
      </c>
      <c r="AO10" s="69">
        <f t="shared" si="8"/>
        <v>62721.474131821407</v>
      </c>
      <c r="AP10" s="69">
        <f t="shared" si="9"/>
        <v>62721.474131821407</v>
      </c>
      <c r="AQ10" s="69">
        <f t="shared" si="10"/>
        <v>62721.474131821407</v>
      </c>
      <c r="AR10" s="70">
        <f t="shared" ref="AR10:AR73" si="20">+AQ10</f>
        <v>62721.474131821407</v>
      </c>
      <c r="AS10" s="71">
        <f t="shared" ref="AS10:AS73" si="21">+(AR10/12)*11</f>
        <v>57494.684620836284</v>
      </c>
      <c r="AT10" s="69">
        <f t="shared" ref="AT10:AT73" si="22">+(AA10-Z10)*AD10</f>
        <v>88235.294117647063</v>
      </c>
      <c r="AU10" s="71">
        <f t="shared" ref="AU10:AU73" si="23">+AH10+AJ10+AT10</f>
        <v>217133.23883770377</v>
      </c>
      <c r="AV10" s="69">
        <f t="shared" si="11"/>
        <v>282866.76116229623</v>
      </c>
      <c r="AW10" s="72">
        <f t="shared" ref="AW10:AW73" si="24">+(AB10-AA10)*AD10</f>
        <v>36764.705882352944</v>
      </c>
      <c r="AX10" s="73">
        <f t="shared" ref="AX10:AX73" si="25">+AU10+AW10</f>
        <v>253897.94472005672</v>
      </c>
      <c r="AY10" s="74">
        <f t="shared" ref="AY10:AY73" si="26">+T10-AX10</f>
        <v>246102.05527994328</v>
      </c>
    </row>
    <row r="11" spans="1:51" ht="12.75">
      <c r="A11" s="55">
        <v>1</v>
      </c>
      <c r="B11" s="56" t="s">
        <v>54</v>
      </c>
      <c r="C11" s="57">
        <v>92</v>
      </c>
      <c r="D11" s="57" t="s">
        <v>55</v>
      </c>
      <c r="E11" s="57" t="s">
        <v>61</v>
      </c>
      <c r="F11" s="57" t="s">
        <v>60</v>
      </c>
      <c r="G11" s="57">
        <v>163</v>
      </c>
      <c r="H11" s="57" t="s">
        <v>58</v>
      </c>
      <c r="I11" s="57"/>
      <c r="J11" s="57"/>
      <c r="K11" s="58">
        <v>42324</v>
      </c>
      <c r="L11" s="59">
        <v>42318</v>
      </c>
      <c r="M11" s="60">
        <v>43009</v>
      </c>
      <c r="N11" s="59">
        <f t="shared" si="1"/>
        <v>45240</v>
      </c>
      <c r="O11" s="149">
        <v>0</v>
      </c>
      <c r="P11" s="61">
        <f t="shared" si="12"/>
        <v>68</v>
      </c>
      <c r="Q11" s="150" t="s">
        <v>292</v>
      </c>
      <c r="R11" s="61">
        <f t="shared" ref="R11:R74" si="27">+R10</f>
        <v>83</v>
      </c>
      <c r="S11" s="57">
        <v>120</v>
      </c>
      <c r="T11" s="62">
        <v>100000</v>
      </c>
      <c r="U11" s="63">
        <v>4</v>
      </c>
      <c r="V11" s="63">
        <v>2018</v>
      </c>
      <c r="W11" s="64">
        <v>0</v>
      </c>
      <c r="X11" s="65"/>
      <c r="Y11" s="65">
        <f t="shared" si="2"/>
        <v>9</v>
      </c>
      <c r="Z11" s="65">
        <f t="shared" si="13"/>
        <v>21</v>
      </c>
      <c r="AA11" s="65">
        <f t="shared" si="13"/>
        <v>33</v>
      </c>
      <c r="AB11" s="65">
        <f t="shared" si="14"/>
        <v>38</v>
      </c>
      <c r="AC11" s="66">
        <f t="shared" ref="AC11:AC74" si="28">+P11-AB11</f>
        <v>30</v>
      </c>
      <c r="AD11" s="157">
        <f t="shared" si="3"/>
        <v>1470.5882352941176</v>
      </c>
      <c r="AE11" s="68"/>
      <c r="AF11" s="67">
        <f t="shared" si="4"/>
        <v>0</v>
      </c>
      <c r="AG11" s="67">
        <f t="shared" si="15"/>
        <v>13235.294117647058</v>
      </c>
      <c r="AH11" s="68">
        <f t="shared" si="16"/>
        <v>13235.294117647058</v>
      </c>
      <c r="AI11" s="68">
        <f t="shared" si="17"/>
        <v>86764.705882352937</v>
      </c>
      <c r="AJ11" s="69">
        <f t="shared" si="5"/>
        <v>12544.294826364279</v>
      </c>
      <c r="AK11" s="69">
        <f t="shared" si="18"/>
        <v>25779.588944011339</v>
      </c>
      <c r="AL11" s="69">
        <f t="shared" si="6"/>
        <v>74220.411055988661</v>
      </c>
      <c r="AM11" s="69">
        <f t="shared" si="19"/>
        <v>1140.3904387603891</v>
      </c>
      <c r="AN11" s="69">
        <f t="shared" si="7"/>
        <v>12544.294826364279</v>
      </c>
      <c r="AO11" s="69">
        <f t="shared" si="8"/>
        <v>12544.294826364279</v>
      </c>
      <c r="AP11" s="69">
        <f t="shared" si="9"/>
        <v>12544.294826364279</v>
      </c>
      <c r="AQ11" s="69">
        <f t="shared" si="10"/>
        <v>12544.294826364279</v>
      </c>
      <c r="AR11" s="70">
        <f t="shared" si="20"/>
        <v>12544.294826364279</v>
      </c>
      <c r="AS11" s="71">
        <f t="shared" si="21"/>
        <v>11498.936924167258</v>
      </c>
      <c r="AT11" s="69">
        <f t="shared" si="22"/>
        <v>17647.058823529413</v>
      </c>
      <c r="AU11" s="71">
        <f t="shared" si="23"/>
        <v>43426.647767540751</v>
      </c>
      <c r="AV11" s="69">
        <f t="shared" si="11"/>
        <v>56573.352232459249</v>
      </c>
      <c r="AW11" s="72">
        <f t="shared" si="24"/>
        <v>7352.9411764705874</v>
      </c>
      <c r="AX11" s="73">
        <f t="shared" si="25"/>
        <v>50779.588944011339</v>
      </c>
      <c r="AY11" s="74">
        <f t="shared" si="26"/>
        <v>49220.411055988661</v>
      </c>
    </row>
    <row r="12" spans="1:51" ht="12.75">
      <c r="A12" s="55">
        <v>1</v>
      </c>
      <c r="B12" s="56" t="s">
        <v>54</v>
      </c>
      <c r="C12" s="57">
        <v>27</v>
      </c>
      <c r="D12" s="57" t="s">
        <v>55</v>
      </c>
      <c r="E12" s="57" t="s">
        <v>62</v>
      </c>
      <c r="F12" s="57" t="s">
        <v>63</v>
      </c>
      <c r="G12" s="57">
        <v>23010</v>
      </c>
      <c r="H12" s="57" t="s">
        <v>58</v>
      </c>
      <c r="I12" s="57"/>
      <c r="J12" s="57"/>
      <c r="K12" s="58">
        <v>42331</v>
      </c>
      <c r="L12" s="59">
        <v>42318</v>
      </c>
      <c r="M12" s="60">
        <v>43009</v>
      </c>
      <c r="N12" s="59">
        <f t="shared" si="1"/>
        <v>45240</v>
      </c>
      <c r="O12" s="149">
        <v>0</v>
      </c>
      <c r="P12" s="61">
        <f t="shared" si="12"/>
        <v>68</v>
      </c>
      <c r="Q12" s="150" t="s">
        <v>292</v>
      </c>
      <c r="R12" s="61">
        <f t="shared" si="27"/>
        <v>83</v>
      </c>
      <c r="S12" s="57">
        <v>120</v>
      </c>
      <c r="T12" s="62">
        <v>100000</v>
      </c>
      <c r="U12" s="63">
        <v>4</v>
      </c>
      <c r="V12" s="63">
        <v>2018</v>
      </c>
      <c r="W12" s="64">
        <v>0</v>
      </c>
      <c r="X12" s="65"/>
      <c r="Y12" s="65">
        <f t="shared" si="2"/>
        <v>9</v>
      </c>
      <c r="Z12" s="65">
        <f t="shared" si="13"/>
        <v>21</v>
      </c>
      <c r="AA12" s="65">
        <f t="shared" si="13"/>
        <v>33</v>
      </c>
      <c r="AB12" s="65">
        <f t="shared" si="14"/>
        <v>38</v>
      </c>
      <c r="AC12" s="66">
        <f t="shared" si="28"/>
        <v>30</v>
      </c>
      <c r="AD12" s="157">
        <f t="shared" si="3"/>
        <v>1470.5882352941176</v>
      </c>
      <c r="AE12" s="68"/>
      <c r="AF12" s="67">
        <f t="shared" si="4"/>
        <v>0</v>
      </c>
      <c r="AG12" s="67">
        <f t="shared" si="15"/>
        <v>13235.294117647058</v>
      </c>
      <c r="AH12" s="68">
        <f t="shared" si="16"/>
        <v>13235.294117647058</v>
      </c>
      <c r="AI12" s="68">
        <f t="shared" si="17"/>
        <v>86764.705882352937</v>
      </c>
      <c r="AJ12" s="69">
        <f t="shared" si="5"/>
        <v>12544.294826364279</v>
      </c>
      <c r="AK12" s="69">
        <f t="shared" si="18"/>
        <v>25779.588944011339</v>
      </c>
      <c r="AL12" s="69">
        <f t="shared" si="6"/>
        <v>74220.411055988661</v>
      </c>
      <c r="AM12" s="69">
        <f t="shared" si="19"/>
        <v>1140.3904387603891</v>
      </c>
      <c r="AN12" s="69">
        <f t="shared" si="7"/>
        <v>12544.294826364279</v>
      </c>
      <c r="AO12" s="69">
        <f t="shared" si="8"/>
        <v>12544.294826364279</v>
      </c>
      <c r="AP12" s="69">
        <f t="shared" si="9"/>
        <v>12544.294826364279</v>
      </c>
      <c r="AQ12" s="69">
        <f t="shared" si="10"/>
        <v>12544.294826364279</v>
      </c>
      <c r="AR12" s="70">
        <f t="shared" si="20"/>
        <v>12544.294826364279</v>
      </c>
      <c r="AS12" s="71">
        <f t="shared" si="21"/>
        <v>11498.936924167258</v>
      </c>
      <c r="AT12" s="69">
        <f t="shared" si="22"/>
        <v>17647.058823529413</v>
      </c>
      <c r="AU12" s="71">
        <f t="shared" si="23"/>
        <v>43426.647767540751</v>
      </c>
      <c r="AV12" s="69">
        <f t="shared" si="11"/>
        <v>56573.352232459249</v>
      </c>
      <c r="AW12" s="72">
        <f t="shared" si="24"/>
        <v>7352.9411764705874</v>
      </c>
      <c r="AX12" s="73">
        <f t="shared" si="25"/>
        <v>50779.588944011339</v>
      </c>
      <c r="AY12" s="74">
        <f t="shared" si="26"/>
        <v>49220.411055988661</v>
      </c>
    </row>
    <row r="13" spans="1:51" ht="12.75">
      <c r="A13" s="55">
        <v>1</v>
      </c>
      <c r="B13" s="56" t="s">
        <v>54</v>
      </c>
      <c r="C13" s="57">
        <v>27</v>
      </c>
      <c r="D13" s="57" t="s">
        <v>55</v>
      </c>
      <c r="E13" s="57" t="s">
        <v>64</v>
      </c>
      <c r="F13" s="57" t="s">
        <v>63</v>
      </c>
      <c r="G13" s="57">
        <v>23010</v>
      </c>
      <c r="H13" s="57" t="s">
        <v>58</v>
      </c>
      <c r="I13" s="57"/>
      <c r="J13" s="57"/>
      <c r="K13" s="58">
        <v>42331</v>
      </c>
      <c r="L13" s="59">
        <v>42318</v>
      </c>
      <c r="M13" s="60">
        <v>43009</v>
      </c>
      <c r="N13" s="59">
        <f t="shared" si="1"/>
        <v>45240</v>
      </c>
      <c r="O13" s="149">
        <v>0</v>
      </c>
      <c r="P13" s="61">
        <f t="shared" si="12"/>
        <v>68</v>
      </c>
      <c r="Q13" s="150" t="s">
        <v>292</v>
      </c>
      <c r="R13" s="61">
        <f t="shared" si="27"/>
        <v>83</v>
      </c>
      <c r="S13" s="57">
        <v>120</v>
      </c>
      <c r="T13" s="62">
        <v>500950</v>
      </c>
      <c r="U13" s="63">
        <v>4</v>
      </c>
      <c r="V13" s="63">
        <v>2018</v>
      </c>
      <c r="W13" s="64">
        <v>0</v>
      </c>
      <c r="X13" s="65"/>
      <c r="Y13" s="65">
        <f t="shared" si="2"/>
        <v>9</v>
      </c>
      <c r="Z13" s="65">
        <f t="shared" si="13"/>
        <v>21</v>
      </c>
      <c r="AA13" s="65">
        <f t="shared" si="13"/>
        <v>33</v>
      </c>
      <c r="AB13" s="65">
        <f t="shared" si="14"/>
        <v>38</v>
      </c>
      <c r="AC13" s="66">
        <f t="shared" si="28"/>
        <v>30</v>
      </c>
      <c r="AD13" s="157">
        <f t="shared" si="3"/>
        <v>7366.911764705882</v>
      </c>
      <c r="AE13" s="68"/>
      <c r="AF13" s="67">
        <f t="shared" si="4"/>
        <v>0</v>
      </c>
      <c r="AG13" s="67">
        <f t="shared" si="15"/>
        <v>66302.205882352937</v>
      </c>
      <c r="AH13" s="68">
        <f t="shared" si="16"/>
        <v>66302.205882352937</v>
      </c>
      <c r="AI13" s="68">
        <f t="shared" si="17"/>
        <v>434647.79411764705</v>
      </c>
      <c r="AJ13" s="69">
        <f t="shared" si="5"/>
        <v>62840.644932671865</v>
      </c>
      <c r="AK13" s="69">
        <f t="shared" si="18"/>
        <v>129142.85081502481</v>
      </c>
      <c r="AL13" s="69">
        <f t="shared" si="6"/>
        <v>371807.14918497519</v>
      </c>
      <c r="AM13" s="69">
        <f t="shared" si="19"/>
        <v>5712.7859029701694</v>
      </c>
      <c r="AN13" s="69">
        <f t="shared" si="7"/>
        <v>62840.644932671865</v>
      </c>
      <c r="AO13" s="69">
        <f t="shared" si="8"/>
        <v>62840.644932671865</v>
      </c>
      <c r="AP13" s="69">
        <f t="shared" si="9"/>
        <v>62840.644932671865</v>
      </c>
      <c r="AQ13" s="69">
        <f t="shared" si="10"/>
        <v>62840.644932671865</v>
      </c>
      <c r="AR13" s="70">
        <f t="shared" si="20"/>
        <v>62840.644932671865</v>
      </c>
      <c r="AS13" s="71">
        <f t="shared" si="21"/>
        <v>57603.924521615874</v>
      </c>
      <c r="AT13" s="69">
        <f t="shared" si="22"/>
        <v>88402.941176470587</v>
      </c>
      <c r="AU13" s="71">
        <f t="shared" si="23"/>
        <v>217545.79199149541</v>
      </c>
      <c r="AV13" s="69">
        <f t="shared" si="11"/>
        <v>283404.20800850459</v>
      </c>
      <c r="AW13" s="72">
        <f t="shared" si="24"/>
        <v>36834.558823529413</v>
      </c>
      <c r="AX13" s="73">
        <f t="shared" si="25"/>
        <v>254380.35081502481</v>
      </c>
      <c r="AY13" s="74">
        <f t="shared" si="26"/>
        <v>246569.64918497519</v>
      </c>
    </row>
    <row r="14" spans="1:51" ht="12.75">
      <c r="A14" s="55">
        <v>1</v>
      </c>
      <c r="B14" s="56" t="s">
        <v>54</v>
      </c>
      <c r="C14" s="57">
        <v>27</v>
      </c>
      <c r="D14" s="57" t="s">
        <v>55</v>
      </c>
      <c r="E14" s="57" t="s">
        <v>65</v>
      </c>
      <c r="F14" s="57" t="s">
        <v>63</v>
      </c>
      <c r="G14" s="57">
        <v>23010</v>
      </c>
      <c r="H14" s="57" t="s">
        <v>58</v>
      </c>
      <c r="I14" s="57"/>
      <c r="J14" s="57"/>
      <c r="K14" s="58">
        <v>42331</v>
      </c>
      <c r="L14" s="59">
        <v>42318</v>
      </c>
      <c r="M14" s="60">
        <v>43009</v>
      </c>
      <c r="N14" s="59">
        <f t="shared" si="1"/>
        <v>45240</v>
      </c>
      <c r="O14" s="149">
        <v>0</v>
      </c>
      <c r="P14" s="61">
        <f t="shared" si="12"/>
        <v>68</v>
      </c>
      <c r="Q14" s="150" t="s">
        <v>292</v>
      </c>
      <c r="R14" s="61">
        <f t="shared" si="27"/>
        <v>83</v>
      </c>
      <c r="S14" s="57">
        <v>120</v>
      </c>
      <c r="T14" s="62">
        <v>345000</v>
      </c>
      <c r="U14" s="63">
        <v>4</v>
      </c>
      <c r="V14" s="63">
        <v>2018</v>
      </c>
      <c r="W14" s="64">
        <v>0</v>
      </c>
      <c r="X14" s="65"/>
      <c r="Y14" s="65">
        <f t="shared" si="2"/>
        <v>9</v>
      </c>
      <c r="Z14" s="65">
        <f t="shared" si="13"/>
        <v>21</v>
      </c>
      <c r="AA14" s="65">
        <f t="shared" si="13"/>
        <v>33</v>
      </c>
      <c r="AB14" s="65">
        <f t="shared" si="14"/>
        <v>38</v>
      </c>
      <c r="AC14" s="66">
        <f t="shared" si="28"/>
        <v>30</v>
      </c>
      <c r="AD14" s="157">
        <f t="shared" si="3"/>
        <v>5073.5294117647063</v>
      </c>
      <c r="AE14" s="68"/>
      <c r="AF14" s="67">
        <f t="shared" si="4"/>
        <v>0</v>
      </c>
      <c r="AG14" s="67">
        <f t="shared" si="15"/>
        <v>45661.764705882357</v>
      </c>
      <c r="AH14" s="68">
        <f t="shared" si="16"/>
        <v>45661.764705882357</v>
      </c>
      <c r="AI14" s="68">
        <f t="shared" si="17"/>
        <v>299338.23529411765</v>
      </c>
      <c r="AJ14" s="69">
        <f t="shared" si="5"/>
        <v>43277.817150956769</v>
      </c>
      <c r="AK14" s="69">
        <f t="shared" si="18"/>
        <v>88939.581856839126</v>
      </c>
      <c r="AL14" s="69">
        <f t="shared" si="6"/>
        <v>256060.41814316087</v>
      </c>
      <c r="AM14" s="69">
        <f t="shared" si="19"/>
        <v>3934.3470137233426</v>
      </c>
      <c r="AN14" s="69">
        <f t="shared" si="7"/>
        <v>43277.817150956769</v>
      </c>
      <c r="AO14" s="69">
        <f t="shared" si="8"/>
        <v>43277.817150956769</v>
      </c>
      <c r="AP14" s="69">
        <f t="shared" si="9"/>
        <v>43277.817150956769</v>
      </c>
      <c r="AQ14" s="69">
        <f t="shared" si="10"/>
        <v>43277.817150956769</v>
      </c>
      <c r="AR14" s="70">
        <f t="shared" si="20"/>
        <v>43277.817150956769</v>
      </c>
      <c r="AS14" s="71">
        <f t="shared" si="21"/>
        <v>39671.332388377035</v>
      </c>
      <c r="AT14" s="69">
        <f t="shared" si="22"/>
        <v>60882.352941176476</v>
      </c>
      <c r="AU14" s="71">
        <f t="shared" si="23"/>
        <v>149821.9347980156</v>
      </c>
      <c r="AV14" s="69">
        <f t="shared" si="11"/>
        <v>195178.0652019844</v>
      </c>
      <c r="AW14" s="72">
        <f t="shared" si="24"/>
        <v>25367.647058823532</v>
      </c>
      <c r="AX14" s="73">
        <f t="shared" si="25"/>
        <v>175189.58185683913</v>
      </c>
      <c r="AY14" s="74">
        <f t="shared" si="26"/>
        <v>169810.41814316087</v>
      </c>
    </row>
    <row r="15" spans="1:51" ht="12.75">
      <c r="A15" s="55">
        <v>1</v>
      </c>
      <c r="B15" s="56" t="s">
        <v>54</v>
      </c>
      <c r="C15" s="57">
        <v>27</v>
      </c>
      <c r="D15" s="57" t="s">
        <v>55</v>
      </c>
      <c r="E15" s="57" t="s">
        <v>66</v>
      </c>
      <c r="F15" s="57" t="s">
        <v>63</v>
      </c>
      <c r="G15" s="57">
        <v>23010</v>
      </c>
      <c r="H15" s="57" t="s">
        <v>58</v>
      </c>
      <c r="I15" s="57"/>
      <c r="J15" s="57"/>
      <c r="K15" s="58">
        <v>42331</v>
      </c>
      <c r="L15" s="59">
        <v>42318</v>
      </c>
      <c r="M15" s="60">
        <v>43009</v>
      </c>
      <c r="N15" s="59">
        <f t="shared" si="1"/>
        <v>45240</v>
      </c>
      <c r="O15" s="149">
        <v>0</v>
      </c>
      <c r="P15" s="61">
        <f t="shared" si="12"/>
        <v>68</v>
      </c>
      <c r="Q15" s="150" t="s">
        <v>292</v>
      </c>
      <c r="R15" s="61">
        <f t="shared" si="27"/>
        <v>83</v>
      </c>
      <c r="S15" s="57">
        <v>120</v>
      </c>
      <c r="T15" s="62">
        <v>35000</v>
      </c>
      <c r="U15" s="63">
        <v>4</v>
      </c>
      <c r="V15" s="63">
        <v>2018</v>
      </c>
      <c r="W15" s="64">
        <v>0</v>
      </c>
      <c r="X15" s="65"/>
      <c r="Y15" s="65">
        <f t="shared" si="2"/>
        <v>9</v>
      </c>
      <c r="Z15" s="65">
        <f t="shared" si="13"/>
        <v>21</v>
      </c>
      <c r="AA15" s="65">
        <f t="shared" si="13"/>
        <v>33</v>
      </c>
      <c r="AB15" s="65">
        <f t="shared" si="14"/>
        <v>38</v>
      </c>
      <c r="AC15" s="66">
        <f t="shared" si="28"/>
        <v>30</v>
      </c>
      <c r="AD15" s="157">
        <f t="shared" si="3"/>
        <v>514.70588235294122</v>
      </c>
      <c r="AE15" s="68"/>
      <c r="AF15" s="67">
        <f t="shared" si="4"/>
        <v>0</v>
      </c>
      <c r="AG15" s="67">
        <f t="shared" si="15"/>
        <v>4632.3529411764712</v>
      </c>
      <c r="AH15" s="68">
        <f t="shared" si="16"/>
        <v>4632.3529411764712</v>
      </c>
      <c r="AI15" s="68">
        <f t="shared" si="17"/>
        <v>30367.647058823528</v>
      </c>
      <c r="AJ15" s="69">
        <f t="shared" si="5"/>
        <v>4390.5031892274983</v>
      </c>
      <c r="AK15" s="69">
        <f t="shared" si="18"/>
        <v>9022.8561304039686</v>
      </c>
      <c r="AL15" s="69">
        <f t="shared" si="6"/>
        <v>25977.143869596031</v>
      </c>
      <c r="AM15" s="69">
        <f t="shared" si="19"/>
        <v>399.1366535661362</v>
      </c>
      <c r="AN15" s="69">
        <f t="shared" si="7"/>
        <v>4390.5031892274983</v>
      </c>
      <c r="AO15" s="69">
        <f t="shared" si="8"/>
        <v>4390.5031892274983</v>
      </c>
      <c r="AP15" s="69">
        <f t="shared" si="9"/>
        <v>4390.5031892274983</v>
      </c>
      <c r="AQ15" s="69">
        <f t="shared" si="10"/>
        <v>4390.5031892274983</v>
      </c>
      <c r="AR15" s="70">
        <f t="shared" si="20"/>
        <v>4390.5031892274983</v>
      </c>
      <c r="AS15" s="71">
        <f t="shared" si="21"/>
        <v>4024.62792345854</v>
      </c>
      <c r="AT15" s="69">
        <f t="shared" si="22"/>
        <v>6176.4705882352946</v>
      </c>
      <c r="AU15" s="71">
        <f t="shared" si="23"/>
        <v>15199.326718639262</v>
      </c>
      <c r="AV15" s="69">
        <f t="shared" si="11"/>
        <v>19800.673281360738</v>
      </c>
      <c r="AW15" s="72">
        <f t="shared" si="24"/>
        <v>2573.5294117647063</v>
      </c>
      <c r="AX15" s="73">
        <f t="shared" si="25"/>
        <v>17772.856130403969</v>
      </c>
      <c r="AY15" s="74">
        <f t="shared" si="26"/>
        <v>17227.143869596031</v>
      </c>
    </row>
    <row r="16" spans="1:51" ht="12.75">
      <c r="A16" s="55">
        <v>1</v>
      </c>
      <c r="B16" s="56" t="s">
        <v>54</v>
      </c>
      <c r="C16" s="57">
        <v>27</v>
      </c>
      <c r="D16" s="57" t="s">
        <v>55</v>
      </c>
      <c r="E16" s="57" t="s">
        <v>67</v>
      </c>
      <c r="F16" s="57" t="s">
        <v>63</v>
      </c>
      <c r="G16" s="57">
        <v>23010</v>
      </c>
      <c r="H16" s="57" t="s">
        <v>58</v>
      </c>
      <c r="I16" s="57"/>
      <c r="J16" s="57"/>
      <c r="K16" s="58">
        <v>42331</v>
      </c>
      <c r="L16" s="59">
        <v>42318</v>
      </c>
      <c r="M16" s="60">
        <v>43009</v>
      </c>
      <c r="N16" s="59">
        <f t="shared" si="1"/>
        <v>45240</v>
      </c>
      <c r="O16" s="149">
        <v>0</v>
      </c>
      <c r="P16" s="61">
        <f t="shared" si="12"/>
        <v>68</v>
      </c>
      <c r="Q16" s="150" t="s">
        <v>292</v>
      </c>
      <c r="R16" s="61">
        <f t="shared" si="27"/>
        <v>83</v>
      </c>
      <c r="S16" s="57">
        <v>120</v>
      </c>
      <c r="T16" s="62">
        <v>8000</v>
      </c>
      <c r="U16" s="63">
        <v>4</v>
      </c>
      <c r="V16" s="63">
        <v>2018</v>
      </c>
      <c r="W16" s="64">
        <v>0</v>
      </c>
      <c r="X16" s="65"/>
      <c r="Y16" s="65">
        <f t="shared" si="2"/>
        <v>9</v>
      </c>
      <c r="Z16" s="65">
        <f t="shared" si="13"/>
        <v>21</v>
      </c>
      <c r="AA16" s="65">
        <f t="shared" si="13"/>
        <v>33</v>
      </c>
      <c r="AB16" s="65">
        <f t="shared" si="14"/>
        <v>38</v>
      </c>
      <c r="AC16" s="66">
        <f t="shared" si="28"/>
        <v>30</v>
      </c>
      <c r="AD16" s="157">
        <f t="shared" si="3"/>
        <v>117.64705882352941</v>
      </c>
      <c r="AE16" s="68"/>
      <c r="AF16" s="67">
        <f t="shared" si="4"/>
        <v>0</v>
      </c>
      <c r="AG16" s="67">
        <f t="shared" si="15"/>
        <v>1058.8235294117646</v>
      </c>
      <c r="AH16" s="68">
        <f t="shared" si="16"/>
        <v>1058.8235294117646</v>
      </c>
      <c r="AI16" s="68">
        <f t="shared" si="17"/>
        <v>6941.1764705882351</v>
      </c>
      <c r="AJ16" s="69">
        <f t="shared" si="5"/>
        <v>1003.5435861091423</v>
      </c>
      <c r="AK16" s="69">
        <f t="shared" si="18"/>
        <v>2062.3671155209067</v>
      </c>
      <c r="AL16" s="69">
        <f t="shared" si="6"/>
        <v>5937.6328844790933</v>
      </c>
      <c r="AM16" s="69">
        <f t="shared" si="19"/>
        <v>91.231235100831114</v>
      </c>
      <c r="AN16" s="69">
        <f t="shared" si="7"/>
        <v>1003.5435861091423</v>
      </c>
      <c r="AO16" s="69">
        <f t="shared" si="8"/>
        <v>1003.5435861091423</v>
      </c>
      <c r="AP16" s="69">
        <f t="shared" si="9"/>
        <v>1003.5435861091423</v>
      </c>
      <c r="AQ16" s="69">
        <f t="shared" si="10"/>
        <v>1003.5435861091423</v>
      </c>
      <c r="AR16" s="70">
        <f t="shared" si="20"/>
        <v>1003.5435861091423</v>
      </c>
      <c r="AS16" s="71">
        <f t="shared" si="21"/>
        <v>919.9149539333805</v>
      </c>
      <c r="AT16" s="69">
        <f t="shared" si="22"/>
        <v>1411.7647058823529</v>
      </c>
      <c r="AU16" s="71">
        <f t="shared" si="23"/>
        <v>3474.1318214032599</v>
      </c>
      <c r="AV16" s="69">
        <f t="shared" si="11"/>
        <v>4525.8681785967401</v>
      </c>
      <c r="AW16" s="72">
        <f t="shared" si="24"/>
        <v>588.23529411764707</v>
      </c>
      <c r="AX16" s="73">
        <f t="shared" si="25"/>
        <v>4062.3671155209067</v>
      </c>
      <c r="AY16" s="74">
        <f t="shared" si="26"/>
        <v>3937.6328844790933</v>
      </c>
    </row>
    <row r="17" spans="1:51" s="65" customFormat="1" ht="12.75">
      <c r="A17" s="55">
        <v>1</v>
      </c>
      <c r="B17" s="56" t="s">
        <v>54</v>
      </c>
      <c r="C17" s="76">
        <v>21</v>
      </c>
      <c r="D17" s="76" t="s">
        <v>55</v>
      </c>
      <c r="E17" s="77" t="s">
        <v>68</v>
      </c>
      <c r="F17" s="77" t="s">
        <v>60</v>
      </c>
      <c r="G17" s="76">
        <v>164</v>
      </c>
      <c r="H17" s="77" t="s">
        <v>58</v>
      </c>
      <c r="I17" s="77" t="s">
        <v>69</v>
      </c>
      <c r="J17" s="77"/>
      <c r="K17" s="78">
        <v>42340</v>
      </c>
      <c r="L17" s="60">
        <v>42318</v>
      </c>
      <c r="M17" s="60">
        <v>43009</v>
      </c>
      <c r="N17" s="60">
        <f t="shared" si="1"/>
        <v>45240</v>
      </c>
      <c r="O17" s="149">
        <v>0</v>
      </c>
      <c r="P17" s="79">
        <f t="shared" si="12"/>
        <v>68</v>
      </c>
      <c r="Q17" s="150" t="s">
        <v>292</v>
      </c>
      <c r="R17" s="61">
        <f t="shared" si="27"/>
        <v>83</v>
      </c>
      <c r="S17" s="77">
        <v>120</v>
      </c>
      <c r="T17" s="80">
        <v>28165753</v>
      </c>
      <c r="U17" s="63">
        <v>4</v>
      </c>
      <c r="V17" s="63">
        <v>2018</v>
      </c>
      <c r="W17" s="64">
        <v>0</v>
      </c>
      <c r="Y17" s="65">
        <f t="shared" si="2"/>
        <v>9</v>
      </c>
      <c r="Z17" s="65">
        <f t="shared" si="13"/>
        <v>21</v>
      </c>
      <c r="AA17" s="65">
        <f t="shared" si="13"/>
        <v>33</v>
      </c>
      <c r="AB17" s="65">
        <f t="shared" si="14"/>
        <v>38</v>
      </c>
      <c r="AC17" s="66">
        <f t="shared" si="28"/>
        <v>30</v>
      </c>
      <c r="AD17" s="157">
        <f t="shared" si="3"/>
        <v>414202.25</v>
      </c>
      <c r="AE17" s="68"/>
      <c r="AF17" s="67">
        <f t="shared" si="4"/>
        <v>0</v>
      </c>
      <c r="AG17" s="67">
        <f t="shared" si="15"/>
        <v>3727820.25</v>
      </c>
      <c r="AH17" s="68">
        <f t="shared" si="16"/>
        <v>3727820.25</v>
      </c>
      <c r="AI17" s="68">
        <f>+T17-AH17</f>
        <v>24437932.75</v>
      </c>
      <c r="AJ17" s="69">
        <f t="shared" si="5"/>
        <v>3533195.0963855423</v>
      </c>
      <c r="AK17" s="69">
        <f t="shared" si="18"/>
        <v>7261015.3463855423</v>
      </c>
      <c r="AL17" s="69">
        <f t="shared" si="6"/>
        <v>20904737.653614458</v>
      </c>
      <c r="AM17" s="69">
        <f t="shared" si="19"/>
        <v>321199.55421686749</v>
      </c>
      <c r="AN17" s="69">
        <f t="shared" si="7"/>
        <v>3533195.0963855423</v>
      </c>
      <c r="AO17" s="69">
        <f t="shared" si="8"/>
        <v>3533195.0963855423</v>
      </c>
      <c r="AP17" s="69">
        <f t="shared" si="9"/>
        <v>3533195.0963855423</v>
      </c>
      <c r="AQ17" s="69">
        <f t="shared" si="10"/>
        <v>3533195.0963855423</v>
      </c>
      <c r="AR17" s="70">
        <f t="shared" si="20"/>
        <v>3533195.0963855423</v>
      </c>
      <c r="AS17" s="71">
        <f t="shared" si="21"/>
        <v>3238762.1716867471</v>
      </c>
      <c r="AT17" s="69">
        <f t="shared" si="22"/>
        <v>4970427</v>
      </c>
      <c r="AU17" s="71">
        <f t="shared" si="23"/>
        <v>12231442.346385542</v>
      </c>
      <c r="AV17" s="69">
        <f t="shared" si="11"/>
        <v>15934310.653614458</v>
      </c>
      <c r="AW17" s="72">
        <f t="shared" si="24"/>
        <v>2071011.25</v>
      </c>
      <c r="AX17" s="73">
        <f t="shared" si="25"/>
        <v>14302453.596385542</v>
      </c>
      <c r="AY17" s="74">
        <f t="shared" si="26"/>
        <v>13863299.403614458</v>
      </c>
    </row>
    <row r="18" spans="1:51" ht="12.75">
      <c r="A18" s="55">
        <v>1</v>
      </c>
      <c r="B18" s="56" t="s">
        <v>54</v>
      </c>
      <c r="C18" s="57">
        <v>67</v>
      </c>
      <c r="D18" s="57" t="s">
        <v>55</v>
      </c>
      <c r="E18" s="57" t="s">
        <v>56</v>
      </c>
      <c r="F18" s="57" t="s">
        <v>57</v>
      </c>
      <c r="G18" s="57">
        <v>59</v>
      </c>
      <c r="H18" s="57" t="s">
        <v>58</v>
      </c>
      <c r="I18" s="57"/>
      <c r="J18" s="57"/>
      <c r="K18" s="58">
        <v>42374</v>
      </c>
      <c r="L18" s="59">
        <v>42318</v>
      </c>
      <c r="M18" s="60">
        <v>43009</v>
      </c>
      <c r="N18" s="59">
        <f t="shared" si="1"/>
        <v>45240</v>
      </c>
      <c r="O18" s="149">
        <v>0</v>
      </c>
      <c r="P18" s="61">
        <f t="shared" si="12"/>
        <v>68</v>
      </c>
      <c r="Q18" s="150" t="s">
        <v>292</v>
      </c>
      <c r="R18" s="61">
        <f t="shared" si="27"/>
        <v>83</v>
      </c>
      <c r="S18" s="57">
        <v>120</v>
      </c>
      <c r="T18" s="62">
        <v>998894</v>
      </c>
      <c r="U18" s="63">
        <v>4</v>
      </c>
      <c r="V18" s="63">
        <v>2018</v>
      </c>
      <c r="W18" s="64">
        <v>0</v>
      </c>
      <c r="X18" s="65"/>
      <c r="Y18" s="65">
        <f t="shared" si="2"/>
        <v>9</v>
      </c>
      <c r="Z18" s="65">
        <f t="shared" si="13"/>
        <v>21</v>
      </c>
      <c r="AA18" s="65">
        <f t="shared" si="13"/>
        <v>33</v>
      </c>
      <c r="AB18" s="65">
        <f t="shared" si="14"/>
        <v>38</v>
      </c>
      <c r="AC18" s="66">
        <f t="shared" si="28"/>
        <v>30</v>
      </c>
      <c r="AD18" s="157">
        <f t="shared" si="3"/>
        <v>14689.617647058823</v>
      </c>
      <c r="AE18" s="68"/>
      <c r="AF18" s="67">
        <f t="shared" si="4"/>
        <v>0</v>
      </c>
      <c r="AG18" s="67">
        <f t="shared" si="15"/>
        <v>132206.5588235294</v>
      </c>
      <c r="AH18" s="68">
        <f t="shared" si="16"/>
        <v>132206.5588235294</v>
      </c>
      <c r="AI18" s="68">
        <f t="shared" si="17"/>
        <v>866687.4411764706</v>
      </c>
      <c r="AJ18" s="69">
        <f t="shared" si="5"/>
        <v>125304.20836286322</v>
      </c>
      <c r="AK18" s="69">
        <f t="shared" si="18"/>
        <v>257510.76718639262</v>
      </c>
      <c r="AL18" s="69">
        <f t="shared" si="6"/>
        <v>741383.23281360744</v>
      </c>
      <c r="AM18" s="69">
        <f t="shared" si="19"/>
        <v>11391.291669351202</v>
      </c>
      <c r="AN18" s="69">
        <f t="shared" si="7"/>
        <v>125304.20836286322</v>
      </c>
      <c r="AO18" s="69">
        <f t="shared" si="8"/>
        <v>125304.20836286322</v>
      </c>
      <c r="AP18" s="69">
        <f t="shared" si="9"/>
        <v>125304.20836286322</v>
      </c>
      <c r="AQ18" s="69">
        <f t="shared" si="10"/>
        <v>125304.20836286322</v>
      </c>
      <c r="AR18" s="70">
        <f t="shared" si="20"/>
        <v>125304.20836286322</v>
      </c>
      <c r="AS18" s="71">
        <f t="shared" si="21"/>
        <v>114862.19099929128</v>
      </c>
      <c r="AT18" s="69">
        <f t="shared" si="22"/>
        <v>176275.41176470587</v>
      </c>
      <c r="AU18" s="71">
        <f t="shared" si="23"/>
        <v>433786.17895109847</v>
      </c>
      <c r="AV18" s="69">
        <f t="shared" si="11"/>
        <v>565107.82104890153</v>
      </c>
      <c r="AW18" s="72">
        <f t="shared" si="24"/>
        <v>73448.088235294112</v>
      </c>
      <c r="AX18" s="73">
        <f t="shared" si="25"/>
        <v>507234.26718639256</v>
      </c>
      <c r="AY18" s="74">
        <f t="shared" si="26"/>
        <v>491659.73281360744</v>
      </c>
    </row>
    <row r="19" spans="1:51" ht="12.75">
      <c r="A19" s="55">
        <v>1</v>
      </c>
      <c r="B19" s="56" t="s">
        <v>54</v>
      </c>
      <c r="C19" s="57">
        <v>93</v>
      </c>
      <c r="D19" s="57" t="s">
        <v>55</v>
      </c>
      <c r="E19" s="57" t="s">
        <v>56</v>
      </c>
      <c r="F19" s="57" t="s">
        <v>57</v>
      </c>
      <c r="G19" s="57">
        <v>65</v>
      </c>
      <c r="H19" s="57" t="s">
        <v>58</v>
      </c>
      <c r="I19" s="57"/>
      <c r="J19" s="57"/>
      <c r="K19" s="58">
        <v>42397</v>
      </c>
      <c r="L19" s="59">
        <v>42318</v>
      </c>
      <c r="M19" s="60">
        <v>43009</v>
      </c>
      <c r="N19" s="59">
        <f t="shared" si="1"/>
        <v>45240</v>
      </c>
      <c r="O19" s="149">
        <v>0</v>
      </c>
      <c r="P19" s="61">
        <f t="shared" si="12"/>
        <v>68</v>
      </c>
      <c r="Q19" s="150" t="s">
        <v>292</v>
      </c>
      <c r="R19" s="61">
        <f t="shared" si="27"/>
        <v>83</v>
      </c>
      <c r="S19" s="57">
        <v>120</v>
      </c>
      <c r="T19" s="62">
        <v>669771</v>
      </c>
      <c r="U19" s="63">
        <v>4</v>
      </c>
      <c r="V19" s="63">
        <v>2018</v>
      </c>
      <c r="W19" s="64">
        <v>0</v>
      </c>
      <c r="X19" s="65"/>
      <c r="Y19" s="65">
        <f t="shared" si="2"/>
        <v>9</v>
      </c>
      <c r="Z19" s="65">
        <f t="shared" si="13"/>
        <v>21</v>
      </c>
      <c r="AA19" s="65">
        <f t="shared" si="13"/>
        <v>33</v>
      </c>
      <c r="AB19" s="65">
        <f t="shared" si="14"/>
        <v>38</v>
      </c>
      <c r="AC19" s="66">
        <f t="shared" si="28"/>
        <v>30</v>
      </c>
      <c r="AD19" s="157">
        <f t="shared" si="3"/>
        <v>9849.573529411764</v>
      </c>
      <c r="AE19" s="68"/>
      <c r="AF19" s="67">
        <f t="shared" si="4"/>
        <v>0</v>
      </c>
      <c r="AG19" s="67">
        <f t="shared" si="15"/>
        <v>88646.161764705874</v>
      </c>
      <c r="AH19" s="68">
        <f t="shared" si="16"/>
        <v>88646.161764705874</v>
      </c>
      <c r="AI19" s="68">
        <f t="shared" si="17"/>
        <v>581124.8382352941</v>
      </c>
      <c r="AJ19" s="69">
        <f t="shared" si="5"/>
        <v>84018.048901488306</v>
      </c>
      <c r="AK19" s="69">
        <f t="shared" si="18"/>
        <v>172664.21066619418</v>
      </c>
      <c r="AL19" s="69">
        <f t="shared" si="6"/>
        <v>497106.78933380579</v>
      </c>
      <c r="AM19" s="69">
        <f t="shared" si="19"/>
        <v>7638.004445589846</v>
      </c>
      <c r="AN19" s="69">
        <f t="shared" si="7"/>
        <v>84018.048901488306</v>
      </c>
      <c r="AO19" s="69">
        <f t="shared" si="8"/>
        <v>84018.048901488306</v>
      </c>
      <c r="AP19" s="69">
        <f t="shared" si="9"/>
        <v>84018.048901488306</v>
      </c>
      <c r="AQ19" s="69">
        <f t="shared" si="10"/>
        <v>84018.048901488306</v>
      </c>
      <c r="AR19" s="70">
        <f t="shared" si="20"/>
        <v>84018.048901488306</v>
      </c>
      <c r="AS19" s="71">
        <f t="shared" si="21"/>
        <v>77016.54482636429</v>
      </c>
      <c r="AT19" s="69">
        <f t="shared" si="22"/>
        <v>118194.88235294117</v>
      </c>
      <c r="AU19" s="71">
        <f t="shared" si="23"/>
        <v>290859.09301913535</v>
      </c>
      <c r="AV19" s="69">
        <f t="shared" si="11"/>
        <v>378911.90698086465</v>
      </c>
      <c r="AW19" s="72">
        <f t="shared" si="24"/>
        <v>49247.867647058818</v>
      </c>
      <c r="AX19" s="73">
        <f t="shared" si="25"/>
        <v>340106.96066619415</v>
      </c>
      <c r="AY19" s="74">
        <f t="shared" si="26"/>
        <v>329664.03933380585</v>
      </c>
    </row>
    <row r="20" spans="1:51" s="65" customFormat="1" ht="12.75">
      <c r="A20" s="55">
        <v>1</v>
      </c>
      <c r="B20" s="56" t="s">
        <v>54</v>
      </c>
      <c r="C20" s="76">
        <v>22</v>
      </c>
      <c r="D20" s="76" t="s">
        <v>55</v>
      </c>
      <c r="E20" s="77" t="s">
        <v>68</v>
      </c>
      <c r="F20" s="77" t="s">
        <v>60</v>
      </c>
      <c r="G20" s="76">
        <v>169</v>
      </c>
      <c r="H20" s="77" t="s">
        <v>58</v>
      </c>
      <c r="I20" s="77" t="s">
        <v>69</v>
      </c>
      <c r="J20" s="77"/>
      <c r="K20" s="78">
        <v>42430</v>
      </c>
      <c r="L20" s="60">
        <v>42318</v>
      </c>
      <c r="M20" s="60">
        <v>43009</v>
      </c>
      <c r="N20" s="60">
        <f t="shared" si="1"/>
        <v>45240</v>
      </c>
      <c r="O20" s="149">
        <v>0</v>
      </c>
      <c r="P20" s="79">
        <f t="shared" si="12"/>
        <v>68</v>
      </c>
      <c r="Q20" s="150" t="s">
        <v>292</v>
      </c>
      <c r="R20" s="61">
        <f t="shared" si="27"/>
        <v>83</v>
      </c>
      <c r="S20" s="77">
        <v>120</v>
      </c>
      <c r="T20" s="80">
        <v>20577456</v>
      </c>
      <c r="U20" s="63">
        <v>4</v>
      </c>
      <c r="V20" s="63">
        <v>2018</v>
      </c>
      <c r="W20" s="64">
        <v>0</v>
      </c>
      <c r="Y20" s="65">
        <f t="shared" si="2"/>
        <v>9</v>
      </c>
      <c r="Z20" s="65">
        <f t="shared" si="13"/>
        <v>21</v>
      </c>
      <c r="AA20" s="65">
        <f t="shared" si="13"/>
        <v>33</v>
      </c>
      <c r="AB20" s="65">
        <f t="shared" si="14"/>
        <v>38</v>
      </c>
      <c r="AC20" s="66">
        <f t="shared" si="28"/>
        <v>30</v>
      </c>
      <c r="AD20" s="157">
        <f t="shared" si="3"/>
        <v>302609.64705882355</v>
      </c>
      <c r="AE20" s="68"/>
      <c r="AF20" s="67">
        <f t="shared" si="4"/>
        <v>0</v>
      </c>
      <c r="AG20" s="67">
        <f t="shared" si="15"/>
        <v>2723486.823529412</v>
      </c>
      <c r="AH20" s="68">
        <f t="shared" si="16"/>
        <v>2723486.823529412</v>
      </c>
      <c r="AI20" s="68">
        <f t="shared" si="17"/>
        <v>17853969.176470589</v>
      </c>
      <c r="AJ20" s="69">
        <f t="shared" si="5"/>
        <v>2581296.7484053862</v>
      </c>
      <c r="AK20" s="69">
        <f t="shared" si="18"/>
        <v>5304783.5719347987</v>
      </c>
      <c r="AL20" s="69">
        <f t="shared" si="6"/>
        <v>15272672.428065201</v>
      </c>
      <c r="AM20" s="69">
        <f t="shared" si="19"/>
        <v>234663.34076412601</v>
      </c>
      <c r="AN20" s="69">
        <f t="shared" si="7"/>
        <v>2581296.7484053862</v>
      </c>
      <c r="AO20" s="69">
        <f t="shared" si="8"/>
        <v>2581296.7484053862</v>
      </c>
      <c r="AP20" s="69">
        <f t="shared" si="9"/>
        <v>2581296.7484053862</v>
      </c>
      <c r="AQ20" s="69">
        <f t="shared" si="10"/>
        <v>2581296.7484053862</v>
      </c>
      <c r="AR20" s="70">
        <f t="shared" si="20"/>
        <v>2581296.7484053862</v>
      </c>
      <c r="AS20" s="71">
        <f t="shared" si="21"/>
        <v>2366188.6860382706</v>
      </c>
      <c r="AT20" s="69">
        <f t="shared" si="22"/>
        <v>3631315.7647058824</v>
      </c>
      <c r="AU20" s="71">
        <f t="shared" si="23"/>
        <v>8936099.3366406821</v>
      </c>
      <c r="AV20" s="69">
        <f t="shared" si="11"/>
        <v>11641356.663359318</v>
      </c>
      <c r="AW20" s="72">
        <f t="shared" si="24"/>
        <v>1513048.2352941178</v>
      </c>
      <c r="AX20" s="73">
        <f t="shared" si="25"/>
        <v>10449147.571934801</v>
      </c>
      <c r="AY20" s="74">
        <f t="shared" si="26"/>
        <v>10128308.428065199</v>
      </c>
    </row>
    <row r="21" spans="1:51" s="65" customFormat="1" ht="12.75">
      <c r="A21" s="55">
        <v>1</v>
      </c>
      <c r="B21" s="56" t="s">
        <v>54</v>
      </c>
      <c r="C21" s="76">
        <v>23</v>
      </c>
      <c r="D21" s="76" t="s">
        <v>55</v>
      </c>
      <c r="E21" s="77" t="s">
        <v>68</v>
      </c>
      <c r="F21" s="77" t="s">
        <v>60</v>
      </c>
      <c r="G21" s="76">
        <v>170</v>
      </c>
      <c r="H21" s="77" t="s">
        <v>58</v>
      </c>
      <c r="I21" s="77" t="s">
        <v>69</v>
      </c>
      <c r="J21" s="77"/>
      <c r="K21" s="78">
        <v>42444</v>
      </c>
      <c r="L21" s="60">
        <v>42318</v>
      </c>
      <c r="M21" s="60">
        <v>43009</v>
      </c>
      <c r="N21" s="60">
        <f t="shared" si="1"/>
        <v>45240</v>
      </c>
      <c r="O21" s="149">
        <v>0</v>
      </c>
      <c r="P21" s="79">
        <f t="shared" si="12"/>
        <v>68</v>
      </c>
      <c r="Q21" s="150" t="s">
        <v>292</v>
      </c>
      <c r="R21" s="61">
        <f t="shared" si="27"/>
        <v>83</v>
      </c>
      <c r="S21" s="77">
        <v>120</v>
      </c>
      <c r="T21" s="80">
        <v>24663327</v>
      </c>
      <c r="U21" s="63">
        <v>4</v>
      </c>
      <c r="V21" s="63">
        <v>2018</v>
      </c>
      <c r="W21" s="64">
        <v>0</v>
      </c>
      <c r="Y21" s="65">
        <f t="shared" si="2"/>
        <v>9</v>
      </c>
      <c r="Z21" s="65">
        <f t="shared" si="13"/>
        <v>21</v>
      </c>
      <c r="AA21" s="65">
        <f t="shared" si="13"/>
        <v>33</v>
      </c>
      <c r="AB21" s="65">
        <f t="shared" si="14"/>
        <v>38</v>
      </c>
      <c r="AC21" s="66">
        <f t="shared" si="28"/>
        <v>30</v>
      </c>
      <c r="AD21" s="157">
        <f t="shared" si="3"/>
        <v>362695.98529411765</v>
      </c>
      <c r="AE21" s="68"/>
      <c r="AF21" s="67">
        <f t="shared" si="4"/>
        <v>0</v>
      </c>
      <c r="AG21" s="67">
        <f t="shared" si="15"/>
        <v>3264263.8676470588</v>
      </c>
      <c r="AH21" s="68">
        <f t="shared" si="16"/>
        <v>3264263.8676470588</v>
      </c>
      <c r="AI21" s="68">
        <f t="shared" si="17"/>
        <v>21399063.132352941</v>
      </c>
      <c r="AJ21" s="69">
        <f t="shared" si="5"/>
        <v>3093840.4528703047</v>
      </c>
      <c r="AK21" s="69">
        <f t="shared" si="18"/>
        <v>6358104.320517363</v>
      </c>
      <c r="AL21" s="69">
        <f t="shared" si="6"/>
        <v>18305222.679482639</v>
      </c>
      <c r="AM21" s="69">
        <f t="shared" si="19"/>
        <v>281258.22298820951</v>
      </c>
      <c r="AN21" s="69">
        <f t="shared" si="7"/>
        <v>3093840.4528703047</v>
      </c>
      <c r="AO21" s="69">
        <f t="shared" si="8"/>
        <v>3093840.4528703047</v>
      </c>
      <c r="AP21" s="69">
        <f t="shared" si="9"/>
        <v>3093840.4528703047</v>
      </c>
      <c r="AQ21" s="69">
        <f t="shared" si="10"/>
        <v>3093840.4528703047</v>
      </c>
      <c r="AR21" s="70">
        <f t="shared" si="20"/>
        <v>3093840.4528703047</v>
      </c>
      <c r="AS21" s="71">
        <f t="shared" si="21"/>
        <v>2836020.4151311126</v>
      </c>
      <c r="AT21" s="69">
        <f t="shared" si="22"/>
        <v>4352351.823529412</v>
      </c>
      <c r="AU21" s="71">
        <f t="shared" si="23"/>
        <v>10710456.144046776</v>
      </c>
      <c r="AV21" s="69">
        <f t="shared" si="11"/>
        <v>13952870.855953224</v>
      </c>
      <c r="AW21" s="72">
        <f t="shared" si="24"/>
        <v>1813479.9264705882</v>
      </c>
      <c r="AX21" s="73">
        <f t="shared" si="25"/>
        <v>12523936.070517365</v>
      </c>
      <c r="AY21" s="74">
        <f t="shared" si="26"/>
        <v>12139390.929482635</v>
      </c>
    </row>
    <row r="22" spans="1:51" s="65" customFormat="1" ht="12.75">
      <c r="A22" s="55">
        <v>1</v>
      </c>
      <c r="B22" s="56" t="s">
        <v>54</v>
      </c>
      <c r="C22" s="76">
        <v>24</v>
      </c>
      <c r="D22" s="76" t="s">
        <v>55</v>
      </c>
      <c r="E22" s="77" t="s">
        <v>68</v>
      </c>
      <c r="F22" s="77" t="s">
        <v>60</v>
      </c>
      <c r="G22" s="76">
        <v>173</v>
      </c>
      <c r="H22" s="77" t="s">
        <v>58</v>
      </c>
      <c r="I22" s="77" t="s">
        <v>69</v>
      </c>
      <c r="J22" s="77"/>
      <c r="K22" s="78">
        <v>42534</v>
      </c>
      <c r="L22" s="60">
        <v>42318</v>
      </c>
      <c r="M22" s="60">
        <v>43009</v>
      </c>
      <c r="N22" s="60">
        <f t="shared" si="1"/>
        <v>45240</v>
      </c>
      <c r="O22" s="149">
        <v>0</v>
      </c>
      <c r="P22" s="79">
        <f t="shared" si="12"/>
        <v>68</v>
      </c>
      <c r="Q22" s="150" t="s">
        <v>292</v>
      </c>
      <c r="R22" s="61">
        <f t="shared" si="27"/>
        <v>83</v>
      </c>
      <c r="S22" s="77">
        <v>120</v>
      </c>
      <c r="T22" s="80">
        <v>32025280</v>
      </c>
      <c r="U22" s="63">
        <v>4</v>
      </c>
      <c r="V22" s="63">
        <v>2018</v>
      </c>
      <c r="W22" s="64">
        <v>0</v>
      </c>
      <c r="Y22" s="65">
        <f t="shared" si="2"/>
        <v>9</v>
      </c>
      <c r="Z22" s="65">
        <f t="shared" si="13"/>
        <v>21</v>
      </c>
      <c r="AA22" s="65">
        <f t="shared" si="13"/>
        <v>33</v>
      </c>
      <c r="AB22" s="65">
        <f t="shared" si="14"/>
        <v>38</v>
      </c>
      <c r="AC22" s="66">
        <f t="shared" si="28"/>
        <v>30</v>
      </c>
      <c r="AD22" s="157">
        <f t="shared" si="3"/>
        <v>470960</v>
      </c>
      <c r="AE22" s="68"/>
      <c r="AF22" s="67">
        <f t="shared" si="4"/>
        <v>0</v>
      </c>
      <c r="AG22" s="67">
        <f t="shared" si="15"/>
        <v>4238640</v>
      </c>
      <c r="AH22" s="68">
        <f t="shared" si="16"/>
        <v>4238640</v>
      </c>
      <c r="AI22" s="68">
        <f t="shared" si="17"/>
        <v>27786640</v>
      </c>
      <c r="AJ22" s="69">
        <f t="shared" si="5"/>
        <v>4017345.542168675</v>
      </c>
      <c r="AK22" s="69">
        <f t="shared" si="18"/>
        <v>8255985.542168675</v>
      </c>
      <c r="AL22" s="69">
        <f t="shared" si="6"/>
        <v>23769294.457831323</v>
      </c>
      <c r="AM22" s="69">
        <f t="shared" si="19"/>
        <v>365213.23110624315</v>
      </c>
      <c r="AN22" s="69">
        <f t="shared" si="7"/>
        <v>4017345.542168675</v>
      </c>
      <c r="AO22" s="69">
        <f t="shared" si="8"/>
        <v>4017345.542168675</v>
      </c>
      <c r="AP22" s="69">
        <f t="shared" si="9"/>
        <v>4017345.542168675</v>
      </c>
      <c r="AQ22" s="69">
        <f t="shared" si="10"/>
        <v>4017345.542168675</v>
      </c>
      <c r="AR22" s="70">
        <f t="shared" si="20"/>
        <v>4017345.542168675</v>
      </c>
      <c r="AS22" s="71">
        <f t="shared" si="21"/>
        <v>3682566.7469879519</v>
      </c>
      <c r="AT22" s="69">
        <f t="shared" si="22"/>
        <v>5651520</v>
      </c>
      <c r="AU22" s="71">
        <f t="shared" si="23"/>
        <v>13907505.542168675</v>
      </c>
      <c r="AV22" s="69">
        <f t="shared" si="11"/>
        <v>18117774.457831323</v>
      </c>
      <c r="AW22" s="72">
        <f t="shared" si="24"/>
        <v>2354800</v>
      </c>
      <c r="AX22" s="73">
        <f t="shared" si="25"/>
        <v>16262305.542168675</v>
      </c>
      <c r="AY22" s="74">
        <f t="shared" si="26"/>
        <v>15762974.457831325</v>
      </c>
    </row>
    <row r="23" spans="1:51" ht="12.75">
      <c r="A23" s="55">
        <v>1</v>
      </c>
      <c r="B23" s="56" t="s">
        <v>54</v>
      </c>
      <c r="C23" s="57">
        <v>94</v>
      </c>
      <c r="D23" s="57" t="s">
        <v>55</v>
      </c>
      <c r="E23" s="57" t="s">
        <v>70</v>
      </c>
      <c r="F23" s="57" t="s">
        <v>71</v>
      </c>
      <c r="G23" s="57">
        <v>131</v>
      </c>
      <c r="H23" s="77" t="s">
        <v>58</v>
      </c>
      <c r="I23" s="57"/>
      <c r="J23" s="57"/>
      <c r="K23" s="58">
        <v>42614</v>
      </c>
      <c r="L23" s="59">
        <v>42318</v>
      </c>
      <c r="M23" s="60">
        <v>43009</v>
      </c>
      <c r="N23" s="59">
        <f t="shared" si="1"/>
        <v>45240</v>
      </c>
      <c r="O23" s="149">
        <v>0</v>
      </c>
      <c r="P23" s="61">
        <f t="shared" si="12"/>
        <v>68</v>
      </c>
      <c r="Q23" s="150" t="s">
        <v>292</v>
      </c>
      <c r="R23" s="61">
        <f t="shared" si="27"/>
        <v>83</v>
      </c>
      <c r="S23" s="57">
        <v>120</v>
      </c>
      <c r="T23" s="62">
        <v>3145295</v>
      </c>
      <c r="U23" s="63">
        <v>4</v>
      </c>
      <c r="V23" s="63">
        <v>2018</v>
      </c>
      <c r="W23" s="64">
        <v>0</v>
      </c>
      <c r="X23" s="65"/>
      <c r="Y23" s="65">
        <f t="shared" si="2"/>
        <v>9</v>
      </c>
      <c r="Z23" s="65">
        <f t="shared" si="13"/>
        <v>21</v>
      </c>
      <c r="AA23" s="65">
        <f t="shared" si="13"/>
        <v>33</v>
      </c>
      <c r="AB23" s="65">
        <f t="shared" si="14"/>
        <v>38</v>
      </c>
      <c r="AC23" s="66">
        <f t="shared" si="28"/>
        <v>30</v>
      </c>
      <c r="AD23" s="157">
        <f t="shared" si="3"/>
        <v>46254.338235294119</v>
      </c>
      <c r="AE23" s="68"/>
      <c r="AF23" s="67">
        <f t="shared" si="4"/>
        <v>0</v>
      </c>
      <c r="AG23" s="67">
        <f t="shared" si="15"/>
        <v>416289.04411764705</v>
      </c>
      <c r="AH23" s="68">
        <f t="shared" si="16"/>
        <v>416289.04411764705</v>
      </c>
      <c r="AI23" s="68">
        <f t="shared" si="17"/>
        <v>2729005.9558823528</v>
      </c>
      <c r="AJ23" s="69">
        <f t="shared" si="5"/>
        <v>394555.07795889431</v>
      </c>
      <c r="AK23" s="69">
        <f t="shared" si="18"/>
        <v>810844.12207654142</v>
      </c>
      <c r="AL23" s="69">
        <f t="shared" si="6"/>
        <v>2334450.8779234588</v>
      </c>
      <c r="AM23" s="69">
        <f t="shared" si="19"/>
        <v>35868.643450808573</v>
      </c>
      <c r="AN23" s="69">
        <f t="shared" si="7"/>
        <v>394555.07795889431</v>
      </c>
      <c r="AO23" s="69">
        <f t="shared" si="8"/>
        <v>394555.07795889431</v>
      </c>
      <c r="AP23" s="69">
        <f t="shared" si="9"/>
        <v>394555.07795889431</v>
      </c>
      <c r="AQ23" s="69">
        <f t="shared" si="10"/>
        <v>394555.07795889431</v>
      </c>
      <c r="AR23" s="70">
        <f t="shared" si="20"/>
        <v>394555.07795889431</v>
      </c>
      <c r="AS23" s="71">
        <f t="shared" si="21"/>
        <v>361675.4881289865</v>
      </c>
      <c r="AT23" s="69">
        <f t="shared" si="22"/>
        <v>555052.0588235294</v>
      </c>
      <c r="AU23" s="71">
        <f t="shared" si="23"/>
        <v>1365896.1809000708</v>
      </c>
      <c r="AV23" s="69">
        <f t="shared" si="11"/>
        <v>1779398.8190999292</v>
      </c>
      <c r="AW23" s="72">
        <f t="shared" si="24"/>
        <v>231271.6911764706</v>
      </c>
      <c r="AX23" s="73">
        <f t="shared" si="25"/>
        <v>1597167.8720765414</v>
      </c>
      <c r="AY23" s="74">
        <f t="shared" si="26"/>
        <v>1548127.1279234586</v>
      </c>
    </row>
    <row r="24" spans="1:51" ht="12.75">
      <c r="A24" s="55">
        <v>1</v>
      </c>
      <c r="B24" s="56" t="s">
        <v>54</v>
      </c>
      <c r="C24" s="57">
        <v>95</v>
      </c>
      <c r="D24" s="57" t="s">
        <v>55</v>
      </c>
      <c r="E24" s="57" t="s">
        <v>70</v>
      </c>
      <c r="F24" s="57" t="s">
        <v>71</v>
      </c>
      <c r="G24" s="57">
        <v>142</v>
      </c>
      <c r="H24" s="77" t="s">
        <v>58</v>
      </c>
      <c r="I24" s="57"/>
      <c r="J24" s="57"/>
      <c r="K24" s="58">
        <v>42644</v>
      </c>
      <c r="L24" s="59">
        <v>42318</v>
      </c>
      <c r="M24" s="60">
        <v>43009</v>
      </c>
      <c r="N24" s="59">
        <f t="shared" si="1"/>
        <v>45240</v>
      </c>
      <c r="O24" s="149">
        <v>0</v>
      </c>
      <c r="P24" s="61">
        <f t="shared" si="12"/>
        <v>68</v>
      </c>
      <c r="Q24" s="150" t="s">
        <v>292</v>
      </c>
      <c r="R24" s="61">
        <f t="shared" si="27"/>
        <v>83</v>
      </c>
      <c r="S24" s="57">
        <v>120</v>
      </c>
      <c r="T24" s="62">
        <v>3146916</v>
      </c>
      <c r="U24" s="63">
        <v>4</v>
      </c>
      <c r="V24" s="63">
        <v>2018</v>
      </c>
      <c r="W24" s="64">
        <v>0</v>
      </c>
      <c r="X24" s="65"/>
      <c r="Y24" s="65">
        <f t="shared" si="2"/>
        <v>9</v>
      </c>
      <c r="Z24" s="65">
        <f t="shared" si="13"/>
        <v>21</v>
      </c>
      <c r="AA24" s="65">
        <f t="shared" si="13"/>
        <v>33</v>
      </c>
      <c r="AB24" s="65">
        <f t="shared" si="14"/>
        <v>38</v>
      </c>
      <c r="AC24" s="66">
        <f t="shared" si="28"/>
        <v>30</v>
      </c>
      <c r="AD24" s="157">
        <f t="shared" si="3"/>
        <v>46278.176470588238</v>
      </c>
      <c r="AE24" s="68"/>
      <c r="AF24" s="67">
        <f t="shared" si="4"/>
        <v>0</v>
      </c>
      <c r="AG24" s="67">
        <f t="shared" si="15"/>
        <v>416503.58823529416</v>
      </c>
      <c r="AH24" s="68">
        <f t="shared" si="16"/>
        <v>416503.58823529416</v>
      </c>
      <c r="AI24" s="68">
        <f t="shared" si="17"/>
        <v>2730412.411764706</v>
      </c>
      <c r="AJ24" s="69">
        <f t="shared" si="5"/>
        <v>394758.42097802972</v>
      </c>
      <c r="AK24" s="69">
        <f t="shared" si="18"/>
        <v>811262.00921332394</v>
      </c>
      <c r="AL24" s="69">
        <f t="shared" si="6"/>
        <v>2335653.9907866763</v>
      </c>
      <c r="AM24" s="69">
        <f t="shared" si="19"/>
        <v>35887.129179820884</v>
      </c>
      <c r="AN24" s="69">
        <f t="shared" si="7"/>
        <v>394758.42097802972</v>
      </c>
      <c r="AO24" s="69">
        <f t="shared" si="8"/>
        <v>394758.42097802972</v>
      </c>
      <c r="AP24" s="69">
        <f t="shared" si="9"/>
        <v>394758.42097802972</v>
      </c>
      <c r="AQ24" s="69">
        <f t="shared" si="10"/>
        <v>394758.42097802972</v>
      </c>
      <c r="AR24" s="70">
        <f t="shared" si="20"/>
        <v>394758.42097802972</v>
      </c>
      <c r="AS24" s="71">
        <f t="shared" si="21"/>
        <v>361861.88589652727</v>
      </c>
      <c r="AT24" s="69">
        <f t="shared" si="22"/>
        <v>555338.1176470588</v>
      </c>
      <c r="AU24" s="71">
        <f t="shared" si="23"/>
        <v>1366600.1268603827</v>
      </c>
      <c r="AV24" s="69">
        <f t="shared" si="11"/>
        <v>1780315.8731396173</v>
      </c>
      <c r="AW24" s="72">
        <f t="shared" si="24"/>
        <v>231390.8823529412</v>
      </c>
      <c r="AX24" s="73">
        <f t="shared" si="25"/>
        <v>1597991.0092133239</v>
      </c>
      <c r="AY24" s="74">
        <f t="shared" si="26"/>
        <v>1548924.9907866761</v>
      </c>
    </row>
    <row r="25" spans="1:51" ht="12.75">
      <c r="A25" s="55">
        <v>1</v>
      </c>
      <c r="B25" s="56" t="s">
        <v>54</v>
      </c>
      <c r="C25" s="57">
        <v>96</v>
      </c>
      <c r="D25" s="57" t="s">
        <v>55</v>
      </c>
      <c r="E25" s="57" t="s">
        <v>70</v>
      </c>
      <c r="F25" s="57" t="s">
        <v>71</v>
      </c>
      <c r="G25" s="57">
        <v>152</v>
      </c>
      <c r="H25" s="77" t="s">
        <v>58</v>
      </c>
      <c r="I25" s="57"/>
      <c r="J25" s="57"/>
      <c r="K25" s="58">
        <v>42675</v>
      </c>
      <c r="L25" s="59">
        <v>42318</v>
      </c>
      <c r="M25" s="60">
        <v>43009</v>
      </c>
      <c r="N25" s="59">
        <f t="shared" si="1"/>
        <v>45240</v>
      </c>
      <c r="O25" s="149">
        <v>0</v>
      </c>
      <c r="P25" s="61">
        <f t="shared" si="12"/>
        <v>68</v>
      </c>
      <c r="Q25" s="150" t="s">
        <v>292</v>
      </c>
      <c r="R25" s="61">
        <f t="shared" si="27"/>
        <v>83</v>
      </c>
      <c r="S25" s="57">
        <v>120</v>
      </c>
      <c r="T25" s="62">
        <v>3151584</v>
      </c>
      <c r="U25" s="63">
        <v>4</v>
      </c>
      <c r="V25" s="63">
        <v>2018</v>
      </c>
      <c r="W25" s="81">
        <v>0</v>
      </c>
      <c r="X25" s="77"/>
      <c r="Y25" s="65">
        <f t="shared" si="2"/>
        <v>9</v>
      </c>
      <c r="Z25" s="65">
        <f t="shared" si="13"/>
        <v>21</v>
      </c>
      <c r="AA25" s="65">
        <f t="shared" si="13"/>
        <v>33</v>
      </c>
      <c r="AB25" s="65">
        <f t="shared" si="14"/>
        <v>38</v>
      </c>
      <c r="AC25" s="66">
        <f t="shared" si="28"/>
        <v>30</v>
      </c>
      <c r="AD25" s="157">
        <f t="shared" si="3"/>
        <v>46346.823529411762</v>
      </c>
      <c r="AE25" s="68"/>
      <c r="AF25" s="67">
        <f t="shared" si="4"/>
        <v>0</v>
      </c>
      <c r="AG25" s="67">
        <f t="shared" si="15"/>
        <v>417121.41176470584</v>
      </c>
      <c r="AH25" s="68">
        <f t="shared" si="16"/>
        <v>417121.41176470584</v>
      </c>
      <c r="AI25" s="68">
        <f t="shared" si="17"/>
        <v>2734462.588235294</v>
      </c>
      <c r="AJ25" s="69">
        <f t="shared" si="5"/>
        <v>395343.98866052442</v>
      </c>
      <c r="AK25" s="69">
        <f t="shared" si="18"/>
        <v>812465.40042523027</v>
      </c>
      <c r="AL25" s="69">
        <f t="shared" si="6"/>
        <v>2339118.5995747698</v>
      </c>
      <c r="AM25" s="69">
        <f t="shared" si="19"/>
        <v>35940.362605502218</v>
      </c>
      <c r="AN25" s="69">
        <f t="shared" si="7"/>
        <v>395343.98866052442</v>
      </c>
      <c r="AO25" s="69">
        <f t="shared" si="8"/>
        <v>395343.98866052442</v>
      </c>
      <c r="AP25" s="69">
        <f t="shared" si="9"/>
        <v>395343.98866052442</v>
      </c>
      <c r="AQ25" s="69">
        <f t="shared" si="10"/>
        <v>395343.98866052442</v>
      </c>
      <c r="AR25" s="70">
        <f t="shared" si="20"/>
        <v>395343.98866052442</v>
      </c>
      <c r="AS25" s="71">
        <f t="shared" si="21"/>
        <v>362398.65627214737</v>
      </c>
      <c r="AT25" s="69">
        <f t="shared" si="22"/>
        <v>556161.8823529412</v>
      </c>
      <c r="AU25" s="71">
        <f t="shared" si="23"/>
        <v>1368627.2827781714</v>
      </c>
      <c r="AV25" s="69">
        <f t="shared" si="11"/>
        <v>1782956.7172218286</v>
      </c>
      <c r="AW25" s="72">
        <f t="shared" si="24"/>
        <v>231734.1176470588</v>
      </c>
      <c r="AX25" s="73">
        <f t="shared" si="25"/>
        <v>1600361.4004252302</v>
      </c>
      <c r="AY25" s="74">
        <f t="shared" si="26"/>
        <v>1551222.5995747698</v>
      </c>
    </row>
    <row r="26" spans="1:51" s="65" customFormat="1" ht="12.75">
      <c r="A26" s="55">
        <v>1</v>
      </c>
      <c r="B26" s="56" t="s">
        <v>54</v>
      </c>
      <c r="C26" s="76">
        <v>15</v>
      </c>
      <c r="D26" s="76" t="s">
        <v>55</v>
      </c>
      <c r="E26" s="77" t="s">
        <v>68</v>
      </c>
      <c r="F26" s="77" t="s">
        <v>72</v>
      </c>
      <c r="G26" s="76">
        <v>481</v>
      </c>
      <c r="H26" s="77" t="s">
        <v>58</v>
      </c>
      <c r="I26" s="77" t="s">
        <v>69</v>
      </c>
      <c r="J26" s="77"/>
      <c r="K26" s="78">
        <v>42684</v>
      </c>
      <c r="L26" s="60">
        <v>42318</v>
      </c>
      <c r="M26" s="60">
        <v>43009</v>
      </c>
      <c r="N26" s="60">
        <f t="shared" si="1"/>
        <v>45240</v>
      </c>
      <c r="O26" s="149">
        <v>0</v>
      </c>
      <c r="P26" s="79">
        <f t="shared" si="12"/>
        <v>68</v>
      </c>
      <c r="Q26" s="150" t="s">
        <v>292</v>
      </c>
      <c r="R26" s="61">
        <f t="shared" si="27"/>
        <v>83</v>
      </c>
      <c r="S26" s="77">
        <v>120</v>
      </c>
      <c r="T26" s="80">
        <v>2035693</v>
      </c>
      <c r="U26" s="63">
        <v>4</v>
      </c>
      <c r="V26" s="63">
        <v>2018</v>
      </c>
      <c r="W26" s="81">
        <v>0</v>
      </c>
      <c r="X26" s="77"/>
      <c r="Y26" s="65">
        <f t="shared" si="2"/>
        <v>9</v>
      </c>
      <c r="Z26" s="65">
        <f t="shared" si="13"/>
        <v>21</v>
      </c>
      <c r="AA26" s="65">
        <f t="shared" si="13"/>
        <v>33</v>
      </c>
      <c r="AB26" s="65">
        <f t="shared" si="14"/>
        <v>38</v>
      </c>
      <c r="AC26" s="66">
        <f t="shared" si="28"/>
        <v>30</v>
      </c>
      <c r="AD26" s="157">
        <f t="shared" si="3"/>
        <v>29936.661764705881</v>
      </c>
      <c r="AE26" s="68"/>
      <c r="AF26" s="67">
        <f t="shared" si="4"/>
        <v>0</v>
      </c>
      <c r="AG26" s="67">
        <f t="shared" si="15"/>
        <v>269429.95588235295</v>
      </c>
      <c r="AH26" s="68">
        <f t="shared" si="16"/>
        <v>269429.95588235295</v>
      </c>
      <c r="AI26" s="68">
        <f t="shared" si="17"/>
        <v>1766263.044117647</v>
      </c>
      <c r="AJ26" s="69">
        <f t="shared" si="5"/>
        <v>255363.33167965978</v>
      </c>
      <c r="AK26" s="69">
        <f t="shared" si="18"/>
        <v>524793.28756201267</v>
      </c>
      <c r="AL26" s="69">
        <f t="shared" si="6"/>
        <v>1510899.7124379873</v>
      </c>
      <c r="AM26" s="69">
        <f t="shared" si="19"/>
        <v>23214.848334514525</v>
      </c>
      <c r="AN26" s="69">
        <f t="shared" si="7"/>
        <v>255363.33167965978</v>
      </c>
      <c r="AO26" s="69">
        <f t="shared" si="8"/>
        <v>255363.33167965978</v>
      </c>
      <c r="AP26" s="69">
        <f t="shared" si="9"/>
        <v>255363.33167965978</v>
      </c>
      <c r="AQ26" s="69">
        <f t="shared" si="10"/>
        <v>255363.33167965978</v>
      </c>
      <c r="AR26" s="70">
        <f t="shared" si="20"/>
        <v>255363.33167965978</v>
      </c>
      <c r="AS26" s="71">
        <f t="shared" si="21"/>
        <v>234083.05403968814</v>
      </c>
      <c r="AT26" s="69">
        <f t="shared" si="22"/>
        <v>359239.9411764706</v>
      </c>
      <c r="AU26" s="71">
        <f t="shared" si="23"/>
        <v>884033.22873848327</v>
      </c>
      <c r="AV26" s="69">
        <f t="shared" si="11"/>
        <v>1151659.7712615167</v>
      </c>
      <c r="AW26" s="72">
        <f t="shared" si="24"/>
        <v>149683.3088235294</v>
      </c>
      <c r="AX26" s="73">
        <f t="shared" si="25"/>
        <v>1033716.5375620127</v>
      </c>
      <c r="AY26" s="74">
        <f t="shared" si="26"/>
        <v>1001976.4624379873</v>
      </c>
    </row>
    <row r="27" spans="1:51" ht="12.75">
      <c r="A27" s="55">
        <v>1</v>
      </c>
      <c r="B27" s="56" t="s">
        <v>54</v>
      </c>
      <c r="C27" s="57">
        <v>28</v>
      </c>
      <c r="D27" s="57" t="s">
        <v>55</v>
      </c>
      <c r="E27" s="57" t="s">
        <v>73</v>
      </c>
      <c r="F27" s="57" t="s">
        <v>74</v>
      </c>
      <c r="G27" s="57">
        <v>31</v>
      </c>
      <c r="H27" s="57" t="s">
        <v>58</v>
      </c>
      <c r="I27" s="57"/>
      <c r="J27" s="57"/>
      <c r="K27" s="58">
        <v>42685</v>
      </c>
      <c r="L27" s="59">
        <v>42318</v>
      </c>
      <c r="M27" s="60">
        <v>43009</v>
      </c>
      <c r="N27" s="59">
        <f t="shared" si="1"/>
        <v>45240</v>
      </c>
      <c r="O27" s="149">
        <v>0</v>
      </c>
      <c r="P27" s="61">
        <f t="shared" si="12"/>
        <v>68</v>
      </c>
      <c r="Q27" s="150" t="s">
        <v>292</v>
      </c>
      <c r="R27" s="61">
        <f t="shared" si="27"/>
        <v>83</v>
      </c>
      <c r="S27" s="57">
        <v>120</v>
      </c>
      <c r="T27" s="62">
        <v>1150000</v>
      </c>
      <c r="U27" s="63">
        <v>4</v>
      </c>
      <c r="V27" s="63">
        <v>2018</v>
      </c>
      <c r="W27" s="81">
        <v>0</v>
      </c>
      <c r="X27" s="77"/>
      <c r="Y27" s="65">
        <f t="shared" si="2"/>
        <v>9</v>
      </c>
      <c r="Z27" s="65">
        <f t="shared" si="13"/>
        <v>21</v>
      </c>
      <c r="AA27" s="65">
        <f t="shared" si="13"/>
        <v>33</v>
      </c>
      <c r="AB27" s="65">
        <f t="shared" si="14"/>
        <v>38</v>
      </c>
      <c r="AC27" s="66">
        <f t="shared" si="28"/>
        <v>30</v>
      </c>
      <c r="AD27" s="157">
        <f t="shared" si="3"/>
        <v>16911.764705882353</v>
      </c>
      <c r="AE27" s="68"/>
      <c r="AF27" s="67">
        <f t="shared" si="4"/>
        <v>0</v>
      </c>
      <c r="AG27" s="67">
        <f t="shared" si="15"/>
        <v>152205.88235294117</v>
      </c>
      <c r="AH27" s="68">
        <f t="shared" si="16"/>
        <v>152205.88235294117</v>
      </c>
      <c r="AI27" s="68">
        <f t="shared" si="17"/>
        <v>997794.1176470588</v>
      </c>
      <c r="AJ27" s="69">
        <f t="shared" si="5"/>
        <v>144259.39050318924</v>
      </c>
      <c r="AK27" s="69">
        <f t="shared" si="18"/>
        <v>296465.27285613038</v>
      </c>
      <c r="AL27" s="69">
        <f t="shared" si="6"/>
        <v>853534.72714386962</v>
      </c>
      <c r="AM27" s="69">
        <f t="shared" si="19"/>
        <v>13114.490045744476</v>
      </c>
      <c r="AN27" s="69">
        <f t="shared" si="7"/>
        <v>144259.39050318924</v>
      </c>
      <c r="AO27" s="69">
        <f t="shared" si="8"/>
        <v>144259.39050318924</v>
      </c>
      <c r="AP27" s="69">
        <f t="shared" si="9"/>
        <v>144259.39050318924</v>
      </c>
      <c r="AQ27" s="69">
        <f t="shared" si="10"/>
        <v>144259.39050318924</v>
      </c>
      <c r="AR27" s="70">
        <f t="shared" si="20"/>
        <v>144259.39050318924</v>
      </c>
      <c r="AS27" s="71">
        <f t="shared" si="21"/>
        <v>132237.77462792347</v>
      </c>
      <c r="AT27" s="69">
        <f t="shared" si="22"/>
        <v>202941.17647058825</v>
      </c>
      <c r="AU27" s="71">
        <f t="shared" si="23"/>
        <v>499406.44932671863</v>
      </c>
      <c r="AV27" s="69">
        <f t="shared" si="11"/>
        <v>650593.55067328131</v>
      </c>
      <c r="AW27" s="72">
        <f t="shared" si="24"/>
        <v>84558.823529411762</v>
      </c>
      <c r="AX27" s="73">
        <f t="shared" si="25"/>
        <v>583965.27285613038</v>
      </c>
      <c r="AY27" s="74">
        <f t="shared" si="26"/>
        <v>566034.72714386962</v>
      </c>
    </row>
    <row r="28" spans="1:51" ht="12.75">
      <c r="A28" s="55">
        <v>1</v>
      </c>
      <c r="B28" s="56" t="s">
        <v>54</v>
      </c>
      <c r="C28" s="57">
        <v>30</v>
      </c>
      <c r="D28" s="57" t="s">
        <v>55</v>
      </c>
      <c r="E28" s="57" t="s">
        <v>75</v>
      </c>
      <c r="F28" s="57" t="s">
        <v>76</v>
      </c>
      <c r="G28" s="57">
        <v>28</v>
      </c>
      <c r="H28" s="57" t="s">
        <v>58</v>
      </c>
      <c r="I28" s="57"/>
      <c r="J28" s="57"/>
      <c r="K28" s="58">
        <v>42703</v>
      </c>
      <c r="L28" s="59">
        <v>42318</v>
      </c>
      <c r="M28" s="60">
        <v>43009</v>
      </c>
      <c r="N28" s="59">
        <f t="shared" si="1"/>
        <v>45240</v>
      </c>
      <c r="O28" s="149">
        <v>0</v>
      </c>
      <c r="P28" s="61">
        <f t="shared" si="12"/>
        <v>68</v>
      </c>
      <c r="Q28" s="150" t="s">
        <v>292</v>
      </c>
      <c r="R28" s="61">
        <f t="shared" si="27"/>
        <v>83</v>
      </c>
      <c r="S28" s="57">
        <v>120</v>
      </c>
      <c r="T28" s="62">
        <v>87500</v>
      </c>
      <c r="U28" s="63">
        <v>4</v>
      </c>
      <c r="V28" s="63">
        <v>2018</v>
      </c>
      <c r="W28" s="81">
        <v>0</v>
      </c>
      <c r="X28" s="77"/>
      <c r="Y28" s="65">
        <f t="shared" si="2"/>
        <v>9</v>
      </c>
      <c r="Z28" s="65">
        <f t="shared" si="13"/>
        <v>21</v>
      </c>
      <c r="AA28" s="65">
        <f t="shared" si="13"/>
        <v>33</v>
      </c>
      <c r="AB28" s="65">
        <f t="shared" si="14"/>
        <v>38</v>
      </c>
      <c r="AC28" s="66">
        <f t="shared" si="28"/>
        <v>30</v>
      </c>
      <c r="AD28" s="157">
        <f t="shared" si="3"/>
        <v>1286.7647058823529</v>
      </c>
      <c r="AE28" s="68"/>
      <c r="AF28" s="67">
        <f t="shared" si="4"/>
        <v>0</v>
      </c>
      <c r="AG28" s="67">
        <f t="shared" si="15"/>
        <v>11580.882352941177</v>
      </c>
      <c r="AH28" s="68">
        <f t="shared" si="16"/>
        <v>11580.882352941177</v>
      </c>
      <c r="AI28" s="68">
        <f t="shared" si="17"/>
        <v>75919.117647058825</v>
      </c>
      <c r="AJ28" s="69">
        <f t="shared" si="5"/>
        <v>10976.257973068747</v>
      </c>
      <c r="AK28" s="69">
        <f t="shared" si="18"/>
        <v>22557.140326009925</v>
      </c>
      <c r="AL28" s="69">
        <f t="shared" si="6"/>
        <v>64942.859673990075</v>
      </c>
      <c r="AM28" s="69">
        <f t="shared" si="19"/>
        <v>997.84163391534059</v>
      </c>
      <c r="AN28" s="69">
        <f t="shared" si="7"/>
        <v>10976.257973068747</v>
      </c>
      <c r="AO28" s="69">
        <f t="shared" si="8"/>
        <v>10976.257973068747</v>
      </c>
      <c r="AP28" s="69">
        <f t="shared" si="9"/>
        <v>10976.257973068747</v>
      </c>
      <c r="AQ28" s="69">
        <f t="shared" si="10"/>
        <v>10976.257973068747</v>
      </c>
      <c r="AR28" s="70">
        <f t="shared" si="20"/>
        <v>10976.257973068747</v>
      </c>
      <c r="AS28" s="71">
        <f t="shared" si="21"/>
        <v>10061.569808646351</v>
      </c>
      <c r="AT28" s="69">
        <f t="shared" si="22"/>
        <v>15441.176470588234</v>
      </c>
      <c r="AU28" s="71">
        <f t="shared" si="23"/>
        <v>37998.316796598156</v>
      </c>
      <c r="AV28" s="69">
        <f t="shared" si="11"/>
        <v>49501.683203401844</v>
      </c>
      <c r="AW28" s="72">
        <f t="shared" si="24"/>
        <v>6433.8235294117649</v>
      </c>
      <c r="AX28" s="73">
        <f t="shared" si="25"/>
        <v>44432.140326009918</v>
      </c>
      <c r="AY28" s="74">
        <f t="shared" si="26"/>
        <v>43067.859673990082</v>
      </c>
    </row>
    <row r="29" spans="1:51" ht="12.75">
      <c r="A29" s="55">
        <v>1</v>
      </c>
      <c r="B29" s="56" t="s">
        <v>54</v>
      </c>
      <c r="C29" s="57">
        <v>97</v>
      </c>
      <c r="D29" s="57" t="s">
        <v>55</v>
      </c>
      <c r="E29" s="57" t="s">
        <v>70</v>
      </c>
      <c r="F29" s="57" t="s">
        <v>71</v>
      </c>
      <c r="G29" s="57">
        <v>162</v>
      </c>
      <c r="H29" s="77" t="s">
        <v>58</v>
      </c>
      <c r="I29" s="57"/>
      <c r="J29" s="57"/>
      <c r="K29" s="58">
        <v>42705</v>
      </c>
      <c r="L29" s="59">
        <v>42318</v>
      </c>
      <c r="M29" s="60">
        <v>43009</v>
      </c>
      <c r="N29" s="59">
        <f t="shared" si="1"/>
        <v>45240</v>
      </c>
      <c r="O29" s="149">
        <v>0</v>
      </c>
      <c r="P29" s="61">
        <f t="shared" si="12"/>
        <v>68</v>
      </c>
      <c r="Q29" s="150" t="s">
        <v>292</v>
      </c>
      <c r="R29" s="61">
        <f t="shared" si="27"/>
        <v>83</v>
      </c>
      <c r="S29" s="57">
        <v>120</v>
      </c>
      <c r="T29" s="62">
        <v>3157834</v>
      </c>
      <c r="U29" s="63">
        <v>4</v>
      </c>
      <c r="V29" s="63">
        <v>2018</v>
      </c>
      <c r="W29" s="64">
        <v>0</v>
      </c>
      <c r="X29" s="65"/>
      <c r="Y29" s="65">
        <f t="shared" si="2"/>
        <v>9</v>
      </c>
      <c r="Z29" s="65">
        <f t="shared" si="13"/>
        <v>21</v>
      </c>
      <c r="AA29" s="65">
        <f t="shared" si="13"/>
        <v>33</v>
      </c>
      <c r="AB29" s="65">
        <f t="shared" si="14"/>
        <v>38</v>
      </c>
      <c r="AC29" s="66">
        <f t="shared" si="28"/>
        <v>30</v>
      </c>
      <c r="AD29" s="157">
        <f t="shared" si="3"/>
        <v>46438.73529411765</v>
      </c>
      <c r="AE29" s="68"/>
      <c r="AF29" s="67">
        <f t="shared" si="4"/>
        <v>0</v>
      </c>
      <c r="AG29" s="67">
        <f t="shared" si="15"/>
        <v>417948.61764705885</v>
      </c>
      <c r="AH29" s="68">
        <f t="shared" si="16"/>
        <v>417948.61764705885</v>
      </c>
      <c r="AI29" s="68">
        <f t="shared" si="17"/>
        <v>2739885.3823529412</v>
      </c>
      <c r="AJ29" s="69">
        <f t="shared" si="5"/>
        <v>396128.00708717224</v>
      </c>
      <c r="AK29" s="69">
        <f t="shared" si="18"/>
        <v>814076.62473423104</v>
      </c>
      <c r="AL29" s="69">
        <f t="shared" si="6"/>
        <v>2343757.3752657687</v>
      </c>
      <c r="AM29" s="69">
        <f t="shared" si="19"/>
        <v>36011.63700792475</v>
      </c>
      <c r="AN29" s="69">
        <f t="shared" si="7"/>
        <v>396128.00708717224</v>
      </c>
      <c r="AO29" s="69">
        <f t="shared" si="8"/>
        <v>396128.00708717224</v>
      </c>
      <c r="AP29" s="69">
        <f t="shared" si="9"/>
        <v>396128.00708717224</v>
      </c>
      <c r="AQ29" s="69">
        <f t="shared" si="10"/>
        <v>396128.00708717224</v>
      </c>
      <c r="AR29" s="70">
        <f t="shared" si="20"/>
        <v>396128.00708717224</v>
      </c>
      <c r="AS29" s="71">
        <f t="shared" si="21"/>
        <v>363117.33982990787</v>
      </c>
      <c r="AT29" s="69">
        <f t="shared" si="22"/>
        <v>557264.82352941181</v>
      </c>
      <c r="AU29" s="71">
        <f t="shared" si="23"/>
        <v>1371341.4482636428</v>
      </c>
      <c r="AV29" s="69">
        <f t="shared" si="11"/>
        <v>1786492.5517363572</v>
      </c>
      <c r="AW29" s="72">
        <f t="shared" si="24"/>
        <v>232193.67647058825</v>
      </c>
      <c r="AX29" s="73">
        <f t="shared" si="25"/>
        <v>1603535.124734231</v>
      </c>
      <c r="AY29" s="74">
        <f t="shared" si="26"/>
        <v>1554298.875265769</v>
      </c>
    </row>
    <row r="30" spans="1:51" s="65" customFormat="1" ht="12.75">
      <c r="A30" s="55">
        <v>1</v>
      </c>
      <c r="B30" s="56" t="s">
        <v>54</v>
      </c>
      <c r="C30" s="76">
        <v>16</v>
      </c>
      <c r="D30" s="76" t="s">
        <v>55</v>
      </c>
      <c r="E30" s="77" t="s">
        <v>68</v>
      </c>
      <c r="F30" s="77" t="s">
        <v>77</v>
      </c>
      <c r="G30" s="76">
        <v>2</v>
      </c>
      <c r="H30" s="77" t="s">
        <v>58</v>
      </c>
      <c r="I30" s="77" t="s">
        <v>69</v>
      </c>
      <c r="J30" s="77"/>
      <c r="K30" s="78">
        <v>42705</v>
      </c>
      <c r="L30" s="60">
        <v>42318</v>
      </c>
      <c r="M30" s="60">
        <v>43009</v>
      </c>
      <c r="N30" s="60">
        <f t="shared" si="1"/>
        <v>45240</v>
      </c>
      <c r="O30" s="149">
        <v>0</v>
      </c>
      <c r="P30" s="79">
        <f t="shared" si="12"/>
        <v>68</v>
      </c>
      <c r="Q30" s="150" t="s">
        <v>292</v>
      </c>
      <c r="R30" s="61">
        <f t="shared" si="27"/>
        <v>83</v>
      </c>
      <c r="S30" s="77">
        <v>120</v>
      </c>
      <c r="T30" s="80">
        <v>75630252</v>
      </c>
      <c r="U30" s="63">
        <v>4</v>
      </c>
      <c r="V30" s="63">
        <v>2018</v>
      </c>
      <c r="W30" s="64">
        <v>0</v>
      </c>
      <c r="Y30" s="65">
        <f t="shared" si="2"/>
        <v>9</v>
      </c>
      <c r="Z30" s="65">
        <f t="shared" si="13"/>
        <v>21</v>
      </c>
      <c r="AA30" s="65">
        <f t="shared" si="13"/>
        <v>33</v>
      </c>
      <c r="AB30" s="65">
        <f t="shared" si="14"/>
        <v>38</v>
      </c>
      <c r="AC30" s="66">
        <f t="shared" si="28"/>
        <v>30</v>
      </c>
      <c r="AD30" s="157">
        <f t="shared" si="3"/>
        <v>1112209.5882352942</v>
      </c>
      <c r="AE30" s="68"/>
      <c r="AF30" s="67">
        <f t="shared" si="4"/>
        <v>0</v>
      </c>
      <c r="AG30" s="67">
        <f t="shared" si="15"/>
        <v>10009886.294117648</v>
      </c>
      <c r="AH30" s="68">
        <f t="shared" si="16"/>
        <v>10009886.294117648</v>
      </c>
      <c r="AI30" s="68">
        <f t="shared" si="17"/>
        <v>65620365.705882356</v>
      </c>
      <c r="AJ30" s="69">
        <f t="shared" si="5"/>
        <v>9487281.7888022698</v>
      </c>
      <c r="AK30" s="69">
        <f t="shared" si="18"/>
        <v>19497168.082919918</v>
      </c>
      <c r="AL30" s="69">
        <f t="shared" si="6"/>
        <v>56133083.917080082</v>
      </c>
      <c r="AM30" s="69">
        <f t="shared" si="19"/>
        <v>862480.16261838819</v>
      </c>
      <c r="AN30" s="69">
        <f t="shared" si="7"/>
        <v>9487281.7888022698</v>
      </c>
      <c r="AO30" s="69">
        <f t="shared" si="8"/>
        <v>9487281.7888022698</v>
      </c>
      <c r="AP30" s="69">
        <f t="shared" si="9"/>
        <v>9487281.7888022698</v>
      </c>
      <c r="AQ30" s="69">
        <f t="shared" si="10"/>
        <v>9487281.7888022698</v>
      </c>
      <c r="AR30" s="70">
        <f t="shared" si="20"/>
        <v>9487281.7888022698</v>
      </c>
      <c r="AS30" s="71">
        <f t="shared" si="21"/>
        <v>8696674.9730687477</v>
      </c>
      <c r="AT30" s="69">
        <f t="shared" si="22"/>
        <v>13346515.05882353</v>
      </c>
      <c r="AU30" s="71">
        <f t="shared" si="23"/>
        <v>32843683.141743448</v>
      </c>
      <c r="AV30" s="69">
        <f t="shared" si="11"/>
        <v>42786568.858256549</v>
      </c>
      <c r="AW30" s="72">
        <f t="shared" si="24"/>
        <v>5561047.9411764713</v>
      </c>
      <c r="AX30" s="73">
        <f t="shared" si="25"/>
        <v>38404731.082919918</v>
      </c>
      <c r="AY30" s="74">
        <f t="shared" si="26"/>
        <v>37225520.917080082</v>
      </c>
    </row>
    <row r="31" spans="1:51" ht="12.75">
      <c r="A31" s="55">
        <v>1</v>
      </c>
      <c r="B31" s="56" t="s">
        <v>54</v>
      </c>
      <c r="C31" s="57">
        <v>115</v>
      </c>
      <c r="D31" s="57" t="s">
        <v>55</v>
      </c>
      <c r="E31" s="57" t="s">
        <v>70</v>
      </c>
      <c r="F31" s="57" t="s">
        <v>71</v>
      </c>
      <c r="G31" s="57">
        <v>174</v>
      </c>
      <c r="H31" s="77" t="s">
        <v>58</v>
      </c>
      <c r="I31" s="57"/>
      <c r="J31" s="57"/>
      <c r="K31" s="58">
        <v>42736</v>
      </c>
      <c r="L31" s="59">
        <v>42318</v>
      </c>
      <c r="M31" s="60">
        <v>43009</v>
      </c>
      <c r="N31" s="59">
        <f t="shared" si="1"/>
        <v>45240</v>
      </c>
      <c r="O31" s="149">
        <v>0</v>
      </c>
      <c r="P31" s="61">
        <f t="shared" si="12"/>
        <v>68</v>
      </c>
      <c r="Q31" s="150" t="s">
        <v>292</v>
      </c>
      <c r="R31" s="61">
        <f t="shared" si="27"/>
        <v>83</v>
      </c>
      <c r="S31" s="57">
        <v>120</v>
      </c>
      <c r="T31" s="62">
        <v>3161860</v>
      </c>
      <c r="U31" s="63">
        <v>4</v>
      </c>
      <c r="V31" s="63">
        <v>2018</v>
      </c>
      <c r="W31" s="64">
        <v>0</v>
      </c>
      <c r="X31" s="65"/>
      <c r="Y31" s="65">
        <f t="shared" si="2"/>
        <v>9</v>
      </c>
      <c r="Z31" s="65">
        <f t="shared" si="13"/>
        <v>21</v>
      </c>
      <c r="AA31" s="65">
        <f t="shared" si="13"/>
        <v>33</v>
      </c>
      <c r="AB31" s="65">
        <f t="shared" si="14"/>
        <v>38</v>
      </c>
      <c r="AC31" s="66">
        <f t="shared" si="28"/>
        <v>30</v>
      </c>
      <c r="AD31" s="157">
        <f t="shared" si="3"/>
        <v>46497.941176470587</v>
      </c>
      <c r="AE31" s="68"/>
      <c r="AF31" s="67">
        <f t="shared" si="4"/>
        <v>0</v>
      </c>
      <c r="AG31" s="67">
        <f t="shared" si="15"/>
        <v>418481.4705882353</v>
      </c>
      <c r="AH31" s="68">
        <f t="shared" si="16"/>
        <v>418481.4705882353</v>
      </c>
      <c r="AI31" s="68">
        <f t="shared" si="17"/>
        <v>2743378.5294117648</v>
      </c>
      <c r="AJ31" s="69">
        <f t="shared" si="5"/>
        <v>396633.04039688164</v>
      </c>
      <c r="AK31" s="69">
        <f t="shared" si="18"/>
        <v>815114.51098511694</v>
      </c>
      <c r="AL31" s="69">
        <f t="shared" si="6"/>
        <v>2346745.4890148831</v>
      </c>
      <c r="AM31" s="69">
        <f t="shared" si="19"/>
        <v>36057.549126989237</v>
      </c>
      <c r="AN31" s="69">
        <f t="shared" si="7"/>
        <v>396633.04039688164</v>
      </c>
      <c r="AO31" s="69">
        <f t="shared" si="8"/>
        <v>396633.04039688164</v>
      </c>
      <c r="AP31" s="69">
        <f t="shared" si="9"/>
        <v>396633.04039688164</v>
      </c>
      <c r="AQ31" s="69">
        <f t="shared" si="10"/>
        <v>396633.04039688164</v>
      </c>
      <c r="AR31" s="70">
        <f t="shared" si="20"/>
        <v>396633.04039688164</v>
      </c>
      <c r="AS31" s="71">
        <f t="shared" si="21"/>
        <v>363580.28703047486</v>
      </c>
      <c r="AT31" s="69">
        <f t="shared" si="22"/>
        <v>557975.29411764699</v>
      </c>
      <c r="AU31" s="71">
        <f t="shared" si="23"/>
        <v>1373089.8051027639</v>
      </c>
      <c r="AV31" s="69">
        <f t="shared" si="11"/>
        <v>1788770.1948972361</v>
      </c>
      <c r="AW31" s="72">
        <f t="shared" si="24"/>
        <v>232489.70588235295</v>
      </c>
      <c r="AX31" s="73">
        <f t="shared" si="25"/>
        <v>1605579.5109851169</v>
      </c>
      <c r="AY31" s="74">
        <f t="shared" si="26"/>
        <v>1556280.4890148831</v>
      </c>
    </row>
    <row r="32" spans="1:51" ht="12.75">
      <c r="A32" s="55">
        <v>1</v>
      </c>
      <c r="B32" s="56" t="s">
        <v>54</v>
      </c>
      <c r="C32" s="57">
        <v>114</v>
      </c>
      <c r="D32" s="75" t="s">
        <v>55</v>
      </c>
      <c r="E32" s="57" t="s">
        <v>70</v>
      </c>
      <c r="F32" s="75" t="s">
        <v>71</v>
      </c>
      <c r="G32" s="57">
        <v>184</v>
      </c>
      <c r="H32" s="65" t="s">
        <v>58</v>
      </c>
      <c r="I32" s="75"/>
      <c r="J32" s="75"/>
      <c r="K32" s="58">
        <v>42767</v>
      </c>
      <c r="L32" s="59">
        <v>42318</v>
      </c>
      <c r="M32" s="60">
        <v>43009</v>
      </c>
      <c r="N32" s="59">
        <f t="shared" si="1"/>
        <v>45240</v>
      </c>
      <c r="O32" s="149">
        <v>0</v>
      </c>
      <c r="P32" s="61">
        <f t="shared" si="12"/>
        <v>68</v>
      </c>
      <c r="Q32" s="150" t="s">
        <v>292</v>
      </c>
      <c r="R32" s="61">
        <f t="shared" si="27"/>
        <v>83</v>
      </c>
      <c r="S32" s="75">
        <v>120</v>
      </c>
      <c r="T32" s="62">
        <v>3157981</v>
      </c>
      <c r="U32" s="63">
        <v>4</v>
      </c>
      <c r="V32" s="63">
        <v>2018</v>
      </c>
      <c r="W32" s="64">
        <v>0</v>
      </c>
      <c r="X32" s="65"/>
      <c r="Y32" s="65">
        <f t="shared" si="2"/>
        <v>9</v>
      </c>
      <c r="Z32" s="65">
        <f t="shared" si="13"/>
        <v>21</v>
      </c>
      <c r="AA32" s="65">
        <f t="shared" si="13"/>
        <v>33</v>
      </c>
      <c r="AB32" s="65">
        <f t="shared" si="14"/>
        <v>38</v>
      </c>
      <c r="AC32" s="66">
        <f t="shared" si="28"/>
        <v>30</v>
      </c>
      <c r="AD32" s="157">
        <f t="shared" si="3"/>
        <v>46440.897058823532</v>
      </c>
      <c r="AE32" s="68"/>
      <c r="AF32" s="67">
        <f t="shared" si="4"/>
        <v>0</v>
      </c>
      <c r="AG32" s="67">
        <f t="shared" si="15"/>
        <v>417968.07352941181</v>
      </c>
      <c r="AH32" s="68">
        <f t="shared" si="16"/>
        <v>417968.07352941181</v>
      </c>
      <c r="AI32" s="68">
        <f t="shared" si="17"/>
        <v>2740012.926470588</v>
      </c>
      <c r="AJ32" s="69">
        <f t="shared" si="5"/>
        <v>396146.447200567</v>
      </c>
      <c r="AK32" s="69">
        <f t="shared" si="18"/>
        <v>814114.5207299788</v>
      </c>
      <c r="AL32" s="69">
        <f t="shared" si="6"/>
        <v>2343866.4792700214</v>
      </c>
      <c r="AM32" s="69">
        <f t="shared" si="19"/>
        <v>36013.313381869724</v>
      </c>
      <c r="AN32" s="69">
        <f t="shared" si="7"/>
        <v>396146.447200567</v>
      </c>
      <c r="AO32" s="69">
        <f t="shared" si="8"/>
        <v>396146.447200567</v>
      </c>
      <c r="AP32" s="69">
        <f t="shared" si="9"/>
        <v>396146.447200567</v>
      </c>
      <c r="AQ32" s="69">
        <f t="shared" si="10"/>
        <v>396146.447200567</v>
      </c>
      <c r="AR32" s="70">
        <f t="shared" si="20"/>
        <v>396146.447200567</v>
      </c>
      <c r="AS32" s="71">
        <f t="shared" si="21"/>
        <v>363134.24326718639</v>
      </c>
      <c r="AT32" s="69">
        <f t="shared" si="22"/>
        <v>557290.76470588241</v>
      </c>
      <c r="AU32" s="71">
        <f t="shared" si="23"/>
        <v>1371405.2854358612</v>
      </c>
      <c r="AV32" s="69">
        <f t="shared" si="11"/>
        <v>1786575.7145641388</v>
      </c>
      <c r="AW32" s="72">
        <f t="shared" si="24"/>
        <v>232204.48529411765</v>
      </c>
      <c r="AX32" s="73">
        <f t="shared" si="25"/>
        <v>1603609.7707299788</v>
      </c>
      <c r="AY32" s="74">
        <f t="shared" si="26"/>
        <v>1554371.2292700212</v>
      </c>
    </row>
    <row r="33" spans="1:51" s="65" customFormat="1" ht="12.75">
      <c r="A33" s="55">
        <v>1</v>
      </c>
      <c r="B33" s="56" t="s">
        <v>54</v>
      </c>
      <c r="C33" s="76">
        <v>2</v>
      </c>
      <c r="D33" s="76" t="s">
        <v>55</v>
      </c>
      <c r="E33" s="77" t="s">
        <v>68</v>
      </c>
      <c r="F33" s="77" t="s">
        <v>78</v>
      </c>
      <c r="G33" s="76">
        <v>4</v>
      </c>
      <c r="H33" s="77" t="s">
        <v>58</v>
      </c>
      <c r="I33" s="77" t="s">
        <v>69</v>
      </c>
      <c r="J33" s="77"/>
      <c r="K33" s="78">
        <v>42767</v>
      </c>
      <c r="L33" s="60">
        <v>42318</v>
      </c>
      <c r="M33" s="60">
        <v>43009</v>
      </c>
      <c r="N33" s="60">
        <f t="shared" si="1"/>
        <v>45240</v>
      </c>
      <c r="O33" s="149">
        <v>0</v>
      </c>
      <c r="P33" s="79">
        <f t="shared" si="12"/>
        <v>68</v>
      </c>
      <c r="Q33" s="150" t="s">
        <v>292</v>
      </c>
      <c r="R33" s="61">
        <f t="shared" si="27"/>
        <v>83</v>
      </c>
      <c r="S33" s="77">
        <v>120</v>
      </c>
      <c r="T33" s="80">
        <v>58823529</v>
      </c>
      <c r="U33" s="63">
        <v>4</v>
      </c>
      <c r="V33" s="63">
        <v>2018</v>
      </c>
      <c r="W33" s="64">
        <v>0</v>
      </c>
      <c r="Y33" s="65">
        <f t="shared" si="2"/>
        <v>9</v>
      </c>
      <c r="Z33" s="65">
        <f t="shared" si="13"/>
        <v>21</v>
      </c>
      <c r="AA33" s="65">
        <f t="shared" si="13"/>
        <v>33</v>
      </c>
      <c r="AB33" s="65">
        <f t="shared" si="14"/>
        <v>38</v>
      </c>
      <c r="AC33" s="66">
        <f t="shared" si="28"/>
        <v>30</v>
      </c>
      <c r="AD33" s="157">
        <f t="shared" si="3"/>
        <v>865051.8970588235</v>
      </c>
      <c r="AE33" s="68"/>
      <c r="AF33" s="67">
        <f t="shared" si="4"/>
        <v>0</v>
      </c>
      <c r="AG33" s="67">
        <f t="shared" si="15"/>
        <v>7785467.0735294111</v>
      </c>
      <c r="AH33" s="68">
        <f t="shared" si="16"/>
        <v>7785467.0735294111</v>
      </c>
      <c r="AI33" s="68">
        <f t="shared" si="17"/>
        <v>51038061.926470593</v>
      </c>
      <c r="AJ33" s="69">
        <f t="shared" si="5"/>
        <v>7378996.9050318925</v>
      </c>
      <c r="AK33" s="69">
        <f t="shared" si="18"/>
        <v>15164463.978561305</v>
      </c>
      <c r="AL33" s="69">
        <f t="shared" si="6"/>
        <v>43659065.021438695</v>
      </c>
      <c r="AM33" s="69">
        <f t="shared" si="19"/>
        <v>670817.90045744472</v>
      </c>
      <c r="AN33" s="69">
        <f t="shared" si="7"/>
        <v>7378996.9050318925</v>
      </c>
      <c r="AO33" s="69">
        <f t="shared" si="8"/>
        <v>7378996.9050318925</v>
      </c>
      <c r="AP33" s="69">
        <f t="shared" si="9"/>
        <v>7378996.9050318925</v>
      </c>
      <c r="AQ33" s="69">
        <f t="shared" si="10"/>
        <v>7378996.9050318925</v>
      </c>
      <c r="AR33" s="70">
        <f t="shared" si="20"/>
        <v>7378996.9050318925</v>
      </c>
      <c r="AS33" s="71">
        <f t="shared" si="21"/>
        <v>6764080.496279235</v>
      </c>
      <c r="AT33" s="69">
        <f t="shared" si="22"/>
        <v>10380622.764705881</v>
      </c>
      <c r="AU33" s="71">
        <f t="shared" si="23"/>
        <v>25545086.743267186</v>
      </c>
      <c r="AV33" s="69">
        <f t="shared" si="11"/>
        <v>33278442.256732814</v>
      </c>
      <c r="AW33" s="72">
        <f t="shared" si="24"/>
        <v>4325259.4852941176</v>
      </c>
      <c r="AX33" s="73">
        <f t="shared" si="25"/>
        <v>29870346.228561305</v>
      </c>
      <c r="AY33" s="74">
        <f t="shared" si="26"/>
        <v>28953182.771438695</v>
      </c>
    </row>
    <row r="34" spans="1:51" ht="12.75">
      <c r="A34" s="55">
        <v>1</v>
      </c>
      <c r="B34" s="56" t="s">
        <v>54</v>
      </c>
      <c r="C34" s="57">
        <v>31</v>
      </c>
      <c r="D34" s="57" t="s">
        <v>55</v>
      </c>
      <c r="E34" s="57" t="s">
        <v>79</v>
      </c>
      <c r="F34" s="57" t="s">
        <v>72</v>
      </c>
      <c r="G34" s="57">
        <v>500</v>
      </c>
      <c r="H34" s="57" t="s">
        <v>58</v>
      </c>
      <c r="I34" s="57"/>
      <c r="J34" s="57"/>
      <c r="K34" s="58">
        <v>42768</v>
      </c>
      <c r="L34" s="59">
        <v>42318</v>
      </c>
      <c r="M34" s="60">
        <v>43009</v>
      </c>
      <c r="N34" s="59">
        <f t="shared" si="1"/>
        <v>45240</v>
      </c>
      <c r="O34" s="149">
        <v>0</v>
      </c>
      <c r="P34" s="61">
        <f t="shared" si="12"/>
        <v>68</v>
      </c>
      <c r="Q34" s="150" t="s">
        <v>292</v>
      </c>
      <c r="R34" s="61">
        <f t="shared" si="27"/>
        <v>83</v>
      </c>
      <c r="S34" s="57">
        <v>120</v>
      </c>
      <c r="T34" s="62">
        <v>2035693</v>
      </c>
      <c r="U34" s="63">
        <v>4</v>
      </c>
      <c r="V34" s="63">
        <v>2018</v>
      </c>
      <c r="W34" s="64">
        <v>0</v>
      </c>
      <c r="X34" s="65"/>
      <c r="Y34" s="65">
        <f t="shared" si="2"/>
        <v>9</v>
      </c>
      <c r="Z34" s="65">
        <f t="shared" si="13"/>
        <v>21</v>
      </c>
      <c r="AA34" s="65">
        <f t="shared" si="13"/>
        <v>33</v>
      </c>
      <c r="AB34" s="65">
        <f t="shared" si="14"/>
        <v>38</v>
      </c>
      <c r="AC34" s="66">
        <f t="shared" si="28"/>
        <v>30</v>
      </c>
      <c r="AD34" s="157">
        <f t="shared" si="3"/>
        <v>29936.661764705881</v>
      </c>
      <c r="AE34" s="68"/>
      <c r="AF34" s="67">
        <f t="shared" si="4"/>
        <v>0</v>
      </c>
      <c r="AG34" s="67">
        <f t="shared" si="15"/>
        <v>269429.95588235295</v>
      </c>
      <c r="AH34" s="68">
        <f t="shared" si="16"/>
        <v>269429.95588235295</v>
      </c>
      <c r="AI34" s="68">
        <f t="shared" si="17"/>
        <v>1766263.044117647</v>
      </c>
      <c r="AJ34" s="69">
        <f t="shared" si="5"/>
        <v>255363.33167965978</v>
      </c>
      <c r="AK34" s="69">
        <f t="shared" si="18"/>
        <v>524793.28756201267</v>
      </c>
      <c r="AL34" s="69">
        <f t="shared" si="6"/>
        <v>1510899.7124379873</v>
      </c>
      <c r="AM34" s="69">
        <f t="shared" si="19"/>
        <v>23214.848334514525</v>
      </c>
      <c r="AN34" s="69">
        <f t="shared" si="7"/>
        <v>255363.33167965978</v>
      </c>
      <c r="AO34" s="69">
        <f t="shared" si="8"/>
        <v>255363.33167965978</v>
      </c>
      <c r="AP34" s="69">
        <f t="shared" si="9"/>
        <v>255363.33167965978</v>
      </c>
      <c r="AQ34" s="69">
        <f t="shared" si="10"/>
        <v>255363.33167965978</v>
      </c>
      <c r="AR34" s="70">
        <f t="shared" si="20"/>
        <v>255363.33167965978</v>
      </c>
      <c r="AS34" s="71">
        <f t="shared" si="21"/>
        <v>234083.05403968814</v>
      </c>
      <c r="AT34" s="69">
        <f t="shared" si="22"/>
        <v>359239.9411764706</v>
      </c>
      <c r="AU34" s="71">
        <f t="shared" si="23"/>
        <v>884033.22873848327</v>
      </c>
      <c r="AV34" s="69">
        <f t="shared" si="11"/>
        <v>1151659.7712615167</v>
      </c>
      <c r="AW34" s="72">
        <f t="shared" si="24"/>
        <v>149683.3088235294</v>
      </c>
      <c r="AX34" s="73">
        <f t="shared" si="25"/>
        <v>1033716.5375620127</v>
      </c>
      <c r="AY34" s="74">
        <f t="shared" si="26"/>
        <v>1001976.4624379873</v>
      </c>
    </row>
    <row r="35" spans="1:51" ht="12.75">
      <c r="A35" s="55">
        <v>1</v>
      </c>
      <c r="B35" s="56" t="s">
        <v>54</v>
      </c>
      <c r="C35" s="57">
        <v>32</v>
      </c>
      <c r="D35" s="57" t="s">
        <v>55</v>
      </c>
      <c r="E35" s="57" t="s">
        <v>80</v>
      </c>
      <c r="F35" s="57" t="s">
        <v>81</v>
      </c>
      <c r="G35" s="57">
        <v>57</v>
      </c>
      <c r="H35" s="57" t="s">
        <v>58</v>
      </c>
      <c r="I35" s="57"/>
      <c r="J35" s="57"/>
      <c r="K35" s="58">
        <v>42775</v>
      </c>
      <c r="L35" s="59">
        <v>42318</v>
      </c>
      <c r="M35" s="60">
        <v>43009</v>
      </c>
      <c r="N35" s="59">
        <f t="shared" si="1"/>
        <v>45240</v>
      </c>
      <c r="O35" s="149">
        <v>0</v>
      </c>
      <c r="P35" s="61">
        <f t="shared" si="12"/>
        <v>68</v>
      </c>
      <c r="Q35" s="150" t="s">
        <v>292</v>
      </c>
      <c r="R35" s="61">
        <f t="shared" si="27"/>
        <v>83</v>
      </c>
      <c r="S35" s="57">
        <v>120</v>
      </c>
      <c r="T35" s="62">
        <v>5450000</v>
      </c>
      <c r="U35" s="63">
        <v>4</v>
      </c>
      <c r="V35" s="63">
        <v>2018</v>
      </c>
      <c r="W35" s="81">
        <v>0</v>
      </c>
      <c r="X35" s="77"/>
      <c r="Y35" s="77">
        <f t="shared" si="2"/>
        <v>9</v>
      </c>
      <c r="Z35" s="65">
        <f t="shared" si="13"/>
        <v>21</v>
      </c>
      <c r="AA35" s="65">
        <f t="shared" si="13"/>
        <v>33</v>
      </c>
      <c r="AB35" s="65">
        <f t="shared" si="14"/>
        <v>38</v>
      </c>
      <c r="AC35" s="66">
        <f t="shared" si="28"/>
        <v>30</v>
      </c>
      <c r="AD35" s="157">
        <f t="shared" si="3"/>
        <v>80147.058823529413</v>
      </c>
      <c r="AE35" s="82"/>
      <c r="AF35" s="67">
        <f t="shared" si="4"/>
        <v>0</v>
      </c>
      <c r="AG35" s="67">
        <f t="shared" si="15"/>
        <v>721323.5294117647</v>
      </c>
      <c r="AH35" s="82">
        <f t="shared" si="16"/>
        <v>721323.5294117647</v>
      </c>
      <c r="AI35" s="82">
        <f t="shared" si="17"/>
        <v>4728676.4705882352</v>
      </c>
      <c r="AJ35" s="69">
        <f t="shared" si="5"/>
        <v>683664.06803685334</v>
      </c>
      <c r="AK35" s="69">
        <f t="shared" si="18"/>
        <v>1404987.5974486182</v>
      </c>
      <c r="AL35" s="69">
        <f t="shared" si="6"/>
        <v>4045012.4025513818</v>
      </c>
      <c r="AM35" s="69">
        <f t="shared" si="19"/>
        <v>62151.278912441216</v>
      </c>
      <c r="AN35" s="69">
        <f t="shared" si="7"/>
        <v>683664.06803685334</v>
      </c>
      <c r="AO35" s="69">
        <f t="shared" si="8"/>
        <v>683664.06803685334</v>
      </c>
      <c r="AP35" s="69">
        <f t="shared" si="9"/>
        <v>683664.06803685334</v>
      </c>
      <c r="AQ35" s="69">
        <f t="shared" si="10"/>
        <v>683664.06803685334</v>
      </c>
      <c r="AR35" s="70">
        <f t="shared" si="20"/>
        <v>683664.06803685334</v>
      </c>
      <c r="AS35" s="71">
        <f t="shared" si="21"/>
        <v>626692.06236711564</v>
      </c>
      <c r="AT35" s="69">
        <f t="shared" si="22"/>
        <v>961764.70588235301</v>
      </c>
      <c r="AU35" s="71">
        <f t="shared" si="23"/>
        <v>2366752.3033309709</v>
      </c>
      <c r="AV35" s="69">
        <f t="shared" si="11"/>
        <v>3083247.6966690291</v>
      </c>
      <c r="AW35" s="72">
        <f t="shared" si="24"/>
        <v>400735.29411764705</v>
      </c>
      <c r="AX35" s="73">
        <f t="shared" si="25"/>
        <v>2767487.5974486182</v>
      </c>
      <c r="AY35" s="74">
        <f t="shared" si="26"/>
        <v>2682512.4025513818</v>
      </c>
    </row>
    <row r="36" spans="1:51" s="65" customFormat="1" ht="12.75">
      <c r="A36" s="55">
        <v>1</v>
      </c>
      <c r="B36" s="56" t="s">
        <v>54</v>
      </c>
      <c r="C36" s="76">
        <v>17</v>
      </c>
      <c r="D36" s="76" t="s">
        <v>55</v>
      </c>
      <c r="E36" s="77" t="s">
        <v>68</v>
      </c>
      <c r="F36" s="77" t="s">
        <v>77</v>
      </c>
      <c r="G36" s="76">
        <v>3</v>
      </c>
      <c r="H36" s="77" t="s">
        <v>58</v>
      </c>
      <c r="I36" s="77" t="s">
        <v>69</v>
      </c>
      <c r="J36" s="77"/>
      <c r="K36" s="78">
        <v>42781</v>
      </c>
      <c r="L36" s="60">
        <v>42318</v>
      </c>
      <c r="M36" s="60">
        <v>43009</v>
      </c>
      <c r="N36" s="60">
        <f t="shared" si="1"/>
        <v>45240</v>
      </c>
      <c r="O36" s="149">
        <v>0</v>
      </c>
      <c r="P36" s="79">
        <f t="shared" si="12"/>
        <v>68</v>
      </c>
      <c r="Q36" s="150" t="s">
        <v>292</v>
      </c>
      <c r="R36" s="61">
        <f t="shared" si="27"/>
        <v>83</v>
      </c>
      <c r="S36" s="77">
        <v>120</v>
      </c>
      <c r="T36" s="80">
        <v>58823529</v>
      </c>
      <c r="U36" s="63">
        <v>4</v>
      </c>
      <c r="V36" s="63">
        <v>2018</v>
      </c>
      <c r="W36" s="64">
        <v>0</v>
      </c>
      <c r="Y36" s="65">
        <f t="shared" si="2"/>
        <v>9</v>
      </c>
      <c r="Z36" s="65">
        <f t="shared" si="13"/>
        <v>21</v>
      </c>
      <c r="AA36" s="65">
        <f t="shared" si="13"/>
        <v>33</v>
      </c>
      <c r="AB36" s="65">
        <f t="shared" si="14"/>
        <v>38</v>
      </c>
      <c r="AC36" s="66">
        <f t="shared" si="28"/>
        <v>30</v>
      </c>
      <c r="AD36" s="157">
        <f t="shared" si="3"/>
        <v>865051.8970588235</v>
      </c>
      <c r="AE36" s="68"/>
      <c r="AF36" s="67">
        <f t="shared" si="4"/>
        <v>0</v>
      </c>
      <c r="AG36" s="67">
        <f t="shared" si="15"/>
        <v>7785467.0735294111</v>
      </c>
      <c r="AH36" s="68">
        <f t="shared" si="16"/>
        <v>7785467.0735294111</v>
      </c>
      <c r="AI36" s="68">
        <f t="shared" si="17"/>
        <v>51038061.926470593</v>
      </c>
      <c r="AJ36" s="69">
        <f t="shared" si="5"/>
        <v>7378996.9050318925</v>
      </c>
      <c r="AK36" s="69">
        <f t="shared" si="18"/>
        <v>15164463.978561305</v>
      </c>
      <c r="AL36" s="69">
        <f t="shared" si="6"/>
        <v>43659065.021438695</v>
      </c>
      <c r="AM36" s="69">
        <f t="shared" si="19"/>
        <v>670817.90045744472</v>
      </c>
      <c r="AN36" s="69">
        <f t="shared" si="7"/>
        <v>7378996.9050318925</v>
      </c>
      <c r="AO36" s="69">
        <f t="shared" si="8"/>
        <v>7378996.9050318925</v>
      </c>
      <c r="AP36" s="69">
        <f t="shared" si="9"/>
        <v>7378996.9050318925</v>
      </c>
      <c r="AQ36" s="69">
        <f t="shared" si="10"/>
        <v>7378996.9050318925</v>
      </c>
      <c r="AR36" s="70">
        <f t="shared" si="20"/>
        <v>7378996.9050318925</v>
      </c>
      <c r="AS36" s="71">
        <f t="shared" si="21"/>
        <v>6764080.496279235</v>
      </c>
      <c r="AT36" s="69">
        <f t="shared" si="22"/>
        <v>10380622.764705881</v>
      </c>
      <c r="AU36" s="71">
        <f t="shared" si="23"/>
        <v>25545086.743267186</v>
      </c>
      <c r="AV36" s="69">
        <f t="shared" si="11"/>
        <v>33278442.256732814</v>
      </c>
      <c r="AW36" s="72">
        <f t="shared" si="24"/>
        <v>4325259.4852941176</v>
      </c>
      <c r="AX36" s="73">
        <f t="shared" si="25"/>
        <v>29870346.228561305</v>
      </c>
      <c r="AY36" s="74">
        <f t="shared" si="26"/>
        <v>28953182.771438695</v>
      </c>
    </row>
    <row r="37" spans="1:51" ht="12.75">
      <c r="A37" s="55">
        <v>1</v>
      </c>
      <c r="B37" s="56" t="s">
        <v>54</v>
      </c>
      <c r="C37" s="57">
        <v>113</v>
      </c>
      <c r="D37" s="57" t="s">
        <v>55</v>
      </c>
      <c r="E37" s="57" t="s">
        <v>70</v>
      </c>
      <c r="F37" s="57" t="s">
        <v>71</v>
      </c>
      <c r="G37" s="57">
        <v>194</v>
      </c>
      <c r="H37" s="77" t="s">
        <v>58</v>
      </c>
      <c r="I37" s="57"/>
      <c r="J37" s="57"/>
      <c r="K37" s="58">
        <v>42795</v>
      </c>
      <c r="L37" s="59">
        <v>42318</v>
      </c>
      <c r="M37" s="60">
        <v>43009</v>
      </c>
      <c r="N37" s="59">
        <f t="shared" si="1"/>
        <v>45240</v>
      </c>
      <c r="O37" s="149">
        <v>0</v>
      </c>
      <c r="P37" s="61">
        <f t="shared" si="12"/>
        <v>68</v>
      </c>
      <c r="Q37" s="150" t="s">
        <v>292</v>
      </c>
      <c r="R37" s="61">
        <f t="shared" si="27"/>
        <v>83</v>
      </c>
      <c r="S37" s="57">
        <v>120</v>
      </c>
      <c r="T37" s="62">
        <v>3167615</v>
      </c>
      <c r="U37" s="63">
        <v>4</v>
      </c>
      <c r="V37" s="63">
        <v>2018</v>
      </c>
      <c r="W37" s="64">
        <v>0</v>
      </c>
      <c r="X37" s="65"/>
      <c r="Y37" s="65">
        <f t="shared" si="2"/>
        <v>9</v>
      </c>
      <c r="Z37" s="65">
        <f t="shared" si="13"/>
        <v>21</v>
      </c>
      <c r="AA37" s="65">
        <f t="shared" si="13"/>
        <v>33</v>
      </c>
      <c r="AB37" s="65">
        <f t="shared" si="14"/>
        <v>38</v>
      </c>
      <c r="AC37" s="66">
        <f t="shared" si="28"/>
        <v>30</v>
      </c>
      <c r="AD37" s="157">
        <f t="shared" si="3"/>
        <v>46582.573529411762</v>
      </c>
      <c r="AE37" s="68"/>
      <c r="AF37" s="67">
        <f t="shared" si="4"/>
        <v>0</v>
      </c>
      <c r="AG37" s="67">
        <f t="shared" si="15"/>
        <v>419243.16176470584</v>
      </c>
      <c r="AH37" s="68">
        <f t="shared" si="16"/>
        <v>419243.16176470584</v>
      </c>
      <c r="AI37" s="68">
        <f t="shared" si="17"/>
        <v>2748371.838235294</v>
      </c>
      <c r="AJ37" s="69">
        <f t="shared" si="5"/>
        <v>397354.96456413885</v>
      </c>
      <c r="AK37" s="69">
        <f t="shared" si="18"/>
        <v>816598.12632884469</v>
      </c>
      <c r="AL37" s="69">
        <f t="shared" si="6"/>
        <v>2351016.8736711554</v>
      </c>
      <c r="AM37" s="69">
        <f t="shared" si="19"/>
        <v>36123.178596739897</v>
      </c>
      <c r="AN37" s="69">
        <f t="shared" si="7"/>
        <v>397354.96456413885</v>
      </c>
      <c r="AO37" s="69">
        <f t="shared" si="8"/>
        <v>397354.96456413885</v>
      </c>
      <c r="AP37" s="69">
        <f t="shared" si="9"/>
        <v>397354.96456413885</v>
      </c>
      <c r="AQ37" s="69">
        <f t="shared" si="10"/>
        <v>397354.96456413885</v>
      </c>
      <c r="AR37" s="70">
        <f t="shared" si="20"/>
        <v>397354.96456413885</v>
      </c>
      <c r="AS37" s="71">
        <f t="shared" si="21"/>
        <v>364242.0508504606</v>
      </c>
      <c r="AT37" s="69">
        <f t="shared" si="22"/>
        <v>558990.8823529412</v>
      </c>
      <c r="AU37" s="71">
        <f t="shared" si="23"/>
        <v>1375589.0086817858</v>
      </c>
      <c r="AV37" s="69">
        <f t="shared" si="11"/>
        <v>1792025.9913182142</v>
      </c>
      <c r="AW37" s="72">
        <f t="shared" si="24"/>
        <v>232912.8676470588</v>
      </c>
      <c r="AX37" s="73">
        <f t="shared" si="25"/>
        <v>1608501.8763288446</v>
      </c>
      <c r="AY37" s="74">
        <f t="shared" si="26"/>
        <v>1559113.1236711554</v>
      </c>
    </row>
    <row r="38" spans="1:51" s="65" customFormat="1" ht="12.75">
      <c r="A38" s="55">
        <v>1</v>
      </c>
      <c r="B38" s="56" t="s">
        <v>54</v>
      </c>
      <c r="C38" s="76">
        <v>1</v>
      </c>
      <c r="D38" s="76" t="s">
        <v>55</v>
      </c>
      <c r="E38" s="77" t="s">
        <v>68</v>
      </c>
      <c r="F38" s="77" t="s">
        <v>77</v>
      </c>
      <c r="G38" s="76">
        <v>5</v>
      </c>
      <c r="H38" s="77" t="s">
        <v>58</v>
      </c>
      <c r="I38" s="77" t="s">
        <v>69</v>
      </c>
      <c r="J38" s="77"/>
      <c r="K38" s="78">
        <v>42797</v>
      </c>
      <c r="L38" s="60">
        <v>42318</v>
      </c>
      <c r="M38" s="60">
        <v>43009</v>
      </c>
      <c r="N38" s="60">
        <f t="shared" si="1"/>
        <v>45240</v>
      </c>
      <c r="O38" s="149">
        <v>0</v>
      </c>
      <c r="P38" s="79">
        <f t="shared" si="12"/>
        <v>68</v>
      </c>
      <c r="Q38" s="150" t="s">
        <v>292</v>
      </c>
      <c r="R38" s="61">
        <f t="shared" si="27"/>
        <v>83</v>
      </c>
      <c r="S38" s="77">
        <v>120</v>
      </c>
      <c r="T38" s="80">
        <v>58823529</v>
      </c>
      <c r="U38" s="63">
        <v>4</v>
      </c>
      <c r="V38" s="63">
        <v>2018</v>
      </c>
      <c r="W38" s="64">
        <v>0</v>
      </c>
      <c r="Y38" s="65">
        <f t="shared" si="2"/>
        <v>9</v>
      </c>
      <c r="Z38" s="65">
        <f t="shared" si="13"/>
        <v>21</v>
      </c>
      <c r="AA38" s="65">
        <f t="shared" si="13"/>
        <v>33</v>
      </c>
      <c r="AB38" s="65">
        <f t="shared" si="14"/>
        <v>38</v>
      </c>
      <c r="AC38" s="66">
        <f t="shared" si="28"/>
        <v>30</v>
      </c>
      <c r="AD38" s="157">
        <f t="shared" si="3"/>
        <v>865051.8970588235</v>
      </c>
      <c r="AE38" s="68"/>
      <c r="AF38" s="67">
        <f t="shared" si="4"/>
        <v>0</v>
      </c>
      <c r="AG38" s="67">
        <f t="shared" si="15"/>
        <v>7785467.0735294111</v>
      </c>
      <c r="AH38" s="68">
        <f t="shared" si="16"/>
        <v>7785467.0735294111</v>
      </c>
      <c r="AI38" s="68">
        <f t="shared" si="17"/>
        <v>51038061.926470593</v>
      </c>
      <c r="AJ38" s="69">
        <f t="shared" si="5"/>
        <v>7378996.9050318925</v>
      </c>
      <c r="AK38" s="69">
        <f t="shared" si="18"/>
        <v>15164463.978561305</v>
      </c>
      <c r="AL38" s="69">
        <f t="shared" si="6"/>
        <v>43659065.021438695</v>
      </c>
      <c r="AM38" s="69">
        <f t="shared" si="19"/>
        <v>670817.90045744472</v>
      </c>
      <c r="AN38" s="69">
        <f t="shared" si="7"/>
        <v>7378996.9050318925</v>
      </c>
      <c r="AO38" s="69">
        <f t="shared" si="8"/>
        <v>7378996.9050318925</v>
      </c>
      <c r="AP38" s="69">
        <f t="shared" si="9"/>
        <v>7378996.9050318925</v>
      </c>
      <c r="AQ38" s="69">
        <f t="shared" si="10"/>
        <v>7378996.9050318925</v>
      </c>
      <c r="AR38" s="70">
        <f t="shared" si="20"/>
        <v>7378996.9050318925</v>
      </c>
      <c r="AS38" s="71">
        <f t="shared" si="21"/>
        <v>6764080.496279235</v>
      </c>
      <c r="AT38" s="69">
        <f t="shared" si="22"/>
        <v>10380622.764705881</v>
      </c>
      <c r="AU38" s="71">
        <f t="shared" si="23"/>
        <v>25545086.743267186</v>
      </c>
      <c r="AV38" s="69">
        <f t="shared" si="11"/>
        <v>33278442.256732814</v>
      </c>
      <c r="AW38" s="72">
        <f t="shared" si="24"/>
        <v>4325259.4852941176</v>
      </c>
      <c r="AX38" s="73">
        <f t="shared" si="25"/>
        <v>29870346.228561305</v>
      </c>
      <c r="AY38" s="74">
        <f t="shared" si="26"/>
        <v>28953182.771438695</v>
      </c>
    </row>
    <row r="39" spans="1:51" ht="12.75">
      <c r="A39" s="55">
        <v>1</v>
      </c>
      <c r="B39" s="56" t="s">
        <v>54</v>
      </c>
      <c r="C39" s="57">
        <v>33</v>
      </c>
      <c r="D39" s="57" t="s">
        <v>55</v>
      </c>
      <c r="E39" s="57" t="s">
        <v>82</v>
      </c>
      <c r="F39" s="57" t="s">
        <v>83</v>
      </c>
      <c r="G39" s="57">
        <v>82156591</v>
      </c>
      <c r="H39" s="57" t="s">
        <v>58</v>
      </c>
      <c r="I39" s="75"/>
      <c r="J39" s="75"/>
      <c r="K39" s="58">
        <v>42814</v>
      </c>
      <c r="L39" s="59">
        <v>42318</v>
      </c>
      <c r="M39" s="60">
        <v>43009</v>
      </c>
      <c r="N39" s="59">
        <f t="shared" si="1"/>
        <v>45240</v>
      </c>
      <c r="O39" s="149">
        <v>0</v>
      </c>
      <c r="P39" s="61">
        <f t="shared" si="12"/>
        <v>68</v>
      </c>
      <c r="Q39" s="150" t="s">
        <v>292</v>
      </c>
      <c r="R39" s="61">
        <f t="shared" si="27"/>
        <v>83</v>
      </c>
      <c r="S39" s="57">
        <v>120</v>
      </c>
      <c r="T39" s="62">
        <v>13437</v>
      </c>
      <c r="U39" s="63">
        <v>4</v>
      </c>
      <c r="V39" s="63">
        <v>2018</v>
      </c>
      <c r="W39" s="64">
        <v>0</v>
      </c>
      <c r="X39" s="65"/>
      <c r="Y39" s="65">
        <f t="shared" si="2"/>
        <v>9</v>
      </c>
      <c r="Z39" s="65">
        <f t="shared" si="13"/>
        <v>21</v>
      </c>
      <c r="AA39" s="65">
        <f t="shared" si="13"/>
        <v>33</v>
      </c>
      <c r="AB39" s="65">
        <f t="shared" si="14"/>
        <v>38</v>
      </c>
      <c r="AC39" s="66">
        <f t="shared" si="28"/>
        <v>30</v>
      </c>
      <c r="AD39" s="157">
        <f t="shared" si="3"/>
        <v>197.60294117647058</v>
      </c>
      <c r="AE39" s="68"/>
      <c r="AF39" s="67">
        <f t="shared" si="4"/>
        <v>0</v>
      </c>
      <c r="AG39" s="67">
        <f t="shared" si="15"/>
        <v>1778.4264705882351</v>
      </c>
      <c r="AH39" s="68">
        <f t="shared" si="16"/>
        <v>1778.4264705882351</v>
      </c>
      <c r="AI39" s="68">
        <f t="shared" si="17"/>
        <v>11658.573529411766</v>
      </c>
      <c r="AJ39" s="69">
        <f t="shared" si="5"/>
        <v>1685.5768958185686</v>
      </c>
      <c r="AK39" s="69">
        <f t="shared" si="18"/>
        <v>3464.0033664068037</v>
      </c>
      <c r="AL39" s="69">
        <f t="shared" si="6"/>
        <v>9972.9966335931967</v>
      </c>
      <c r="AM39" s="69">
        <f t="shared" si="19"/>
        <v>153.2342632562335</v>
      </c>
      <c r="AN39" s="69">
        <f t="shared" si="7"/>
        <v>1685.5768958185686</v>
      </c>
      <c r="AO39" s="69">
        <f t="shared" si="8"/>
        <v>1685.5768958185686</v>
      </c>
      <c r="AP39" s="69">
        <f t="shared" si="9"/>
        <v>1685.5768958185686</v>
      </c>
      <c r="AQ39" s="69">
        <f t="shared" si="10"/>
        <v>1685.5768958185686</v>
      </c>
      <c r="AR39" s="70">
        <f t="shared" si="20"/>
        <v>1685.5768958185686</v>
      </c>
      <c r="AS39" s="71">
        <f t="shared" si="21"/>
        <v>1545.1121545003543</v>
      </c>
      <c r="AT39" s="69">
        <f t="shared" si="22"/>
        <v>2371.2352941176468</v>
      </c>
      <c r="AU39" s="71">
        <f t="shared" si="23"/>
        <v>5835.2386605244501</v>
      </c>
      <c r="AV39" s="69">
        <f t="shared" si="11"/>
        <v>7601.7613394755499</v>
      </c>
      <c r="AW39" s="72">
        <f t="shared" si="24"/>
        <v>988.01470588235293</v>
      </c>
      <c r="AX39" s="73">
        <f t="shared" si="25"/>
        <v>6823.2533664068033</v>
      </c>
      <c r="AY39" s="74">
        <f t="shared" si="26"/>
        <v>6613.7466335931967</v>
      </c>
    </row>
    <row r="40" spans="1:51" ht="12.75">
      <c r="A40" s="55">
        <v>1</v>
      </c>
      <c r="B40" s="56" t="s">
        <v>54</v>
      </c>
      <c r="C40" s="57">
        <v>33</v>
      </c>
      <c r="D40" s="57" t="s">
        <v>55</v>
      </c>
      <c r="E40" s="57" t="s">
        <v>84</v>
      </c>
      <c r="F40" s="57" t="s">
        <v>83</v>
      </c>
      <c r="G40" s="57">
        <v>82156591</v>
      </c>
      <c r="H40" s="57" t="s">
        <v>58</v>
      </c>
      <c r="I40" s="75"/>
      <c r="J40" s="75"/>
      <c r="K40" s="58">
        <v>42814</v>
      </c>
      <c r="L40" s="59">
        <v>42318</v>
      </c>
      <c r="M40" s="60">
        <v>43009</v>
      </c>
      <c r="N40" s="59">
        <f t="shared" si="1"/>
        <v>45240</v>
      </c>
      <c r="O40" s="149">
        <v>0</v>
      </c>
      <c r="P40" s="61">
        <f t="shared" si="12"/>
        <v>68</v>
      </c>
      <c r="Q40" s="150" t="s">
        <v>292</v>
      </c>
      <c r="R40" s="61">
        <f t="shared" si="27"/>
        <v>83</v>
      </c>
      <c r="S40" s="57">
        <v>120</v>
      </c>
      <c r="T40" s="62">
        <v>163857</v>
      </c>
      <c r="U40" s="63">
        <v>4</v>
      </c>
      <c r="V40" s="63">
        <v>2018</v>
      </c>
      <c r="W40" s="64">
        <v>0</v>
      </c>
      <c r="X40" s="65"/>
      <c r="Y40" s="65">
        <f t="shared" si="2"/>
        <v>9</v>
      </c>
      <c r="Z40" s="65">
        <f t="shared" si="13"/>
        <v>21</v>
      </c>
      <c r="AA40" s="65">
        <f t="shared" si="13"/>
        <v>33</v>
      </c>
      <c r="AB40" s="65">
        <f t="shared" si="14"/>
        <v>38</v>
      </c>
      <c r="AC40" s="66">
        <f t="shared" si="28"/>
        <v>30</v>
      </c>
      <c r="AD40" s="157">
        <f t="shared" si="3"/>
        <v>2409.6617647058824</v>
      </c>
      <c r="AE40" s="68"/>
      <c r="AF40" s="67">
        <f t="shared" si="4"/>
        <v>0</v>
      </c>
      <c r="AG40" s="67">
        <f t="shared" si="15"/>
        <v>21686.955882352941</v>
      </c>
      <c r="AH40" s="68">
        <f t="shared" si="16"/>
        <v>21686.955882352941</v>
      </c>
      <c r="AI40" s="68">
        <f t="shared" si="17"/>
        <v>142170.04411764705</v>
      </c>
      <c r="AJ40" s="69">
        <f t="shared" si="5"/>
        <v>20554.705173635717</v>
      </c>
      <c r="AK40" s="69">
        <f t="shared" si="18"/>
        <v>42241.661055988661</v>
      </c>
      <c r="AL40" s="69">
        <f t="shared" si="6"/>
        <v>121615.33894401134</v>
      </c>
      <c r="AM40" s="69">
        <f t="shared" si="19"/>
        <v>1868.6095612396107</v>
      </c>
      <c r="AN40" s="69">
        <f t="shared" si="7"/>
        <v>20554.705173635717</v>
      </c>
      <c r="AO40" s="69">
        <f t="shared" si="8"/>
        <v>20554.705173635717</v>
      </c>
      <c r="AP40" s="69">
        <f t="shared" si="9"/>
        <v>20554.705173635717</v>
      </c>
      <c r="AQ40" s="69">
        <f t="shared" si="10"/>
        <v>20554.705173635717</v>
      </c>
      <c r="AR40" s="70">
        <f t="shared" si="20"/>
        <v>20554.705173635717</v>
      </c>
      <c r="AS40" s="71">
        <f t="shared" si="21"/>
        <v>18841.813075832739</v>
      </c>
      <c r="AT40" s="69">
        <f t="shared" si="22"/>
        <v>28915.941176470587</v>
      </c>
      <c r="AU40" s="71">
        <f t="shared" si="23"/>
        <v>71157.602232459249</v>
      </c>
      <c r="AV40" s="69">
        <f t="shared" si="11"/>
        <v>92699.397767540751</v>
      </c>
      <c r="AW40" s="72">
        <f t="shared" si="24"/>
        <v>12048.308823529413</v>
      </c>
      <c r="AX40" s="73">
        <f t="shared" si="25"/>
        <v>83205.911055988661</v>
      </c>
      <c r="AY40" s="74">
        <f t="shared" si="26"/>
        <v>80651.088944011339</v>
      </c>
    </row>
    <row r="41" spans="1:51" ht="12.75">
      <c r="A41" s="55">
        <v>1</v>
      </c>
      <c r="B41" s="56" t="s">
        <v>54</v>
      </c>
      <c r="C41" s="57">
        <v>34</v>
      </c>
      <c r="D41" s="57" t="s">
        <v>55</v>
      </c>
      <c r="E41" s="57" t="s">
        <v>85</v>
      </c>
      <c r="F41" s="57" t="s">
        <v>86</v>
      </c>
      <c r="G41" s="57">
        <v>76147</v>
      </c>
      <c r="H41" s="57" t="s">
        <v>58</v>
      </c>
      <c r="I41" s="75"/>
      <c r="J41" s="75"/>
      <c r="K41" s="58">
        <v>42815</v>
      </c>
      <c r="L41" s="59">
        <v>42318</v>
      </c>
      <c r="M41" s="60">
        <v>43009</v>
      </c>
      <c r="N41" s="59">
        <f t="shared" si="1"/>
        <v>45240</v>
      </c>
      <c r="O41" s="149">
        <v>0</v>
      </c>
      <c r="P41" s="61">
        <f t="shared" si="12"/>
        <v>68</v>
      </c>
      <c r="Q41" s="150" t="s">
        <v>292</v>
      </c>
      <c r="R41" s="61">
        <f t="shared" si="27"/>
        <v>83</v>
      </c>
      <c r="S41" s="57">
        <v>120</v>
      </c>
      <c r="T41" s="62">
        <v>487241</v>
      </c>
      <c r="U41" s="63">
        <v>4</v>
      </c>
      <c r="V41" s="63">
        <v>2018</v>
      </c>
      <c r="W41" s="64">
        <v>0</v>
      </c>
      <c r="X41" s="65"/>
      <c r="Y41" s="65">
        <f t="shared" si="2"/>
        <v>9</v>
      </c>
      <c r="Z41" s="65">
        <f t="shared" si="13"/>
        <v>21</v>
      </c>
      <c r="AA41" s="65">
        <f t="shared" si="13"/>
        <v>33</v>
      </c>
      <c r="AB41" s="65">
        <f t="shared" si="14"/>
        <v>38</v>
      </c>
      <c r="AC41" s="66">
        <f t="shared" si="28"/>
        <v>30</v>
      </c>
      <c r="AD41" s="157">
        <f t="shared" si="3"/>
        <v>7165.3088235294117</v>
      </c>
      <c r="AE41" s="68"/>
      <c r="AF41" s="67">
        <f t="shared" si="4"/>
        <v>0</v>
      </c>
      <c r="AG41" s="67">
        <f t="shared" si="15"/>
        <v>64487.779411764706</v>
      </c>
      <c r="AH41" s="68">
        <f t="shared" si="16"/>
        <v>64487.779411764706</v>
      </c>
      <c r="AI41" s="68">
        <f t="shared" si="17"/>
        <v>422753.2205882353</v>
      </c>
      <c r="AJ41" s="69">
        <f t="shared" si="5"/>
        <v>61120.947554925588</v>
      </c>
      <c r="AK41" s="69">
        <f t="shared" si="18"/>
        <v>125608.7269666903</v>
      </c>
      <c r="AL41" s="69">
        <f t="shared" si="6"/>
        <v>361632.27303330973</v>
      </c>
      <c r="AM41" s="69">
        <f t="shared" si="19"/>
        <v>5556.4497777205079</v>
      </c>
      <c r="AN41" s="69">
        <f t="shared" si="7"/>
        <v>61120.947554925588</v>
      </c>
      <c r="AO41" s="69">
        <f t="shared" si="8"/>
        <v>61120.947554925588</v>
      </c>
      <c r="AP41" s="69">
        <f t="shared" si="9"/>
        <v>61120.947554925588</v>
      </c>
      <c r="AQ41" s="69">
        <f t="shared" si="10"/>
        <v>61120.947554925588</v>
      </c>
      <c r="AR41" s="70">
        <f t="shared" si="20"/>
        <v>61120.947554925588</v>
      </c>
      <c r="AS41" s="71">
        <f t="shared" si="21"/>
        <v>56027.535258681783</v>
      </c>
      <c r="AT41" s="69">
        <f t="shared" si="22"/>
        <v>85983.705882352937</v>
      </c>
      <c r="AU41" s="71">
        <f t="shared" si="23"/>
        <v>211592.43284904322</v>
      </c>
      <c r="AV41" s="69">
        <f t="shared" si="11"/>
        <v>275648.56715095678</v>
      </c>
      <c r="AW41" s="72">
        <f t="shared" si="24"/>
        <v>35826.544117647056</v>
      </c>
      <c r="AX41" s="73">
        <f t="shared" si="25"/>
        <v>247418.97696669027</v>
      </c>
      <c r="AY41" s="74">
        <f t="shared" si="26"/>
        <v>239822.02303330973</v>
      </c>
    </row>
    <row r="42" spans="1:51" ht="12.75">
      <c r="A42" s="55">
        <v>1</v>
      </c>
      <c r="B42" s="56" t="s">
        <v>54</v>
      </c>
      <c r="C42" s="57">
        <v>112</v>
      </c>
      <c r="D42" s="57" t="s">
        <v>55</v>
      </c>
      <c r="E42" s="57" t="s">
        <v>70</v>
      </c>
      <c r="F42" s="57" t="s">
        <v>71</v>
      </c>
      <c r="G42" s="57">
        <v>205</v>
      </c>
      <c r="H42" s="77" t="s">
        <v>58</v>
      </c>
      <c r="I42" s="75"/>
      <c r="J42" s="75"/>
      <c r="K42" s="58">
        <v>42826</v>
      </c>
      <c r="L42" s="59">
        <v>42318</v>
      </c>
      <c r="M42" s="60">
        <v>43009</v>
      </c>
      <c r="N42" s="59">
        <f t="shared" si="1"/>
        <v>45240</v>
      </c>
      <c r="O42" s="149">
        <v>0</v>
      </c>
      <c r="P42" s="61">
        <f t="shared" si="12"/>
        <v>68</v>
      </c>
      <c r="Q42" s="150" t="s">
        <v>292</v>
      </c>
      <c r="R42" s="61">
        <f t="shared" si="27"/>
        <v>83</v>
      </c>
      <c r="S42" s="57">
        <v>120</v>
      </c>
      <c r="T42" s="62">
        <v>3176838</v>
      </c>
      <c r="U42" s="63">
        <v>4</v>
      </c>
      <c r="V42" s="63">
        <v>2018</v>
      </c>
      <c r="W42" s="64">
        <v>0</v>
      </c>
      <c r="X42" s="65"/>
      <c r="Y42" s="65">
        <f t="shared" si="2"/>
        <v>9</v>
      </c>
      <c r="Z42" s="65">
        <f t="shared" si="13"/>
        <v>21</v>
      </c>
      <c r="AA42" s="65">
        <f t="shared" si="13"/>
        <v>33</v>
      </c>
      <c r="AB42" s="65">
        <f t="shared" si="14"/>
        <v>38</v>
      </c>
      <c r="AC42" s="66">
        <f t="shared" si="28"/>
        <v>30</v>
      </c>
      <c r="AD42" s="157">
        <f t="shared" si="3"/>
        <v>46718.205882352944</v>
      </c>
      <c r="AE42" s="68"/>
      <c r="AF42" s="67">
        <f t="shared" si="4"/>
        <v>0</v>
      </c>
      <c r="AG42" s="67">
        <f t="shared" si="15"/>
        <v>420463.8529411765</v>
      </c>
      <c r="AH42" s="68">
        <f t="shared" si="16"/>
        <v>420463.8529411765</v>
      </c>
      <c r="AI42" s="68">
        <f t="shared" si="17"/>
        <v>2756374.1470588236</v>
      </c>
      <c r="AJ42" s="69">
        <f t="shared" si="5"/>
        <v>398511.92487597454</v>
      </c>
      <c r="AK42" s="69">
        <f t="shared" si="18"/>
        <v>818975.77781715104</v>
      </c>
      <c r="AL42" s="69">
        <f t="shared" si="6"/>
        <v>2357862.222182849</v>
      </c>
      <c r="AM42" s="69">
        <f t="shared" si="19"/>
        <v>36228.356806906777</v>
      </c>
      <c r="AN42" s="69">
        <f t="shared" si="7"/>
        <v>398511.92487597454</v>
      </c>
      <c r="AO42" s="69">
        <f t="shared" si="8"/>
        <v>398511.92487597454</v>
      </c>
      <c r="AP42" s="69">
        <f t="shared" si="9"/>
        <v>398511.92487597454</v>
      </c>
      <c r="AQ42" s="69">
        <f t="shared" si="10"/>
        <v>398511.92487597454</v>
      </c>
      <c r="AR42" s="70">
        <f t="shared" si="20"/>
        <v>398511.92487597454</v>
      </c>
      <c r="AS42" s="71">
        <f t="shared" si="21"/>
        <v>365302.59780297661</v>
      </c>
      <c r="AT42" s="69">
        <f t="shared" si="22"/>
        <v>560618.4705882353</v>
      </c>
      <c r="AU42" s="71">
        <f t="shared" si="23"/>
        <v>1379594.2484053862</v>
      </c>
      <c r="AV42" s="69">
        <f t="shared" si="11"/>
        <v>1797243.7515946138</v>
      </c>
      <c r="AW42" s="72">
        <f t="shared" si="24"/>
        <v>233591.02941176473</v>
      </c>
      <c r="AX42" s="73">
        <f t="shared" si="25"/>
        <v>1613185.277817151</v>
      </c>
      <c r="AY42" s="74">
        <f t="shared" si="26"/>
        <v>1563652.722182849</v>
      </c>
    </row>
    <row r="43" spans="1:51" ht="12.75">
      <c r="A43" s="55">
        <v>1</v>
      </c>
      <c r="B43" s="56" t="s">
        <v>54</v>
      </c>
      <c r="C43" s="57">
        <v>35</v>
      </c>
      <c r="D43" s="57" t="s">
        <v>55</v>
      </c>
      <c r="E43" s="57" t="s">
        <v>87</v>
      </c>
      <c r="F43" s="57" t="s">
        <v>88</v>
      </c>
      <c r="G43" s="57">
        <v>472</v>
      </c>
      <c r="H43" s="57" t="s">
        <v>58</v>
      </c>
      <c r="I43" s="75"/>
      <c r="J43" s="75"/>
      <c r="K43" s="58">
        <v>42836</v>
      </c>
      <c r="L43" s="59">
        <v>42318</v>
      </c>
      <c r="M43" s="60">
        <v>43009</v>
      </c>
      <c r="N43" s="59">
        <f t="shared" si="1"/>
        <v>45240</v>
      </c>
      <c r="O43" s="149">
        <v>0</v>
      </c>
      <c r="P43" s="61">
        <f t="shared" si="12"/>
        <v>68</v>
      </c>
      <c r="Q43" s="150" t="s">
        <v>292</v>
      </c>
      <c r="R43" s="61">
        <f t="shared" si="27"/>
        <v>83</v>
      </c>
      <c r="S43" s="57">
        <v>120</v>
      </c>
      <c r="T43" s="62">
        <v>9664</v>
      </c>
      <c r="U43" s="63">
        <v>4</v>
      </c>
      <c r="V43" s="63">
        <v>2018</v>
      </c>
      <c r="W43" s="64">
        <v>0</v>
      </c>
      <c r="X43" s="65"/>
      <c r="Y43" s="65">
        <f t="shared" si="2"/>
        <v>9</v>
      </c>
      <c r="Z43" s="65">
        <f t="shared" si="13"/>
        <v>21</v>
      </c>
      <c r="AA43" s="65">
        <f t="shared" si="13"/>
        <v>33</v>
      </c>
      <c r="AB43" s="65">
        <f t="shared" si="14"/>
        <v>38</v>
      </c>
      <c r="AC43" s="66">
        <f t="shared" si="28"/>
        <v>30</v>
      </c>
      <c r="AD43" s="157">
        <f t="shared" si="3"/>
        <v>142.11764705882354</v>
      </c>
      <c r="AE43" s="68"/>
      <c r="AF43" s="67">
        <f t="shared" si="4"/>
        <v>0</v>
      </c>
      <c r="AG43" s="67">
        <f t="shared" si="15"/>
        <v>1279.0588235294117</v>
      </c>
      <c r="AH43" s="68">
        <f t="shared" si="16"/>
        <v>1279.0588235294117</v>
      </c>
      <c r="AI43" s="68">
        <f t="shared" si="17"/>
        <v>8384.9411764705874</v>
      </c>
      <c r="AJ43" s="69">
        <f t="shared" si="5"/>
        <v>1212.280652019844</v>
      </c>
      <c r="AK43" s="69">
        <f t="shared" si="18"/>
        <v>2491.3394755492554</v>
      </c>
      <c r="AL43" s="69">
        <f t="shared" si="6"/>
        <v>7172.6605244507446</v>
      </c>
      <c r="AM43" s="69">
        <f t="shared" si="19"/>
        <v>110.20733200180399</v>
      </c>
      <c r="AN43" s="69">
        <f t="shared" si="7"/>
        <v>1212.280652019844</v>
      </c>
      <c r="AO43" s="69">
        <f t="shared" si="8"/>
        <v>1212.280652019844</v>
      </c>
      <c r="AP43" s="69">
        <f t="shared" si="9"/>
        <v>1212.280652019844</v>
      </c>
      <c r="AQ43" s="69">
        <f t="shared" si="10"/>
        <v>1212.280652019844</v>
      </c>
      <c r="AR43" s="70">
        <f t="shared" si="20"/>
        <v>1212.280652019844</v>
      </c>
      <c r="AS43" s="71">
        <f t="shared" si="21"/>
        <v>1111.2572643515236</v>
      </c>
      <c r="AT43" s="69">
        <f t="shared" si="22"/>
        <v>1705.4117647058824</v>
      </c>
      <c r="AU43" s="71">
        <f t="shared" si="23"/>
        <v>4196.7512402551383</v>
      </c>
      <c r="AV43" s="69">
        <f t="shared" si="11"/>
        <v>5467.2487597448617</v>
      </c>
      <c r="AW43" s="72">
        <f t="shared" si="24"/>
        <v>710.58823529411768</v>
      </c>
      <c r="AX43" s="73">
        <f t="shared" si="25"/>
        <v>4907.3394755492563</v>
      </c>
      <c r="AY43" s="74">
        <f t="shared" si="26"/>
        <v>4756.6605244507437</v>
      </c>
    </row>
    <row r="44" spans="1:51" ht="12.75">
      <c r="A44" s="55">
        <v>1</v>
      </c>
      <c r="B44" s="56" t="s">
        <v>54</v>
      </c>
      <c r="C44" s="57">
        <v>111</v>
      </c>
      <c r="D44" s="57" t="s">
        <v>55</v>
      </c>
      <c r="E44" s="57" t="s">
        <v>70</v>
      </c>
      <c r="F44" s="57" t="s">
        <v>71</v>
      </c>
      <c r="G44" s="57">
        <v>215</v>
      </c>
      <c r="H44" s="77" t="s">
        <v>58</v>
      </c>
      <c r="I44" s="75"/>
      <c r="J44" s="75"/>
      <c r="K44" s="58">
        <v>42856</v>
      </c>
      <c r="L44" s="59">
        <v>42318</v>
      </c>
      <c r="M44" s="60">
        <v>43009</v>
      </c>
      <c r="N44" s="59">
        <f t="shared" si="1"/>
        <v>45240</v>
      </c>
      <c r="O44" s="149">
        <v>0</v>
      </c>
      <c r="P44" s="61">
        <f t="shared" si="12"/>
        <v>68</v>
      </c>
      <c r="Q44" s="150" t="s">
        <v>292</v>
      </c>
      <c r="R44" s="61">
        <f t="shared" si="27"/>
        <v>83</v>
      </c>
      <c r="S44" s="57">
        <v>120</v>
      </c>
      <c r="T44" s="62">
        <v>3187794</v>
      </c>
      <c r="U44" s="63">
        <v>4</v>
      </c>
      <c r="V44" s="63">
        <v>2018</v>
      </c>
      <c r="W44" s="64">
        <v>0</v>
      </c>
      <c r="X44" s="65"/>
      <c r="Y44" s="65">
        <f t="shared" si="2"/>
        <v>9</v>
      </c>
      <c r="Z44" s="65">
        <f t="shared" si="13"/>
        <v>21</v>
      </c>
      <c r="AA44" s="65">
        <f t="shared" si="13"/>
        <v>33</v>
      </c>
      <c r="AB44" s="65">
        <f t="shared" si="14"/>
        <v>38</v>
      </c>
      <c r="AC44" s="66">
        <f t="shared" si="28"/>
        <v>30</v>
      </c>
      <c r="AD44" s="157">
        <f t="shared" si="3"/>
        <v>46879.323529411762</v>
      </c>
      <c r="AE44" s="68"/>
      <c r="AF44" s="67">
        <f t="shared" si="4"/>
        <v>0</v>
      </c>
      <c r="AG44" s="67">
        <f t="shared" si="15"/>
        <v>421913.91176470584</v>
      </c>
      <c r="AH44" s="68">
        <f t="shared" si="16"/>
        <v>421913.91176470584</v>
      </c>
      <c r="AI44" s="68">
        <f t="shared" si="17"/>
        <v>2765880.088235294</v>
      </c>
      <c r="AJ44" s="69">
        <f t="shared" si="5"/>
        <v>399886.27781715093</v>
      </c>
      <c r="AK44" s="69">
        <f t="shared" si="18"/>
        <v>821800.18958185683</v>
      </c>
      <c r="AL44" s="69">
        <f t="shared" si="6"/>
        <v>2365993.8104181429</v>
      </c>
      <c r="AM44" s="69">
        <f t="shared" si="19"/>
        <v>36353.297983377357</v>
      </c>
      <c r="AN44" s="69">
        <f t="shared" si="7"/>
        <v>399886.27781715093</v>
      </c>
      <c r="AO44" s="69">
        <f t="shared" si="8"/>
        <v>399886.27781715093</v>
      </c>
      <c r="AP44" s="69">
        <f t="shared" si="9"/>
        <v>399886.27781715093</v>
      </c>
      <c r="AQ44" s="69">
        <f t="shared" si="10"/>
        <v>399886.27781715093</v>
      </c>
      <c r="AR44" s="70">
        <f t="shared" si="20"/>
        <v>399886.27781715093</v>
      </c>
      <c r="AS44" s="71">
        <f t="shared" si="21"/>
        <v>366562.4213323883</v>
      </c>
      <c r="AT44" s="69">
        <f t="shared" si="22"/>
        <v>562551.8823529412</v>
      </c>
      <c r="AU44" s="71">
        <f t="shared" si="23"/>
        <v>1384352.071934798</v>
      </c>
      <c r="AV44" s="69">
        <f t="shared" si="11"/>
        <v>1803441.928065202</v>
      </c>
      <c r="AW44" s="72">
        <f t="shared" si="24"/>
        <v>234396.6176470588</v>
      </c>
      <c r="AX44" s="73">
        <f t="shared" si="25"/>
        <v>1618748.6895818568</v>
      </c>
      <c r="AY44" s="74">
        <f t="shared" si="26"/>
        <v>1569045.3104181432</v>
      </c>
    </row>
    <row r="45" spans="1:51" s="65" customFormat="1" ht="12.75">
      <c r="A45" s="55">
        <v>1</v>
      </c>
      <c r="B45" s="56" t="s">
        <v>54</v>
      </c>
      <c r="C45" s="83">
        <v>18</v>
      </c>
      <c r="D45" s="83" t="s">
        <v>55</v>
      </c>
      <c r="E45" s="65" t="s">
        <v>68</v>
      </c>
      <c r="F45" s="65" t="s">
        <v>77</v>
      </c>
      <c r="G45" s="83">
        <v>6</v>
      </c>
      <c r="H45" s="65" t="s">
        <v>58</v>
      </c>
      <c r="I45" s="65" t="s">
        <v>69</v>
      </c>
      <c r="K45" s="84">
        <v>42859</v>
      </c>
      <c r="L45" s="60">
        <v>42318</v>
      </c>
      <c r="M45" s="60">
        <v>43009</v>
      </c>
      <c r="N45" s="60">
        <f t="shared" si="1"/>
        <v>45240</v>
      </c>
      <c r="O45" s="149">
        <v>0</v>
      </c>
      <c r="P45" s="85">
        <f t="shared" si="12"/>
        <v>68</v>
      </c>
      <c r="Q45" s="150" t="s">
        <v>292</v>
      </c>
      <c r="R45" s="61">
        <f t="shared" si="27"/>
        <v>83</v>
      </c>
      <c r="S45" s="65">
        <v>120</v>
      </c>
      <c r="T45" s="86">
        <v>12345795</v>
      </c>
      <c r="U45" s="63">
        <v>4</v>
      </c>
      <c r="V45" s="63">
        <v>2018</v>
      </c>
      <c r="W45" s="64">
        <v>0</v>
      </c>
      <c r="Y45" s="65">
        <f t="shared" si="2"/>
        <v>9</v>
      </c>
      <c r="Z45" s="65">
        <f t="shared" si="13"/>
        <v>21</v>
      </c>
      <c r="AA45" s="65">
        <f t="shared" si="13"/>
        <v>33</v>
      </c>
      <c r="AB45" s="65">
        <f t="shared" si="14"/>
        <v>38</v>
      </c>
      <c r="AC45" s="66">
        <f t="shared" si="28"/>
        <v>30</v>
      </c>
      <c r="AD45" s="157">
        <f t="shared" si="3"/>
        <v>181555.8088235294</v>
      </c>
      <c r="AE45" s="68"/>
      <c r="AF45" s="67">
        <f t="shared" si="4"/>
        <v>0</v>
      </c>
      <c r="AG45" s="67">
        <f t="shared" si="15"/>
        <v>1634002.2794117646</v>
      </c>
      <c r="AH45" s="68">
        <f t="shared" si="16"/>
        <v>1634002.2794117646</v>
      </c>
      <c r="AI45" s="68">
        <f t="shared" si="17"/>
        <v>10711792.720588235</v>
      </c>
      <c r="AJ45" s="69">
        <f t="shared" si="5"/>
        <v>1548692.9234585399</v>
      </c>
      <c r="AK45" s="69">
        <f t="shared" si="18"/>
        <v>3182695.2028703047</v>
      </c>
      <c r="AL45" s="69">
        <f t="shared" si="6"/>
        <v>9163099.7971296944</v>
      </c>
      <c r="AM45" s="69">
        <f t="shared" si="19"/>
        <v>140790.26576895817</v>
      </c>
      <c r="AN45" s="69">
        <f t="shared" si="7"/>
        <v>1548692.9234585399</v>
      </c>
      <c r="AO45" s="69">
        <f t="shared" si="8"/>
        <v>1548692.9234585399</v>
      </c>
      <c r="AP45" s="69">
        <f t="shared" si="9"/>
        <v>1548692.9234585399</v>
      </c>
      <c r="AQ45" s="69">
        <f t="shared" si="10"/>
        <v>1548692.9234585399</v>
      </c>
      <c r="AR45" s="70">
        <f t="shared" si="20"/>
        <v>1548692.9234585399</v>
      </c>
      <c r="AS45" s="71">
        <f t="shared" si="21"/>
        <v>1419635.1798369947</v>
      </c>
      <c r="AT45" s="69">
        <f t="shared" si="22"/>
        <v>2178669.7058823528</v>
      </c>
      <c r="AU45" s="71">
        <f t="shared" si="23"/>
        <v>5361364.9087526575</v>
      </c>
      <c r="AV45" s="69">
        <f t="shared" si="11"/>
        <v>6984430.0912473425</v>
      </c>
      <c r="AW45" s="72">
        <f t="shared" si="24"/>
        <v>907779.04411764699</v>
      </c>
      <c r="AX45" s="73">
        <f t="shared" si="25"/>
        <v>6269143.9528703047</v>
      </c>
      <c r="AY45" s="74">
        <f t="shared" si="26"/>
        <v>6076651.0471296953</v>
      </c>
    </row>
    <row r="46" spans="1:51" s="65" customFormat="1" ht="12.75">
      <c r="A46" s="55">
        <v>1</v>
      </c>
      <c r="B46" s="56" t="s">
        <v>54</v>
      </c>
      <c r="C46" s="83">
        <v>19</v>
      </c>
      <c r="D46" s="83" t="s">
        <v>55</v>
      </c>
      <c r="E46" s="65" t="s">
        <v>68</v>
      </c>
      <c r="F46" s="65" t="s">
        <v>77</v>
      </c>
      <c r="G46" s="83">
        <v>7</v>
      </c>
      <c r="H46" s="65" t="s">
        <v>58</v>
      </c>
      <c r="I46" s="65" t="s">
        <v>69</v>
      </c>
      <c r="K46" s="84">
        <v>42859</v>
      </c>
      <c r="L46" s="60">
        <v>42318</v>
      </c>
      <c r="M46" s="60">
        <v>43009</v>
      </c>
      <c r="N46" s="60">
        <f t="shared" si="1"/>
        <v>45240</v>
      </c>
      <c r="O46" s="149">
        <v>0</v>
      </c>
      <c r="P46" s="85">
        <f t="shared" si="12"/>
        <v>68</v>
      </c>
      <c r="Q46" s="150" t="s">
        <v>292</v>
      </c>
      <c r="R46" s="61">
        <f t="shared" si="27"/>
        <v>83</v>
      </c>
      <c r="S46" s="65">
        <v>120</v>
      </c>
      <c r="T46" s="86">
        <v>33613445</v>
      </c>
      <c r="U46" s="63">
        <v>4</v>
      </c>
      <c r="V46" s="63">
        <v>2018</v>
      </c>
      <c r="W46" s="64">
        <v>0</v>
      </c>
      <c r="Y46" s="65">
        <f t="shared" si="2"/>
        <v>9</v>
      </c>
      <c r="Z46" s="65">
        <f t="shared" si="13"/>
        <v>21</v>
      </c>
      <c r="AA46" s="65">
        <f t="shared" si="13"/>
        <v>33</v>
      </c>
      <c r="AB46" s="65">
        <f t="shared" si="14"/>
        <v>38</v>
      </c>
      <c r="AC46" s="66">
        <f t="shared" si="28"/>
        <v>30</v>
      </c>
      <c r="AD46" s="157">
        <f t="shared" si="3"/>
        <v>494315.3676470588</v>
      </c>
      <c r="AE46" s="68"/>
      <c r="AF46" s="67">
        <f t="shared" si="4"/>
        <v>0</v>
      </c>
      <c r="AG46" s="67">
        <f t="shared" si="15"/>
        <v>4448838.3088235296</v>
      </c>
      <c r="AH46" s="68">
        <f t="shared" si="16"/>
        <v>4448838.3088235296</v>
      </c>
      <c r="AI46" s="68">
        <f t="shared" si="17"/>
        <v>29164606.69117647</v>
      </c>
      <c r="AJ46" s="69">
        <f t="shared" si="5"/>
        <v>4216569.6420978028</v>
      </c>
      <c r="AK46" s="69">
        <f t="shared" si="18"/>
        <v>8665407.9509213325</v>
      </c>
      <c r="AL46" s="69">
        <f t="shared" si="6"/>
        <v>24948037.049078666</v>
      </c>
      <c r="AM46" s="69">
        <f t="shared" si="19"/>
        <v>383324.51291798207</v>
      </c>
      <c r="AN46" s="69">
        <f t="shared" si="7"/>
        <v>4216569.6420978028</v>
      </c>
      <c r="AO46" s="69">
        <f t="shared" si="8"/>
        <v>4216569.6420978028</v>
      </c>
      <c r="AP46" s="69">
        <f t="shared" si="9"/>
        <v>4216569.6420978028</v>
      </c>
      <c r="AQ46" s="69">
        <f t="shared" si="10"/>
        <v>4216569.6420978028</v>
      </c>
      <c r="AR46" s="70">
        <f t="shared" si="20"/>
        <v>4216569.6420978028</v>
      </c>
      <c r="AS46" s="71">
        <f t="shared" si="21"/>
        <v>3865188.8385896524</v>
      </c>
      <c r="AT46" s="69">
        <f t="shared" si="22"/>
        <v>5931784.4117647056</v>
      </c>
      <c r="AU46" s="71">
        <f t="shared" si="23"/>
        <v>14597192.362686038</v>
      </c>
      <c r="AV46" s="69">
        <f t="shared" si="11"/>
        <v>19016252.637313962</v>
      </c>
      <c r="AW46" s="72">
        <f t="shared" si="24"/>
        <v>2471576.838235294</v>
      </c>
      <c r="AX46" s="73">
        <f t="shared" si="25"/>
        <v>17068769.200921331</v>
      </c>
      <c r="AY46" s="74">
        <f t="shared" si="26"/>
        <v>16544675.799078669</v>
      </c>
    </row>
    <row r="47" spans="1:51" ht="12.75">
      <c r="A47" s="55">
        <v>1</v>
      </c>
      <c r="B47" s="56" t="s">
        <v>54</v>
      </c>
      <c r="C47" s="75">
        <v>36</v>
      </c>
      <c r="D47" s="75" t="s">
        <v>55</v>
      </c>
      <c r="E47" s="75" t="s">
        <v>89</v>
      </c>
      <c r="F47" s="75" t="s">
        <v>90</v>
      </c>
      <c r="G47" s="75">
        <v>26</v>
      </c>
      <c r="H47" s="75" t="s">
        <v>58</v>
      </c>
      <c r="I47" s="75"/>
      <c r="J47" s="75"/>
      <c r="K47" s="87">
        <v>42876</v>
      </c>
      <c r="L47" s="59">
        <v>42318</v>
      </c>
      <c r="M47" s="60">
        <v>43009</v>
      </c>
      <c r="N47" s="59">
        <f t="shared" si="1"/>
        <v>45240</v>
      </c>
      <c r="O47" s="149">
        <v>0</v>
      </c>
      <c r="P47" s="88">
        <f t="shared" si="12"/>
        <v>68</v>
      </c>
      <c r="Q47" s="150" t="s">
        <v>292</v>
      </c>
      <c r="R47" s="61">
        <f t="shared" si="27"/>
        <v>83</v>
      </c>
      <c r="S47" s="75">
        <v>120</v>
      </c>
      <c r="T47" s="71">
        <v>733804</v>
      </c>
      <c r="U47" s="63">
        <v>4</v>
      </c>
      <c r="V47" s="63">
        <v>2018</v>
      </c>
      <c r="W47" s="64">
        <v>0</v>
      </c>
      <c r="X47" s="65"/>
      <c r="Y47" s="65">
        <f t="shared" si="2"/>
        <v>9</v>
      </c>
      <c r="Z47" s="65">
        <f t="shared" si="13"/>
        <v>21</v>
      </c>
      <c r="AA47" s="65">
        <f t="shared" si="13"/>
        <v>33</v>
      </c>
      <c r="AB47" s="65">
        <f t="shared" si="14"/>
        <v>38</v>
      </c>
      <c r="AC47" s="66">
        <f t="shared" si="28"/>
        <v>30</v>
      </c>
      <c r="AD47" s="157">
        <f t="shared" si="3"/>
        <v>10791.235294117647</v>
      </c>
      <c r="AE47" s="68"/>
      <c r="AF47" s="67">
        <f t="shared" si="4"/>
        <v>0</v>
      </c>
      <c r="AG47" s="67">
        <f t="shared" si="15"/>
        <v>97121.117647058825</v>
      </c>
      <c r="AH47" s="68">
        <f t="shared" si="16"/>
        <v>97121.117647058825</v>
      </c>
      <c r="AI47" s="68">
        <f t="shared" si="17"/>
        <v>636682.8823529412</v>
      </c>
      <c r="AJ47" s="69">
        <f t="shared" si="5"/>
        <v>92050.537207654153</v>
      </c>
      <c r="AK47" s="69">
        <f t="shared" si="18"/>
        <v>189171.65485471298</v>
      </c>
      <c r="AL47" s="69">
        <f t="shared" si="6"/>
        <v>544632.34514528699</v>
      </c>
      <c r="AM47" s="69">
        <f t="shared" si="19"/>
        <v>8368.2306552412865</v>
      </c>
      <c r="AN47" s="69">
        <f t="shared" si="7"/>
        <v>92050.537207654153</v>
      </c>
      <c r="AO47" s="69">
        <f t="shared" si="8"/>
        <v>92050.537207654153</v>
      </c>
      <c r="AP47" s="69">
        <f t="shared" si="9"/>
        <v>92050.537207654153</v>
      </c>
      <c r="AQ47" s="69">
        <f t="shared" si="10"/>
        <v>92050.537207654153</v>
      </c>
      <c r="AR47" s="70">
        <f t="shared" si="20"/>
        <v>92050.537207654153</v>
      </c>
      <c r="AS47" s="71">
        <f t="shared" si="21"/>
        <v>84379.659107016298</v>
      </c>
      <c r="AT47" s="69">
        <f t="shared" si="22"/>
        <v>129494.82352941176</v>
      </c>
      <c r="AU47" s="71">
        <f t="shared" si="23"/>
        <v>318666.47838412476</v>
      </c>
      <c r="AV47" s="69">
        <f t="shared" si="11"/>
        <v>415137.52161587524</v>
      </c>
      <c r="AW47" s="72">
        <f t="shared" si="24"/>
        <v>53956.176470588238</v>
      </c>
      <c r="AX47" s="73">
        <f t="shared" si="25"/>
        <v>372622.65485471301</v>
      </c>
      <c r="AY47" s="74">
        <f t="shared" si="26"/>
        <v>361181.34514528699</v>
      </c>
    </row>
    <row r="48" spans="1:51" ht="12.75">
      <c r="A48" s="55">
        <v>1</v>
      </c>
      <c r="B48" s="56" t="s">
        <v>54</v>
      </c>
      <c r="C48" s="75">
        <v>37</v>
      </c>
      <c r="D48" s="75" t="s">
        <v>55</v>
      </c>
      <c r="E48" s="75" t="s">
        <v>91</v>
      </c>
      <c r="F48" s="75" t="s">
        <v>92</v>
      </c>
      <c r="G48" s="75">
        <v>12719</v>
      </c>
      <c r="H48" s="75" t="s">
        <v>58</v>
      </c>
      <c r="I48" s="75"/>
      <c r="J48" s="75"/>
      <c r="K48" s="87">
        <v>42886</v>
      </c>
      <c r="L48" s="59">
        <v>42318</v>
      </c>
      <c r="M48" s="60">
        <v>43009</v>
      </c>
      <c r="N48" s="59">
        <f t="shared" si="1"/>
        <v>45240</v>
      </c>
      <c r="O48" s="149">
        <v>0</v>
      </c>
      <c r="P48" s="88">
        <f t="shared" si="12"/>
        <v>68</v>
      </c>
      <c r="Q48" s="150" t="s">
        <v>292</v>
      </c>
      <c r="R48" s="61">
        <f t="shared" si="27"/>
        <v>83</v>
      </c>
      <c r="S48" s="75">
        <v>120</v>
      </c>
      <c r="T48" s="71">
        <v>54982</v>
      </c>
      <c r="U48" s="63">
        <v>4</v>
      </c>
      <c r="V48" s="63">
        <v>2018</v>
      </c>
      <c r="W48" s="64">
        <v>0</v>
      </c>
      <c r="X48" s="65"/>
      <c r="Y48" s="65">
        <f t="shared" si="2"/>
        <v>9</v>
      </c>
      <c r="Z48" s="65">
        <f t="shared" si="13"/>
        <v>21</v>
      </c>
      <c r="AA48" s="65">
        <f t="shared" si="13"/>
        <v>33</v>
      </c>
      <c r="AB48" s="65">
        <f t="shared" si="14"/>
        <v>38</v>
      </c>
      <c r="AC48" s="66">
        <f t="shared" si="28"/>
        <v>30</v>
      </c>
      <c r="AD48" s="157">
        <f t="shared" si="3"/>
        <v>808.55882352941171</v>
      </c>
      <c r="AE48" s="68"/>
      <c r="AF48" s="67">
        <f t="shared" si="4"/>
        <v>0</v>
      </c>
      <c r="AG48" s="67">
        <f t="shared" si="15"/>
        <v>7277.0294117647054</v>
      </c>
      <c r="AH48" s="68">
        <f t="shared" si="16"/>
        <v>7277.0294117647054</v>
      </c>
      <c r="AI48" s="68">
        <f t="shared" si="17"/>
        <v>47704.970588235294</v>
      </c>
      <c r="AJ48" s="69">
        <f t="shared" si="5"/>
        <v>6897.1041814316086</v>
      </c>
      <c r="AK48" s="69">
        <f t="shared" si="18"/>
        <v>14174.133593196315</v>
      </c>
      <c r="AL48" s="69">
        <f t="shared" si="6"/>
        <v>40807.866406803689</v>
      </c>
      <c r="AM48" s="69">
        <f t="shared" si="19"/>
        <v>627.00947103923716</v>
      </c>
      <c r="AN48" s="69">
        <f t="shared" si="7"/>
        <v>6897.1041814316086</v>
      </c>
      <c r="AO48" s="69">
        <f t="shared" si="8"/>
        <v>6897.1041814316086</v>
      </c>
      <c r="AP48" s="69">
        <f t="shared" si="9"/>
        <v>6897.1041814316086</v>
      </c>
      <c r="AQ48" s="69">
        <f t="shared" si="10"/>
        <v>6897.1041814316086</v>
      </c>
      <c r="AR48" s="70">
        <f t="shared" si="20"/>
        <v>6897.1041814316086</v>
      </c>
      <c r="AS48" s="71">
        <f t="shared" si="21"/>
        <v>6322.3454996456412</v>
      </c>
      <c r="AT48" s="69">
        <f t="shared" si="22"/>
        <v>9702.7058823529405</v>
      </c>
      <c r="AU48" s="71">
        <f t="shared" si="23"/>
        <v>23876.839475549255</v>
      </c>
      <c r="AV48" s="69">
        <f t="shared" si="11"/>
        <v>31105.160524450745</v>
      </c>
      <c r="AW48" s="72">
        <f t="shared" si="24"/>
        <v>4042.7941176470586</v>
      </c>
      <c r="AX48" s="73">
        <f t="shared" si="25"/>
        <v>27919.633593196315</v>
      </c>
      <c r="AY48" s="74">
        <f t="shared" si="26"/>
        <v>27062.366406803685</v>
      </c>
    </row>
    <row r="49" spans="1:51" ht="12.75">
      <c r="A49" s="55">
        <v>1</v>
      </c>
      <c r="B49" s="56" t="s">
        <v>54</v>
      </c>
      <c r="C49" s="75">
        <v>38</v>
      </c>
      <c r="D49" s="75" t="s">
        <v>55</v>
      </c>
      <c r="E49" s="75" t="s">
        <v>85</v>
      </c>
      <c r="F49" s="75" t="s">
        <v>93</v>
      </c>
      <c r="G49" s="75">
        <v>12650382</v>
      </c>
      <c r="H49" s="75" t="s">
        <v>58</v>
      </c>
      <c r="I49" s="75"/>
      <c r="J49" s="75"/>
      <c r="K49" s="87">
        <v>42887</v>
      </c>
      <c r="L49" s="59">
        <v>42318</v>
      </c>
      <c r="M49" s="60">
        <v>43009</v>
      </c>
      <c r="N49" s="59">
        <f t="shared" si="1"/>
        <v>45240</v>
      </c>
      <c r="O49" s="149">
        <v>0</v>
      </c>
      <c r="P49" s="88">
        <f t="shared" si="12"/>
        <v>68</v>
      </c>
      <c r="Q49" s="150" t="s">
        <v>292</v>
      </c>
      <c r="R49" s="61">
        <f t="shared" si="27"/>
        <v>83</v>
      </c>
      <c r="S49" s="75">
        <v>120</v>
      </c>
      <c r="T49" s="71">
        <v>105378</v>
      </c>
      <c r="U49" s="63">
        <v>4</v>
      </c>
      <c r="V49" s="63">
        <v>2018</v>
      </c>
      <c r="W49" s="64">
        <v>0</v>
      </c>
      <c r="X49" s="65"/>
      <c r="Y49" s="65">
        <f t="shared" si="2"/>
        <v>9</v>
      </c>
      <c r="Z49" s="65">
        <f t="shared" si="13"/>
        <v>21</v>
      </c>
      <c r="AA49" s="65">
        <f t="shared" si="13"/>
        <v>33</v>
      </c>
      <c r="AB49" s="65">
        <f t="shared" si="14"/>
        <v>38</v>
      </c>
      <c r="AC49" s="66">
        <f t="shared" si="28"/>
        <v>30</v>
      </c>
      <c r="AD49" s="157">
        <f t="shared" si="3"/>
        <v>1549.6764705882354</v>
      </c>
      <c r="AE49" s="68"/>
      <c r="AF49" s="67">
        <f t="shared" si="4"/>
        <v>0</v>
      </c>
      <c r="AG49" s="67">
        <f t="shared" si="15"/>
        <v>13947.088235294119</v>
      </c>
      <c r="AH49" s="68">
        <f t="shared" si="16"/>
        <v>13947.088235294119</v>
      </c>
      <c r="AI49" s="68">
        <f t="shared" si="17"/>
        <v>91430.911764705874</v>
      </c>
      <c r="AJ49" s="69">
        <f t="shared" si="5"/>
        <v>13218.927002126151</v>
      </c>
      <c r="AK49" s="69">
        <f t="shared" si="18"/>
        <v>27166.01523742027</v>
      </c>
      <c r="AL49" s="69">
        <f t="shared" si="6"/>
        <v>78211.984762579727</v>
      </c>
      <c r="AM49" s="69">
        <f t="shared" si="19"/>
        <v>1201.7206365569227</v>
      </c>
      <c r="AN49" s="69">
        <f t="shared" si="7"/>
        <v>13218.927002126151</v>
      </c>
      <c r="AO49" s="69">
        <f t="shared" si="8"/>
        <v>13218.927002126151</v>
      </c>
      <c r="AP49" s="69">
        <f t="shared" si="9"/>
        <v>13218.927002126151</v>
      </c>
      <c r="AQ49" s="69">
        <f t="shared" si="10"/>
        <v>13218.927002126151</v>
      </c>
      <c r="AR49" s="70">
        <f t="shared" si="20"/>
        <v>13218.927002126151</v>
      </c>
      <c r="AS49" s="71">
        <f t="shared" si="21"/>
        <v>12117.34975194897</v>
      </c>
      <c r="AT49" s="69">
        <f t="shared" si="22"/>
        <v>18596.117647058825</v>
      </c>
      <c r="AU49" s="71">
        <f t="shared" si="23"/>
        <v>45762.132884479099</v>
      </c>
      <c r="AV49" s="69">
        <f t="shared" si="11"/>
        <v>59615.867115520901</v>
      </c>
      <c r="AW49" s="72">
        <f t="shared" si="24"/>
        <v>7748.3823529411766</v>
      </c>
      <c r="AX49" s="73">
        <f t="shared" si="25"/>
        <v>53510.515237420273</v>
      </c>
      <c r="AY49" s="74">
        <f t="shared" si="26"/>
        <v>51867.484762579727</v>
      </c>
    </row>
    <row r="50" spans="1:51" ht="12.75">
      <c r="A50" s="55">
        <v>1</v>
      </c>
      <c r="B50" s="56" t="s">
        <v>54</v>
      </c>
      <c r="C50" s="75">
        <v>110</v>
      </c>
      <c r="D50" s="75" t="s">
        <v>55</v>
      </c>
      <c r="E50" s="75" t="s">
        <v>70</v>
      </c>
      <c r="F50" s="75" t="s">
        <v>71</v>
      </c>
      <c r="G50" s="75">
        <v>225</v>
      </c>
      <c r="H50" s="65" t="s">
        <v>58</v>
      </c>
      <c r="I50" s="75"/>
      <c r="J50" s="75"/>
      <c r="K50" s="87">
        <v>42887</v>
      </c>
      <c r="L50" s="59">
        <v>42318</v>
      </c>
      <c r="M50" s="60">
        <v>43009</v>
      </c>
      <c r="N50" s="59">
        <f t="shared" si="1"/>
        <v>45240</v>
      </c>
      <c r="O50" s="149">
        <v>0</v>
      </c>
      <c r="P50" s="88">
        <f t="shared" si="12"/>
        <v>68</v>
      </c>
      <c r="Q50" s="150" t="s">
        <v>292</v>
      </c>
      <c r="R50" s="61">
        <f t="shared" si="27"/>
        <v>83</v>
      </c>
      <c r="S50" s="75">
        <v>120</v>
      </c>
      <c r="T50" s="71">
        <v>3195924</v>
      </c>
      <c r="U50" s="63">
        <v>4</v>
      </c>
      <c r="V50" s="63">
        <v>2018</v>
      </c>
      <c r="W50" s="64">
        <v>0</v>
      </c>
      <c r="X50" s="65"/>
      <c r="Y50" s="65">
        <f t="shared" si="2"/>
        <v>9</v>
      </c>
      <c r="Z50" s="65">
        <f t="shared" si="13"/>
        <v>21</v>
      </c>
      <c r="AA50" s="65">
        <f t="shared" si="13"/>
        <v>33</v>
      </c>
      <c r="AB50" s="65">
        <f t="shared" si="14"/>
        <v>38</v>
      </c>
      <c r="AC50" s="66">
        <f t="shared" si="28"/>
        <v>30</v>
      </c>
      <c r="AD50" s="157">
        <f t="shared" si="3"/>
        <v>46998.882352941175</v>
      </c>
      <c r="AE50" s="68"/>
      <c r="AF50" s="67">
        <f t="shared" si="4"/>
        <v>0</v>
      </c>
      <c r="AG50" s="67">
        <f t="shared" si="15"/>
        <v>422989.9411764706</v>
      </c>
      <c r="AH50" s="68">
        <f t="shared" si="16"/>
        <v>422989.9411764706</v>
      </c>
      <c r="AI50" s="68">
        <f t="shared" si="17"/>
        <v>2772934.0588235296</v>
      </c>
      <c r="AJ50" s="69">
        <f t="shared" si="5"/>
        <v>400906.12898653443</v>
      </c>
      <c r="AK50" s="69">
        <f t="shared" si="18"/>
        <v>823896.07016300503</v>
      </c>
      <c r="AL50" s="69">
        <f t="shared" si="6"/>
        <v>2372027.929836995</v>
      </c>
      <c r="AM50" s="69">
        <f t="shared" si="19"/>
        <v>36446.011726048586</v>
      </c>
      <c r="AN50" s="69">
        <f t="shared" si="7"/>
        <v>400906.12898653443</v>
      </c>
      <c r="AO50" s="69">
        <f t="shared" si="8"/>
        <v>400906.12898653443</v>
      </c>
      <c r="AP50" s="69">
        <f t="shared" si="9"/>
        <v>400906.12898653443</v>
      </c>
      <c r="AQ50" s="69">
        <f t="shared" si="10"/>
        <v>400906.12898653443</v>
      </c>
      <c r="AR50" s="70">
        <f t="shared" si="20"/>
        <v>400906.12898653443</v>
      </c>
      <c r="AS50" s="71">
        <f t="shared" si="21"/>
        <v>367497.28490432323</v>
      </c>
      <c r="AT50" s="69">
        <f t="shared" si="22"/>
        <v>563986.5882352941</v>
      </c>
      <c r="AU50" s="71">
        <f t="shared" si="23"/>
        <v>1387882.658398299</v>
      </c>
      <c r="AV50" s="69">
        <f t="shared" si="11"/>
        <v>1808041.341601701</v>
      </c>
      <c r="AW50" s="72">
        <f t="shared" si="24"/>
        <v>234994.41176470587</v>
      </c>
      <c r="AX50" s="73">
        <f t="shared" si="25"/>
        <v>1622877.0701630048</v>
      </c>
      <c r="AY50" s="74">
        <f t="shared" si="26"/>
        <v>1573046.9298369952</v>
      </c>
    </row>
    <row r="51" spans="1:51" ht="12.75">
      <c r="A51" s="55">
        <v>1</v>
      </c>
      <c r="B51" s="56" t="s">
        <v>54</v>
      </c>
      <c r="C51" s="75">
        <v>39</v>
      </c>
      <c r="D51" s="75" t="s">
        <v>55</v>
      </c>
      <c r="E51" s="75" t="s">
        <v>94</v>
      </c>
      <c r="F51" s="75" t="s">
        <v>95</v>
      </c>
      <c r="G51" s="75">
        <v>908</v>
      </c>
      <c r="H51" s="75" t="s">
        <v>58</v>
      </c>
      <c r="I51" s="75"/>
      <c r="J51" s="75"/>
      <c r="K51" s="87">
        <v>42894</v>
      </c>
      <c r="L51" s="59">
        <v>42318</v>
      </c>
      <c r="M51" s="60">
        <v>43009</v>
      </c>
      <c r="N51" s="59">
        <f t="shared" si="1"/>
        <v>45240</v>
      </c>
      <c r="O51" s="149">
        <v>0</v>
      </c>
      <c r="P51" s="88">
        <f t="shared" si="12"/>
        <v>68</v>
      </c>
      <c r="Q51" s="150" t="s">
        <v>292</v>
      </c>
      <c r="R51" s="61">
        <f t="shared" si="27"/>
        <v>83</v>
      </c>
      <c r="S51" s="75">
        <v>120</v>
      </c>
      <c r="T51" s="71">
        <v>285000</v>
      </c>
      <c r="U51" s="63">
        <v>4</v>
      </c>
      <c r="V51" s="63">
        <v>2018</v>
      </c>
      <c r="W51" s="64">
        <v>0</v>
      </c>
      <c r="X51" s="65"/>
      <c r="Y51" s="65">
        <f t="shared" si="2"/>
        <v>9</v>
      </c>
      <c r="Z51" s="65">
        <f t="shared" si="13"/>
        <v>21</v>
      </c>
      <c r="AA51" s="65">
        <f t="shared" si="13"/>
        <v>33</v>
      </c>
      <c r="AB51" s="65">
        <f t="shared" si="14"/>
        <v>38</v>
      </c>
      <c r="AC51" s="66">
        <f t="shared" si="28"/>
        <v>30</v>
      </c>
      <c r="AD51" s="157">
        <f t="shared" si="3"/>
        <v>4191.1764705882351</v>
      </c>
      <c r="AE51" s="68"/>
      <c r="AF51" s="67">
        <f t="shared" si="4"/>
        <v>0</v>
      </c>
      <c r="AG51" s="67">
        <f t="shared" si="15"/>
        <v>37720.588235294119</v>
      </c>
      <c r="AH51" s="68">
        <f t="shared" si="16"/>
        <v>37720.588235294119</v>
      </c>
      <c r="AI51" s="68">
        <f t="shared" si="17"/>
        <v>247279.41176470587</v>
      </c>
      <c r="AJ51" s="69">
        <f t="shared" si="5"/>
        <v>35751.240255138197</v>
      </c>
      <c r="AK51" s="69">
        <f t="shared" si="18"/>
        <v>73471.828490432323</v>
      </c>
      <c r="AL51" s="69">
        <f t="shared" si="6"/>
        <v>211528.17150956768</v>
      </c>
      <c r="AM51" s="69">
        <f t="shared" si="19"/>
        <v>3250.112750467109</v>
      </c>
      <c r="AN51" s="69">
        <f t="shared" si="7"/>
        <v>35751.240255138197</v>
      </c>
      <c r="AO51" s="69">
        <f t="shared" si="8"/>
        <v>35751.240255138197</v>
      </c>
      <c r="AP51" s="69">
        <f t="shared" si="9"/>
        <v>35751.240255138197</v>
      </c>
      <c r="AQ51" s="69">
        <f t="shared" si="10"/>
        <v>35751.240255138197</v>
      </c>
      <c r="AR51" s="70">
        <f t="shared" si="20"/>
        <v>35751.240255138197</v>
      </c>
      <c r="AS51" s="71">
        <f t="shared" si="21"/>
        <v>32771.97023387668</v>
      </c>
      <c r="AT51" s="69">
        <f t="shared" si="22"/>
        <v>50294.117647058825</v>
      </c>
      <c r="AU51" s="71">
        <f t="shared" si="23"/>
        <v>123765.94613749115</v>
      </c>
      <c r="AV51" s="69">
        <f t="shared" si="11"/>
        <v>161234.05386250885</v>
      </c>
      <c r="AW51" s="72">
        <f t="shared" si="24"/>
        <v>20955.882352941175</v>
      </c>
      <c r="AX51" s="73">
        <f t="shared" si="25"/>
        <v>144721.82849043232</v>
      </c>
      <c r="AY51" s="74">
        <f t="shared" si="26"/>
        <v>140278.17150956768</v>
      </c>
    </row>
    <row r="52" spans="1:51" ht="12.75">
      <c r="A52" s="55">
        <v>1</v>
      </c>
      <c r="B52" s="56" t="s">
        <v>54</v>
      </c>
      <c r="C52" s="75">
        <v>40</v>
      </c>
      <c r="D52" s="75" t="s">
        <v>55</v>
      </c>
      <c r="E52" s="75" t="s">
        <v>96</v>
      </c>
      <c r="F52" s="75" t="s">
        <v>97</v>
      </c>
      <c r="G52" s="75">
        <v>88</v>
      </c>
      <c r="H52" s="75" t="s">
        <v>58</v>
      </c>
      <c r="I52" s="75"/>
      <c r="J52" s="75"/>
      <c r="K52" s="87">
        <v>42898</v>
      </c>
      <c r="L52" s="59">
        <v>42318</v>
      </c>
      <c r="M52" s="60">
        <v>43009</v>
      </c>
      <c r="N52" s="59">
        <f t="shared" si="1"/>
        <v>45240</v>
      </c>
      <c r="O52" s="149">
        <v>0</v>
      </c>
      <c r="P52" s="88">
        <f t="shared" si="12"/>
        <v>68</v>
      </c>
      <c r="Q52" s="150" t="s">
        <v>292</v>
      </c>
      <c r="R52" s="61">
        <f t="shared" si="27"/>
        <v>83</v>
      </c>
      <c r="S52" s="75">
        <v>120</v>
      </c>
      <c r="T52" s="71">
        <v>5135540</v>
      </c>
      <c r="U52" s="63">
        <v>4</v>
      </c>
      <c r="V52" s="63">
        <v>2018</v>
      </c>
      <c r="W52" s="64">
        <v>0</v>
      </c>
      <c r="X52" s="65"/>
      <c r="Y52" s="65">
        <f t="shared" si="2"/>
        <v>9</v>
      </c>
      <c r="Z52" s="65">
        <f t="shared" si="13"/>
        <v>21</v>
      </c>
      <c r="AA52" s="65">
        <f t="shared" si="13"/>
        <v>33</v>
      </c>
      <c r="AB52" s="65">
        <f t="shared" si="14"/>
        <v>38</v>
      </c>
      <c r="AC52" s="66">
        <f t="shared" si="28"/>
        <v>30</v>
      </c>
      <c r="AD52" s="157">
        <f t="shared" si="3"/>
        <v>75522.647058823524</v>
      </c>
      <c r="AE52" s="68"/>
      <c r="AF52" s="67">
        <f t="shared" si="4"/>
        <v>0</v>
      </c>
      <c r="AG52" s="67">
        <f t="shared" si="15"/>
        <v>679703.82352941169</v>
      </c>
      <c r="AH52" s="68">
        <f t="shared" si="16"/>
        <v>679703.82352941169</v>
      </c>
      <c r="AI52" s="68">
        <f t="shared" si="17"/>
        <v>4455836.176470588</v>
      </c>
      <c r="AJ52" s="69">
        <f t="shared" si="5"/>
        <v>644217.27852586808</v>
      </c>
      <c r="AK52" s="69">
        <f t="shared" si="18"/>
        <v>1323921.1020552798</v>
      </c>
      <c r="AL52" s="69">
        <f t="shared" si="6"/>
        <v>3811618.8979447205</v>
      </c>
      <c r="AM52" s="69">
        <f t="shared" si="19"/>
        <v>58565.207138715283</v>
      </c>
      <c r="AN52" s="69">
        <f t="shared" si="7"/>
        <v>644217.27852586808</v>
      </c>
      <c r="AO52" s="69">
        <f t="shared" si="8"/>
        <v>644217.27852586808</v>
      </c>
      <c r="AP52" s="69">
        <f t="shared" si="9"/>
        <v>644217.27852586808</v>
      </c>
      <c r="AQ52" s="69">
        <f t="shared" si="10"/>
        <v>644217.27852586808</v>
      </c>
      <c r="AR52" s="70">
        <f t="shared" si="20"/>
        <v>644217.27852586808</v>
      </c>
      <c r="AS52" s="71">
        <f t="shared" si="21"/>
        <v>590532.50531537912</v>
      </c>
      <c r="AT52" s="69">
        <f t="shared" si="22"/>
        <v>906271.76470588229</v>
      </c>
      <c r="AU52" s="71">
        <f t="shared" si="23"/>
        <v>2230192.8667611619</v>
      </c>
      <c r="AV52" s="69">
        <f t="shared" si="11"/>
        <v>2905347.1332388381</v>
      </c>
      <c r="AW52" s="72">
        <f t="shared" si="24"/>
        <v>377613.23529411759</v>
      </c>
      <c r="AX52" s="73">
        <f t="shared" si="25"/>
        <v>2607806.1020552795</v>
      </c>
      <c r="AY52" s="74">
        <f t="shared" si="26"/>
        <v>2527733.8979447205</v>
      </c>
    </row>
    <row r="53" spans="1:51" s="65" customFormat="1" ht="12.75">
      <c r="A53" s="55">
        <v>1</v>
      </c>
      <c r="B53" s="56" t="s">
        <v>54</v>
      </c>
      <c r="C53" s="83">
        <v>20</v>
      </c>
      <c r="D53" s="83" t="s">
        <v>55</v>
      </c>
      <c r="E53" s="65" t="s">
        <v>68</v>
      </c>
      <c r="F53" s="65" t="s">
        <v>77</v>
      </c>
      <c r="G53" s="83">
        <v>9</v>
      </c>
      <c r="H53" s="65" t="s">
        <v>58</v>
      </c>
      <c r="I53" s="65" t="s">
        <v>69</v>
      </c>
      <c r="K53" s="84">
        <v>42906</v>
      </c>
      <c r="L53" s="60">
        <v>42318</v>
      </c>
      <c r="M53" s="60">
        <v>43009</v>
      </c>
      <c r="N53" s="60">
        <f t="shared" si="1"/>
        <v>45240</v>
      </c>
      <c r="O53" s="149">
        <v>0</v>
      </c>
      <c r="P53" s="85">
        <f t="shared" si="12"/>
        <v>68</v>
      </c>
      <c r="Q53" s="150" t="s">
        <v>292</v>
      </c>
      <c r="R53" s="61">
        <f t="shared" si="27"/>
        <v>83</v>
      </c>
      <c r="S53" s="65">
        <v>120</v>
      </c>
      <c r="T53" s="86">
        <v>13900000</v>
      </c>
      <c r="U53" s="63">
        <v>4</v>
      </c>
      <c r="V53" s="63">
        <v>2018</v>
      </c>
      <c r="W53" s="64">
        <v>0</v>
      </c>
      <c r="Y53" s="65">
        <f t="shared" si="2"/>
        <v>9</v>
      </c>
      <c r="Z53" s="65">
        <f t="shared" si="13"/>
        <v>21</v>
      </c>
      <c r="AA53" s="65">
        <f t="shared" si="13"/>
        <v>33</v>
      </c>
      <c r="AB53" s="65">
        <f t="shared" si="14"/>
        <v>38</v>
      </c>
      <c r="AC53" s="66">
        <f t="shared" si="28"/>
        <v>30</v>
      </c>
      <c r="AD53" s="157">
        <f t="shared" si="3"/>
        <v>204411.76470588235</v>
      </c>
      <c r="AE53" s="68"/>
      <c r="AF53" s="67">
        <f t="shared" si="4"/>
        <v>0</v>
      </c>
      <c r="AG53" s="67">
        <f t="shared" si="15"/>
        <v>1839705.8823529412</v>
      </c>
      <c r="AH53" s="68">
        <f t="shared" si="16"/>
        <v>1839705.8823529412</v>
      </c>
      <c r="AI53" s="68">
        <f t="shared" si="17"/>
        <v>12060294.117647059</v>
      </c>
      <c r="AJ53" s="69">
        <f t="shared" si="5"/>
        <v>1743656.9808646352</v>
      </c>
      <c r="AK53" s="69">
        <f t="shared" si="18"/>
        <v>3583362.8632175764</v>
      </c>
      <c r="AL53" s="69">
        <f t="shared" si="6"/>
        <v>10316637.136782423</v>
      </c>
      <c r="AM53" s="69">
        <f t="shared" si="19"/>
        <v>158514.27098769412</v>
      </c>
      <c r="AN53" s="69">
        <f t="shared" si="7"/>
        <v>1743656.9808646352</v>
      </c>
      <c r="AO53" s="69">
        <f t="shared" si="8"/>
        <v>1743656.9808646352</v>
      </c>
      <c r="AP53" s="69">
        <f t="shared" si="9"/>
        <v>1743656.9808646352</v>
      </c>
      <c r="AQ53" s="69">
        <f t="shared" si="10"/>
        <v>1743656.9808646352</v>
      </c>
      <c r="AR53" s="70">
        <f t="shared" si="20"/>
        <v>1743656.9808646352</v>
      </c>
      <c r="AS53" s="71">
        <f t="shared" si="21"/>
        <v>1598352.2324592487</v>
      </c>
      <c r="AT53" s="69">
        <f t="shared" si="22"/>
        <v>2452941.176470588</v>
      </c>
      <c r="AU53" s="71">
        <f t="shared" si="23"/>
        <v>6036304.0396881644</v>
      </c>
      <c r="AV53" s="69">
        <f t="shared" si="11"/>
        <v>7863695.9603118356</v>
      </c>
      <c r="AW53" s="72">
        <f t="shared" si="24"/>
        <v>1022058.8235294118</v>
      </c>
      <c r="AX53" s="73">
        <f t="shared" si="25"/>
        <v>7058362.8632175764</v>
      </c>
      <c r="AY53" s="74">
        <f t="shared" si="26"/>
        <v>6841637.1367824236</v>
      </c>
    </row>
    <row r="54" spans="1:51" ht="12.75">
      <c r="A54" s="55">
        <v>1</v>
      </c>
      <c r="B54" s="56" t="s">
        <v>54</v>
      </c>
      <c r="C54" s="75">
        <v>109</v>
      </c>
      <c r="D54" s="75" t="s">
        <v>55</v>
      </c>
      <c r="E54" s="75" t="s">
        <v>70</v>
      </c>
      <c r="F54" s="75" t="s">
        <v>71</v>
      </c>
      <c r="G54" s="75">
        <v>236</v>
      </c>
      <c r="H54" s="65" t="s">
        <v>58</v>
      </c>
      <c r="I54" s="75"/>
      <c r="J54" s="75"/>
      <c r="K54" s="87">
        <v>42917</v>
      </c>
      <c r="L54" s="59">
        <v>42318</v>
      </c>
      <c r="M54" s="60">
        <v>43009</v>
      </c>
      <c r="N54" s="59">
        <f t="shared" si="1"/>
        <v>45240</v>
      </c>
      <c r="O54" s="149">
        <v>0</v>
      </c>
      <c r="P54" s="88">
        <f t="shared" si="12"/>
        <v>68</v>
      </c>
      <c r="Q54" s="150" t="s">
        <v>292</v>
      </c>
      <c r="R54" s="61">
        <f t="shared" si="27"/>
        <v>83</v>
      </c>
      <c r="S54" s="75">
        <v>120</v>
      </c>
      <c r="T54" s="71">
        <v>3199918</v>
      </c>
      <c r="U54" s="63">
        <v>4</v>
      </c>
      <c r="V54" s="63">
        <v>2018</v>
      </c>
      <c r="W54" s="64">
        <v>0</v>
      </c>
      <c r="X54" s="65"/>
      <c r="Y54" s="65">
        <f t="shared" si="2"/>
        <v>9</v>
      </c>
      <c r="Z54" s="65">
        <f t="shared" si="13"/>
        <v>21</v>
      </c>
      <c r="AA54" s="65">
        <f t="shared" si="13"/>
        <v>33</v>
      </c>
      <c r="AB54" s="65">
        <f t="shared" si="14"/>
        <v>38</v>
      </c>
      <c r="AC54" s="66">
        <f t="shared" si="28"/>
        <v>30</v>
      </c>
      <c r="AD54" s="157">
        <f t="shared" si="3"/>
        <v>47057.617647058825</v>
      </c>
      <c r="AE54" s="68"/>
      <c r="AF54" s="67">
        <f t="shared" si="4"/>
        <v>0</v>
      </c>
      <c r="AG54" s="67">
        <f t="shared" si="15"/>
        <v>423518.5588235294</v>
      </c>
      <c r="AH54" s="68">
        <f t="shared" si="16"/>
        <v>423518.5588235294</v>
      </c>
      <c r="AI54" s="68">
        <f t="shared" si="17"/>
        <v>2776399.4411764704</v>
      </c>
      <c r="AJ54" s="69">
        <f t="shared" si="5"/>
        <v>401407.14812189934</v>
      </c>
      <c r="AK54" s="69">
        <f t="shared" si="18"/>
        <v>824925.70694542874</v>
      </c>
      <c r="AL54" s="69">
        <f t="shared" si="6"/>
        <v>2374992.2930545714</v>
      </c>
      <c r="AM54" s="69">
        <f t="shared" si="19"/>
        <v>36491.558920172669</v>
      </c>
      <c r="AN54" s="69">
        <f t="shared" si="7"/>
        <v>401407.14812189934</v>
      </c>
      <c r="AO54" s="69">
        <f t="shared" si="8"/>
        <v>401407.14812189934</v>
      </c>
      <c r="AP54" s="69">
        <f t="shared" si="9"/>
        <v>401407.14812189934</v>
      </c>
      <c r="AQ54" s="69">
        <f t="shared" si="10"/>
        <v>401407.14812189934</v>
      </c>
      <c r="AR54" s="70">
        <f t="shared" si="20"/>
        <v>401407.14812189934</v>
      </c>
      <c r="AS54" s="71">
        <f t="shared" si="21"/>
        <v>367956.55244507443</v>
      </c>
      <c r="AT54" s="69">
        <f t="shared" si="22"/>
        <v>564691.4117647059</v>
      </c>
      <c r="AU54" s="71">
        <f t="shared" si="23"/>
        <v>1389617.1187101346</v>
      </c>
      <c r="AV54" s="69">
        <f t="shared" si="11"/>
        <v>1810300.8812898654</v>
      </c>
      <c r="AW54" s="72">
        <f t="shared" si="24"/>
        <v>235288.08823529413</v>
      </c>
      <c r="AX54" s="73">
        <f t="shared" si="25"/>
        <v>1624905.2069454289</v>
      </c>
      <c r="AY54" s="74">
        <f t="shared" si="26"/>
        <v>1575012.7930545711</v>
      </c>
    </row>
    <row r="55" spans="1:51" ht="12.75">
      <c r="A55" s="55">
        <v>1</v>
      </c>
      <c r="B55" s="56" t="s">
        <v>54</v>
      </c>
      <c r="C55" s="75">
        <v>43</v>
      </c>
      <c r="D55" s="75" t="s">
        <v>55</v>
      </c>
      <c r="E55" s="75" t="s">
        <v>98</v>
      </c>
      <c r="F55" s="75" t="s">
        <v>83</v>
      </c>
      <c r="G55" s="75">
        <v>84549255</v>
      </c>
      <c r="H55" s="75" t="s">
        <v>58</v>
      </c>
      <c r="I55" s="75"/>
      <c r="J55" s="75"/>
      <c r="K55" s="87">
        <v>42924</v>
      </c>
      <c r="L55" s="59">
        <v>42318</v>
      </c>
      <c r="M55" s="60">
        <v>43009</v>
      </c>
      <c r="N55" s="59">
        <f t="shared" si="1"/>
        <v>45240</v>
      </c>
      <c r="O55" s="149">
        <v>0</v>
      </c>
      <c r="P55" s="88">
        <f t="shared" si="12"/>
        <v>68</v>
      </c>
      <c r="Q55" s="150" t="s">
        <v>292</v>
      </c>
      <c r="R55" s="61">
        <f t="shared" si="27"/>
        <v>83</v>
      </c>
      <c r="S55" s="75">
        <v>120</v>
      </c>
      <c r="T55" s="71">
        <v>379555</v>
      </c>
      <c r="U55" s="63">
        <v>4</v>
      </c>
      <c r="V55" s="63">
        <v>2018</v>
      </c>
      <c r="W55" s="64">
        <v>0</v>
      </c>
      <c r="X55" s="65"/>
      <c r="Y55" s="65">
        <f t="shared" si="2"/>
        <v>9</v>
      </c>
      <c r="Z55" s="65">
        <f t="shared" si="13"/>
        <v>21</v>
      </c>
      <c r="AA55" s="65">
        <f t="shared" si="13"/>
        <v>33</v>
      </c>
      <c r="AB55" s="65">
        <f t="shared" si="14"/>
        <v>38</v>
      </c>
      <c r="AC55" s="66">
        <f t="shared" si="28"/>
        <v>30</v>
      </c>
      <c r="AD55" s="157">
        <f t="shared" si="3"/>
        <v>5581.6911764705883</v>
      </c>
      <c r="AE55" s="68"/>
      <c r="AF55" s="67">
        <f t="shared" si="4"/>
        <v>0</v>
      </c>
      <c r="AG55" s="67">
        <f t="shared" si="15"/>
        <v>50235.220588235294</v>
      </c>
      <c r="AH55" s="68">
        <f t="shared" si="16"/>
        <v>50235.220588235294</v>
      </c>
      <c r="AI55" s="68">
        <f t="shared" si="17"/>
        <v>329319.7794117647</v>
      </c>
      <c r="AJ55" s="69">
        <f t="shared" si="5"/>
        <v>47612.498228206947</v>
      </c>
      <c r="AK55" s="69">
        <f t="shared" si="18"/>
        <v>97847.71881644224</v>
      </c>
      <c r="AL55" s="69">
        <f t="shared" si="6"/>
        <v>281707.28118355776</v>
      </c>
      <c r="AM55" s="69">
        <f t="shared" si="19"/>
        <v>4328.4089298369954</v>
      </c>
      <c r="AN55" s="69">
        <f t="shared" si="7"/>
        <v>47612.498228206947</v>
      </c>
      <c r="AO55" s="69">
        <f t="shared" si="8"/>
        <v>47612.498228206947</v>
      </c>
      <c r="AP55" s="69">
        <f t="shared" si="9"/>
        <v>47612.498228206947</v>
      </c>
      <c r="AQ55" s="69">
        <f t="shared" si="10"/>
        <v>47612.498228206947</v>
      </c>
      <c r="AR55" s="70">
        <f t="shared" si="20"/>
        <v>47612.498228206947</v>
      </c>
      <c r="AS55" s="71">
        <f t="shared" si="21"/>
        <v>43644.790042523033</v>
      </c>
      <c r="AT55" s="69">
        <f t="shared" si="22"/>
        <v>66980.294117647063</v>
      </c>
      <c r="AU55" s="71">
        <f t="shared" si="23"/>
        <v>164828.01293408929</v>
      </c>
      <c r="AV55" s="69">
        <f t="shared" si="11"/>
        <v>214726.98706591071</v>
      </c>
      <c r="AW55" s="72">
        <f t="shared" si="24"/>
        <v>27908.455882352941</v>
      </c>
      <c r="AX55" s="73">
        <f t="shared" si="25"/>
        <v>192736.46881644224</v>
      </c>
      <c r="AY55" s="74">
        <f t="shared" si="26"/>
        <v>186818.53118355776</v>
      </c>
    </row>
    <row r="56" spans="1:51" ht="12.75">
      <c r="A56" s="55">
        <v>1</v>
      </c>
      <c r="B56" s="89" t="s">
        <v>99</v>
      </c>
      <c r="C56" s="75">
        <v>42</v>
      </c>
      <c r="D56" s="75" t="s">
        <v>55</v>
      </c>
      <c r="E56" s="75" t="s">
        <v>100</v>
      </c>
      <c r="F56" s="75" t="s">
        <v>101</v>
      </c>
      <c r="G56" s="75">
        <v>2535014</v>
      </c>
      <c r="H56" s="75" t="s">
        <v>58</v>
      </c>
      <c r="I56" s="75"/>
      <c r="J56" s="75"/>
      <c r="K56" s="87">
        <v>42924</v>
      </c>
      <c r="L56" s="59">
        <v>42318</v>
      </c>
      <c r="M56" s="60">
        <v>43009</v>
      </c>
      <c r="N56" s="59">
        <f t="shared" si="1"/>
        <v>45240</v>
      </c>
      <c r="O56" s="149">
        <v>0</v>
      </c>
      <c r="P56" s="88">
        <f t="shared" si="12"/>
        <v>68</v>
      </c>
      <c r="Q56" s="150" t="s">
        <v>292</v>
      </c>
      <c r="R56" s="61">
        <f t="shared" si="27"/>
        <v>83</v>
      </c>
      <c r="S56" s="75">
        <v>120</v>
      </c>
      <c r="T56" s="71">
        <v>259990</v>
      </c>
      <c r="U56" s="63">
        <v>4</v>
      </c>
      <c r="V56" s="63">
        <v>2018</v>
      </c>
      <c r="W56" s="75"/>
      <c r="X56" s="75"/>
      <c r="Y56" s="65">
        <f t="shared" si="2"/>
        <v>9</v>
      </c>
      <c r="Z56" s="65">
        <f t="shared" si="13"/>
        <v>21</v>
      </c>
      <c r="AA56" s="65">
        <f t="shared" si="13"/>
        <v>33</v>
      </c>
      <c r="AB56" s="65">
        <f t="shared" si="14"/>
        <v>38</v>
      </c>
      <c r="AC56" s="66">
        <f t="shared" si="28"/>
        <v>30</v>
      </c>
      <c r="AD56" s="157">
        <f t="shared" si="3"/>
        <v>3823.3823529411766</v>
      </c>
      <c r="AE56" s="75"/>
      <c r="AF56" s="75">
        <f t="shared" si="4"/>
        <v>0</v>
      </c>
      <c r="AG56" s="67">
        <f t="shared" si="15"/>
        <v>34410.441176470587</v>
      </c>
      <c r="AH56" s="68">
        <f t="shared" si="16"/>
        <v>34410.441176470587</v>
      </c>
      <c r="AI56" s="68">
        <f t="shared" si="17"/>
        <v>225579.5588235294</v>
      </c>
      <c r="AJ56" s="69">
        <f t="shared" si="5"/>
        <v>32613.912119064495</v>
      </c>
      <c r="AK56" s="69">
        <f t="shared" si="18"/>
        <v>67024.353295535082</v>
      </c>
      <c r="AL56" s="69">
        <f t="shared" si="6"/>
        <v>192965.64670446492</v>
      </c>
      <c r="AM56" s="69">
        <f t="shared" si="19"/>
        <v>2964.9011017331359</v>
      </c>
      <c r="AN56" s="69">
        <f t="shared" si="7"/>
        <v>32613.912119064495</v>
      </c>
      <c r="AO56" s="69">
        <f t="shared" si="8"/>
        <v>32613.912119064495</v>
      </c>
      <c r="AP56" s="69">
        <f t="shared" si="9"/>
        <v>32613.912119064495</v>
      </c>
      <c r="AQ56" s="69">
        <f t="shared" si="10"/>
        <v>32613.912119064495</v>
      </c>
      <c r="AR56" s="70">
        <f t="shared" si="20"/>
        <v>32613.912119064495</v>
      </c>
      <c r="AS56" s="71">
        <f t="shared" si="21"/>
        <v>29896.086109142452</v>
      </c>
      <c r="AT56" s="69">
        <f t="shared" si="22"/>
        <v>45880.588235294119</v>
      </c>
      <c r="AU56" s="71">
        <f t="shared" si="23"/>
        <v>112904.94153082921</v>
      </c>
      <c r="AV56" s="69">
        <f t="shared" si="11"/>
        <v>147085.05846917079</v>
      </c>
      <c r="AW56" s="72">
        <f t="shared" si="24"/>
        <v>19116.911764705881</v>
      </c>
      <c r="AX56" s="73">
        <f t="shared" si="25"/>
        <v>132021.85329553508</v>
      </c>
      <c r="AY56" s="74">
        <f t="shared" si="26"/>
        <v>127968.14670446492</v>
      </c>
    </row>
    <row r="57" spans="1:51" ht="12.75">
      <c r="A57" s="55">
        <v>1</v>
      </c>
      <c r="B57" s="89" t="s">
        <v>99</v>
      </c>
      <c r="C57" s="75">
        <v>42</v>
      </c>
      <c r="D57" s="75" t="s">
        <v>55</v>
      </c>
      <c r="E57" s="75" t="s">
        <v>102</v>
      </c>
      <c r="F57" s="75" t="s">
        <v>101</v>
      </c>
      <c r="G57" s="75">
        <v>2535014</v>
      </c>
      <c r="H57" s="75" t="s">
        <v>58</v>
      </c>
      <c r="I57" s="75"/>
      <c r="J57" s="75"/>
      <c r="K57" s="87">
        <v>42924</v>
      </c>
      <c r="L57" s="59">
        <v>42318</v>
      </c>
      <c r="M57" s="60">
        <v>43009</v>
      </c>
      <c r="N57" s="59">
        <f t="shared" si="1"/>
        <v>45240</v>
      </c>
      <c r="O57" s="149">
        <v>0</v>
      </c>
      <c r="P57" s="88">
        <f t="shared" si="12"/>
        <v>68</v>
      </c>
      <c r="Q57" s="150" t="s">
        <v>292</v>
      </c>
      <c r="R57" s="61">
        <f t="shared" si="27"/>
        <v>83</v>
      </c>
      <c r="S57" s="75">
        <v>120</v>
      </c>
      <c r="T57" s="71">
        <v>8000</v>
      </c>
      <c r="U57" s="63">
        <v>4</v>
      </c>
      <c r="V57" s="63">
        <v>2018</v>
      </c>
      <c r="W57" s="75"/>
      <c r="X57" s="75"/>
      <c r="Y57" s="65">
        <f t="shared" si="2"/>
        <v>9</v>
      </c>
      <c r="Z57" s="65">
        <f t="shared" si="13"/>
        <v>21</v>
      </c>
      <c r="AA57" s="65">
        <f t="shared" si="13"/>
        <v>33</v>
      </c>
      <c r="AB57" s="65">
        <f t="shared" si="14"/>
        <v>38</v>
      </c>
      <c r="AC57" s="66">
        <f t="shared" si="28"/>
        <v>30</v>
      </c>
      <c r="AD57" s="157">
        <f t="shared" si="3"/>
        <v>117.64705882352941</v>
      </c>
      <c r="AE57" s="75"/>
      <c r="AF57" s="75">
        <f t="shared" si="4"/>
        <v>0</v>
      </c>
      <c r="AG57" s="67">
        <f t="shared" si="15"/>
        <v>1058.8235294117646</v>
      </c>
      <c r="AH57" s="68">
        <f t="shared" si="16"/>
        <v>1058.8235294117646</v>
      </c>
      <c r="AI57" s="68">
        <f t="shared" si="17"/>
        <v>6941.1764705882351</v>
      </c>
      <c r="AJ57" s="69">
        <f t="shared" si="5"/>
        <v>1003.5435861091423</v>
      </c>
      <c r="AK57" s="69">
        <f t="shared" si="18"/>
        <v>2062.3671155209067</v>
      </c>
      <c r="AL57" s="69">
        <f t="shared" si="6"/>
        <v>5937.6328844790933</v>
      </c>
      <c r="AM57" s="69">
        <f t="shared" si="19"/>
        <v>91.231235100831114</v>
      </c>
      <c r="AN57" s="69">
        <f t="shared" si="7"/>
        <v>1003.5435861091423</v>
      </c>
      <c r="AO57" s="69">
        <f t="shared" si="8"/>
        <v>1003.5435861091423</v>
      </c>
      <c r="AP57" s="69">
        <f t="shared" si="9"/>
        <v>1003.5435861091423</v>
      </c>
      <c r="AQ57" s="69">
        <f t="shared" si="10"/>
        <v>1003.5435861091423</v>
      </c>
      <c r="AR57" s="70">
        <f t="shared" si="20"/>
        <v>1003.5435861091423</v>
      </c>
      <c r="AS57" s="71">
        <f t="shared" si="21"/>
        <v>919.9149539333805</v>
      </c>
      <c r="AT57" s="69">
        <f t="shared" si="22"/>
        <v>1411.7647058823529</v>
      </c>
      <c r="AU57" s="71">
        <f t="shared" si="23"/>
        <v>3474.1318214032599</v>
      </c>
      <c r="AV57" s="69">
        <f t="shared" si="11"/>
        <v>4525.8681785967401</v>
      </c>
      <c r="AW57" s="72">
        <f t="shared" si="24"/>
        <v>588.23529411764707</v>
      </c>
      <c r="AX57" s="73">
        <f t="shared" si="25"/>
        <v>4062.3671155209067</v>
      </c>
      <c r="AY57" s="74">
        <f t="shared" si="26"/>
        <v>3937.6328844790933</v>
      </c>
    </row>
    <row r="58" spans="1:51" ht="12.75">
      <c r="A58" s="55">
        <v>1</v>
      </c>
      <c r="B58" s="56" t="s">
        <v>54</v>
      </c>
      <c r="C58" s="75">
        <v>44</v>
      </c>
      <c r="D58" s="75" t="s">
        <v>55</v>
      </c>
      <c r="E58" s="75" t="s">
        <v>103</v>
      </c>
      <c r="F58" s="75" t="s">
        <v>104</v>
      </c>
      <c r="G58" s="75">
        <v>22473</v>
      </c>
      <c r="H58" s="75" t="s">
        <v>58</v>
      </c>
      <c r="I58" s="75"/>
      <c r="J58" s="75"/>
      <c r="K58" s="87">
        <v>42926</v>
      </c>
      <c r="L58" s="59">
        <v>42318</v>
      </c>
      <c r="M58" s="60">
        <v>43009</v>
      </c>
      <c r="N58" s="59">
        <f t="shared" si="1"/>
        <v>45240</v>
      </c>
      <c r="O58" s="149">
        <v>0</v>
      </c>
      <c r="P58" s="88">
        <f t="shared" si="12"/>
        <v>68</v>
      </c>
      <c r="Q58" s="150" t="s">
        <v>292</v>
      </c>
      <c r="R58" s="61">
        <f t="shared" si="27"/>
        <v>83</v>
      </c>
      <c r="S58" s="75">
        <v>120</v>
      </c>
      <c r="T58" s="71">
        <v>34480</v>
      </c>
      <c r="U58" s="63">
        <v>4</v>
      </c>
      <c r="V58" s="63">
        <v>2018</v>
      </c>
      <c r="W58" s="64">
        <v>0</v>
      </c>
      <c r="X58" s="65"/>
      <c r="Y58" s="65">
        <f t="shared" si="2"/>
        <v>9</v>
      </c>
      <c r="Z58" s="65">
        <f t="shared" si="13"/>
        <v>21</v>
      </c>
      <c r="AA58" s="65">
        <f t="shared" si="13"/>
        <v>33</v>
      </c>
      <c r="AB58" s="65">
        <f t="shared" si="14"/>
        <v>38</v>
      </c>
      <c r="AC58" s="66">
        <f t="shared" si="28"/>
        <v>30</v>
      </c>
      <c r="AD58" s="157">
        <f t="shared" si="3"/>
        <v>507.05882352941177</v>
      </c>
      <c r="AE58" s="68"/>
      <c r="AF58" s="67">
        <f t="shared" si="4"/>
        <v>0</v>
      </c>
      <c r="AG58" s="67">
        <f t="shared" si="15"/>
        <v>4563.5294117647063</v>
      </c>
      <c r="AH58" s="68">
        <f t="shared" si="16"/>
        <v>4563.5294117647063</v>
      </c>
      <c r="AI58" s="68">
        <f t="shared" si="17"/>
        <v>29916.470588235294</v>
      </c>
      <c r="AJ58" s="69">
        <f t="shared" si="5"/>
        <v>4325.2728561304039</v>
      </c>
      <c r="AK58" s="69">
        <f t="shared" si="18"/>
        <v>8888.8022678951093</v>
      </c>
      <c r="AL58" s="69">
        <f t="shared" si="6"/>
        <v>25591.197732104891</v>
      </c>
      <c r="AM58" s="69">
        <f t="shared" si="19"/>
        <v>393.20662328458218</v>
      </c>
      <c r="AN58" s="69">
        <f t="shared" si="7"/>
        <v>4325.2728561304039</v>
      </c>
      <c r="AO58" s="69">
        <f t="shared" si="8"/>
        <v>4325.2728561304039</v>
      </c>
      <c r="AP58" s="69">
        <f t="shared" si="9"/>
        <v>4325.2728561304039</v>
      </c>
      <c r="AQ58" s="69">
        <f t="shared" si="10"/>
        <v>4325.2728561304039</v>
      </c>
      <c r="AR58" s="70">
        <f t="shared" si="20"/>
        <v>4325.2728561304039</v>
      </c>
      <c r="AS58" s="71">
        <f t="shared" si="21"/>
        <v>3964.8334514528706</v>
      </c>
      <c r="AT58" s="69">
        <f t="shared" si="22"/>
        <v>6084.7058823529414</v>
      </c>
      <c r="AU58" s="71">
        <f t="shared" si="23"/>
        <v>14973.50815024805</v>
      </c>
      <c r="AV58" s="69">
        <f t="shared" si="11"/>
        <v>19506.49184975195</v>
      </c>
      <c r="AW58" s="72">
        <f t="shared" si="24"/>
        <v>2535.294117647059</v>
      </c>
      <c r="AX58" s="73">
        <f t="shared" si="25"/>
        <v>17508.802267895109</v>
      </c>
      <c r="AY58" s="74">
        <f t="shared" si="26"/>
        <v>16971.197732104891</v>
      </c>
    </row>
    <row r="59" spans="1:51" ht="12.75">
      <c r="A59" s="55">
        <v>1</v>
      </c>
      <c r="B59" s="56" t="s">
        <v>54</v>
      </c>
      <c r="C59" s="75">
        <v>44</v>
      </c>
      <c r="D59" s="75" t="s">
        <v>55</v>
      </c>
      <c r="E59" s="75" t="s">
        <v>103</v>
      </c>
      <c r="F59" s="75" t="s">
        <v>104</v>
      </c>
      <c r="G59" s="75">
        <v>22473</v>
      </c>
      <c r="H59" s="75" t="s">
        <v>58</v>
      </c>
      <c r="I59" s="75"/>
      <c r="J59" s="75"/>
      <c r="K59" s="87">
        <v>42926</v>
      </c>
      <c r="L59" s="59">
        <v>42318</v>
      </c>
      <c r="M59" s="60">
        <v>43009</v>
      </c>
      <c r="N59" s="59">
        <f t="shared" si="1"/>
        <v>45240</v>
      </c>
      <c r="O59" s="149">
        <v>0</v>
      </c>
      <c r="P59" s="88">
        <f t="shared" si="12"/>
        <v>68</v>
      </c>
      <c r="Q59" s="150" t="s">
        <v>292</v>
      </c>
      <c r="R59" s="61">
        <f t="shared" si="27"/>
        <v>83</v>
      </c>
      <c r="S59" s="75">
        <v>120</v>
      </c>
      <c r="T59" s="71">
        <v>34480</v>
      </c>
      <c r="U59" s="63">
        <v>4</v>
      </c>
      <c r="V59" s="63">
        <v>2018</v>
      </c>
      <c r="W59" s="64">
        <v>0</v>
      </c>
      <c r="X59" s="65"/>
      <c r="Y59" s="65">
        <f t="shared" si="2"/>
        <v>9</v>
      </c>
      <c r="Z59" s="65">
        <f t="shared" si="13"/>
        <v>21</v>
      </c>
      <c r="AA59" s="65">
        <f t="shared" si="13"/>
        <v>33</v>
      </c>
      <c r="AB59" s="65">
        <f t="shared" si="14"/>
        <v>38</v>
      </c>
      <c r="AC59" s="66">
        <f t="shared" si="28"/>
        <v>30</v>
      </c>
      <c r="AD59" s="157">
        <f t="shared" si="3"/>
        <v>507.05882352941177</v>
      </c>
      <c r="AE59" s="68"/>
      <c r="AF59" s="67">
        <f t="shared" si="4"/>
        <v>0</v>
      </c>
      <c r="AG59" s="67">
        <f t="shared" si="15"/>
        <v>4563.5294117647063</v>
      </c>
      <c r="AH59" s="68">
        <f t="shared" si="16"/>
        <v>4563.5294117647063</v>
      </c>
      <c r="AI59" s="68">
        <f t="shared" si="17"/>
        <v>29916.470588235294</v>
      </c>
      <c r="AJ59" s="69">
        <f t="shared" si="5"/>
        <v>4325.2728561304039</v>
      </c>
      <c r="AK59" s="69">
        <f t="shared" si="18"/>
        <v>8888.8022678951093</v>
      </c>
      <c r="AL59" s="69">
        <f t="shared" si="6"/>
        <v>25591.197732104891</v>
      </c>
      <c r="AM59" s="69">
        <f t="shared" si="19"/>
        <v>393.20662328458218</v>
      </c>
      <c r="AN59" s="69">
        <f t="shared" si="7"/>
        <v>4325.2728561304039</v>
      </c>
      <c r="AO59" s="69">
        <f t="shared" si="8"/>
        <v>4325.2728561304039</v>
      </c>
      <c r="AP59" s="69">
        <f t="shared" si="9"/>
        <v>4325.2728561304039</v>
      </c>
      <c r="AQ59" s="69">
        <f t="shared" si="10"/>
        <v>4325.2728561304039</v>
      </c>
      <c r="AR59" s="70">
        <f t="shared" si="20"/>
        <v>4325.2728561304039</v>
      </c>
      <c r="AS59" s="71">
        <f t="shared" si="21"/>
        <v>3964.8334514528706</v>
      </c>
      <c r="AT59" s="69">
        <f t="shared" si="22"/>
        <v>6084.7058823529414</v>
      </c>
      <c r="AU59" s="71">
        <f t="shared" si="23"/>
        <v>14973.50815024805</v>
      </c>
      <c r="AV59" s="69">
        <f t="shared" si="11"/>
        <v>19506.49184975195</v>
      </c>
      <c r="AW59" s="72">
        <f t="shared" si="24"/>
        <v>2535.294117647059</v>
      </c>
      <c r="AX59" s="73">
        <f t="shared" si="25"/>
        <v>17508.802267895109</v>
      </c>
      <c r="AY59" s="74">
        <f t="shared" si="26"/>
        <v>16971.197732104891</v>
      </c>
    </row>
    <row r="60" spans="1:51" ht="12.75">
      <c r="A60" s="55">
        <v>1</v>
      </c>
      <c r="B60" s="56" t="s">
        <v>54</v>
      </c>
      <c r="C60" s="75">
        <v>44</v>
      </c>
      <c r="D60" s="75" t="s">
        <v>55</v>
      </c>
      <c r="E60" s="75" t="s">
        <v>105</v>
      </c>
      <c r="F60" s="75" t="s">
        <v>104</v>
      </c>
      <c r="G60" s="75">
        <v>22473</v>
      </c>
      <c r="H60" s="75" t="s">
        <v>58</v>
      </c>
      <c r="I60" s="75"/>
      <c r="J60" s="75"/>
      <c r="K60" s="87">
        <v>42926</v>
      </c>
      <c r="L60" s="59">
        <v>42318</v>
      </c>
      <c r="M60" s="60">
        <v>43009</v>
      </c>
      <c r="N60" s="59">
        <f t="shared" si="1"/>
        <v>45240</v>
      </c>
      <c r="O60" s="149">
        <v>0</v>
      </c>
      <c r="P60" s="88">
        <f t="shared" si="12"/>
        <v>68</v>
      </c>
      <c r="Q60" s="150" t="s">
        <v>292</v>
      </c>
      <c r="R60" s="61">
        <f t="shared" si="27"/>
        <v>83</v>
      </c>
      <c r="S60" s="75">
        <v>120</v>
      </c>
      <c r="T60" s="71">
        <v>34560</v>
      </c>
      <c r="U60" s="63">
        <v>4</v>
      </c>
      <c r="V60" s="63">
        <v>2018</v>
      </c>
      <c r="W60" s="64">
        <v>0</v>
      </c>
      <c r="X60" s="65"/>
      <c r="Y60" s="65">
        <f t="shared" si="2"/>
        <v>9</v>
      </c>
      <c r="Z60" s="65">
        <f t="shared" si="13"/>
        <v>21</v>
      </c>
      <c r="AA60" s="65">
        <f t="shared" si="13"/>
        <v>33</v>
      </c>
      <c r="AB60" s="65">
        <f t="shared" si="14"/>
        <v>38</v>
      </c>
      <c r="AC60" s="66">
        <f t="shared" si="28"/>
        <v>30</v>
      </c>
      <c r="AD60" s="157">
        <f t="shared" si="3"/>
        <v>508.23529411764707</v>
      </c>
      <c r="AE60" s="68"/>
      <c r="AF60" s="67">
        <f t="shared" si="4"/>
        <v>0</v>
      </c>
      <c r="AG60" s="67">
        <f t="shared" si="15"/>
        <v>4574.1176470588234</v>
      </c>
      <c r="AH60" s="68">
        <f t="shared" si="16"/>
        <v>4574.1176470588234</v>
      </c>
      <c r="AI60" s="68">
        <f t="shared" si="17"/>
        <v>29985.882352941175</v>
      </c>
      <c r="AJ60" s="69">
        <f t="shared" si="5"/>
        <v>4335.308291991495</v>
      </c>
      <c r="AK60" s="69">
        <f t="shared" si="18"/>
        <v>8909.4259390503175</v>
      </c>
      <c r="AL60" s="69">
        <f t="shared" si="6"/>
        <v>25650.574060949682</v>
      </c>
      <c r="AM60" s="69">
        <f t="shared" si="19"/>
        <v>394.11893563559045</v>
      </c>
      <c r="AN60" s="69">
        <f t="shared" si="7"/>
        <v>4335.308291991495</v>
      </c>
      <c r="AO60" s="69">
        <f t="shared" si="8"/>
        <v>4335.308291991495</v>
      </c>
      <c r="AP60" s="69">
        <f t="shared" si="9"/>
        <v>4335.308291991495</v>
      </c>
      <c r="AQ60" s="69">
        <f t="shared" si="10"/>
        <v>4335.308291991495</v>
      </c>
      <c r="AR60" s="70">
        <f t="shared" si="20"/>
        <v>4335.308291991495</v>
      </c>
      <c r="AS60" s="71">
        <f t="shared" si="21"/>
        <v>3974.0326009922042</v>
      </c>
      <c r="AT60" s="69">
        <f t="shared" si="22"/>
        <v>6098.8235294117649</v>
      </c>
      <c r="AU60" s="71">
        <f t="shared" si="23"/>
        <v>15008.249468462083</v>
      </c>
      <c r="AV60" s="69">
        <f t="shared" si="11"/>
        <v>19551.750531537917</v>
      </c>
      <c r="AW60" s="72">
        <f t="shared" si="24"/>
        <v>2541.1764705882351</v>
      </c>
      <c r="AX60" s="73">
        <f t="shared" si="25"/>
        <v>17549.425939050318</v>
      </c>
      <c r="AY60" s="74">
        <f t="shared" si="26"/>
        <v>17010.574060949682</v>
      </c>
    </row>
    <row r="61" spans="1:51" ht="12.75">
      <c r="A61" s="55">
        <v>1</v>
      </c>
      <c r="B61" s="56" t="s">
        <v>54</v>
      </c>
      <c r="C61" s="75">
        <v>44</v>
      </c>
      <c r="D61" s="75" t="s">
        <v>55</v>
      </c>
      <c r="E61" s="75" t="s">
        <v>105</v>
      </c>
      <c r="F61" s="75" t="s">
        <v>104</v>
      </c>
      <c r="G61" s="75">
        <v>22473</v>
      </c>
      <c r="H61" s="75" t="s">
        <v>58</v>
      </c>
      <c r="I61" s="75"/>
      <c r="J61" s="75"/>
      <c r="K61" s="87">
        <v>42926</v>
      </c>
      <c r="L61" s="59">
        <v>42318</v>
      </c>
      <c r="M61" s="60">
        <v>43009</v>
      </c>
      <c r="N61" s="59">
        <f t="shared" si="1"/>
        <v>45240</v>
      </c>
      <c r="O61" s="149">
        <v>0</v>
      </c>
      <c r="P61" s="88">
        <f t="shared" si="12"/>
        <v>68</v>
      </c>
      <c r="Q61" s="150" t="s">
        <v>292</v>
      </c>
      <c r="R61" s="61">
        <f t="shared" si="27"/>
        <v>83</v>
      </c>
      <c r="S61" s="75">
        <v>120</v>
      </c>
      <c r="T61" s="71">
        <v>34560</v>
      </c>
      <c r="U61" s="63">
        <v>4</v>
      </c>
      <c r="V61" s="63">
        <v>2018</v>
      </c>
      <c r="W61" s="64">
        <v>0</v>
      </c>
      <c r="X61" s="65"/>
      <c r="Y61" s="65">
        <f t="shared" si="2"/>
        <v>9</v>
      </c>
      <c r="Z61" s="65">
        <f t="shared" si="13"/>
        <v>21</v>
      </c>
      <c r="AA61" s="65">
        <f t="shared" si="13"/>
        <v>33</v>
      </c>
      <c r="AB61" s="65">
        <f t="shared" si="14"/>
        <v>38</v>
      </c>
      <c r="AC61" s="66">
        <f t="shared" si="28"/>
        <v>30</v>
      </c>
      <c r="AD61" s="157">
        <f t="shared" si="3"/>
        <v>508.23529411764707</v>
      </c>
      <c r="AE61" s="68"/>
      <c r="AF61" s="67">
        <f t="shared" si="4"/>
        <v>0</v>
      </c>
      <c r="AG61" s="67">
        <f t="shared" si="15"/>
        <v>4574.1176470588234</v>
      </c>
      <c r="AH61" s="68">
        <f t="shared" si="16"/>
        <v>4574.1176470588234</v>
      </c>
      <c r="AI61" s="68">
        <f t="shared" si="17"/>
        <v>29985.882352941175</v>
      </c>
      <c r="AJ61" s="69">
        <f t="shared" si="5"/>
        <v>4335.308291991495</v>
      </c>
      <c r="AK61" s="69">
        <f t="shared" si="18"/>
        <v>8909.4259390503175</v>
      </c>
      <c r="AL61" s="69">
        <f t="shared" si="6"/>
        <v>25650.574060949682</v>
      </c>
      <c r="AM61" s="69">
        <f t="shared" si="19"/>
        <v>394.11893563559045</v>
      </c>
      <c r="AN61" s="69">
        <f t="shared" si="7"/>
        <v>4335.308291991495</v>
      </c>
      <c r="AO61" s="69">
        <f t="shared" si="8"/>
        <v>4335.308291991495</v>
      </c>
      <c r="AP61" s="69">
        <f t="shared" si="9"/>
        <v>4335.308291991495</v>
      </c>
      <c r="AQ61" s="69">
        <f t="shared" si="10"/>
        <v>4335.308291991495</v>
      </c>
      <c r="AR61" s="70">
        <f t="shared" si="20"/>
        <v>4335.308291991495</v>
      </c>
      <c r="AS61" s="71">
        <f t="shared" si="21"/>
        <v>3974.0326009922042</v>
      </c>
      <c r="AT61" s="69">
        <f t="shared" si="22"/>
        <v>6098.8235294117649</v>
      </c>
      <c r="AU61" s="71">
        <f t="shared" si="23"/>
        <v>15008.249468462083</v>
      </c>
      <c r="AV61" s="69">
        <f t="shared" si="11"/>
        <v>19551.750531537917</v>
      </c>
      <c r="AW61" s="72">
        <f t="shared" si="24"/>
        <v>2541.1764705882351</v>
      </c>
      <c r="AX61" s="73">
        <f t="shared" si="25"/>
        <v>17549.425939050318</v>
      </c>
      <c r="AY61" s="74">
        <f t="shared" si="26"/>
        <v>17010.574060949682</v>
      </c>
    </row>
    <row r="62" spans="1:51" ht="12.75">
      <c r="A62" s="55">
        <v>1</v>
      </c>
      <c r="B62" s="56" t="s">
        <v>54</v>
      </c>
      <c r="C62" s="75">
        <v>45</v>
      </c>
      <c r="D62" s="75" t="s">
        <v>55</v>
      </c>
      <c r="E62" s="75" t="s">
        <v>106</v>
      </c>
      <c r="F62" s="75" t="s">
        <v>107</v>
      </c>
      <c r="G62" s="75">
        <v>52078</v>
      </c>
      <c r="H62" s="75" t="s">
        <v>58</v>
      </c>
      <c r="I62" s="75"/>
      <c r="J62" s="75"/>
      <c r="K62" s="87">
        <v>42927</v>
      </c>
      <c r="L62" s="59">
        <v>42318</v>
      </c>
      <c r="M62" s="60">
        <v>43009</v>
      </c>
      <c r="N62" s="59">
        <f t="shared" si="1"/>
        <v>45240</v>
      </c>
      <c r="O62" s="149">
        <v>0</v>
      </c>
      <c r="P62" s="88">
        <f t="shared" si="12"/>
        <v>68</v>
      </c>
      <c r="Q62" s="150" t="s">
        <v>292</v>
      </c>
      <c r="R62" s="61">
        <f t="shared" si="27"/>
        <v>83</v>
      </c>
      <c r="S62" s="75">
        <v>120</v>
      </c>
      <c r="T62" s="71">
        <v>612351</v>
      </c>
      <c r="U62" s="63">
        <v>4</v>
      </c>
      <c r="V62" s="63">
        <v>2018</v>
      </c>
      <c r="W62" s="64">
        <v>0</v>
      </c>
      <c r="X62" s="65"/>
      <c r="Y62" s="65">
        <f t="shared" si="2"/>
        <v>9</v>
      </c>
      <c r="Z62" s="65">
        <f t="shared" si="13"/>
        <v>21</v>
      </c>
      <c r="AA62" s="65">
        <f t="shared" si="13"/>
        <v>33</v>
      </c>
      <c r="AB62" s="65">
        <f t="shared" si="14"/>
        <v>38</v>
      </c>
      <c r="AC62" s="66">
        <f t="shared" si="28"/>
        <v>30</v>
      </c>
      <c r="AD62" s="157">
        <f t="shared" si="3"/>
        <v>9005.1617647058829</v>
      </c>
      <c r="AE62" s="68"/>
      <c r="AF62" s="67">
        <f t="shared" si="4"/>
        <v>0</v>
      </c>
      <c r="AG62" s="67">
        <f t="shared" si="15"/>
        <v>81046.455882352951</v>
      </c>
      <c r="AH62" s="68">
        <f t="shared" si="16"/>
        <v>81046.455882352951</v>
      </c>
      <c r="AI62" s="68">
        <f t="shared" si="17"/>
        <v>531304.54411764699</v>
      </c>
      <c r="AJ62" s="69">
        <f t="shared" si="5"/>
        <v>76815.114812189931</v>
      </c>
      <c r="AK62" s="69">
        <f t="shared" si="18"/>
        <v>157861.5706945429</v>
      </c>
      <c r="AL62" s="69">
        <f t="shared" si="6"/>
        <v>454489.4293054571</v>
      </c>
      <c r="AM62" s="69">
        <f t="shared" si="19"/>
        <v>6983.1922556536301</v>
      </c>
      <c r="AN62" s="69">
        <f t="shared" si="7"/>
        <v>76815.114812189931</v>
      </c>
      <c r="AO62" s="69">
        <f t="shared" si="8"/>
        <v>76815.114812189931</v>
      </c>
      <c r="AP62" s="69">
        <f t="shared" si="9"/>
        <v>76815.114812189931</v>
      </c>
      <c r="AQ62" s="69">
        <f t="shared" si="10"/>
        <v>76815.114812189931</v>
      </c>
      <c r="AR62" s="70">
        <f t="shared" si="20"/>
        <v>76815.114812189931</v>
      </c>
      <c r="AS62" s="71">
        <f t="shared" si="21"/>
        <v>70413.855244507431</v>
      </c>
      <c r="AT62" s="69">
        <f t="shared" si="22"/>
        <v>108061.9411764706</v>
      </c>
      <c r="AU62" s="71">
        <f t="shared" si="23"/>
        <v>265923.5118710135</v>
      </c>
      <c r="AV62" s="69">
        <f t="shared" si="11"/>
        <v>346427.4881289865</v>
      </c>
      <c r="AW62" s="72">
        <f t="shared" si="24"/>
        <v>45025.808823529413</v>
      </c>
      <c r="AX62" s="73">
        <f t="shared" si="25"/>
        <v>310949.3206945429</v>
      </c>
      <c r="AY62" s="74">
        <f t="shared" si="26"/>
        <v>301401.6793054571</v>
      </c>
    </row>
    <row r="63" spans="1:51" ht="12.75">
      <c r="A63" s="55">
        <v>1</v>
      </c>
      <c r="B63" s="56" t="s">
        <v>54</v>
      </c>
      <c r="C63" s="75">
        <v>46</v>
      </c>
      <c r="D63" s="75" t="s">
        <v>55</v>
      </c>
      <c r="E63" s="75" t="s">
        <v>108</v>
      </c>
      <c r="F63" s="75" t="s">
        <v>109</v>
      </c>
      <c r="G63" s="75">
        <v>2410</v>
      </c>
      <c r="H63" s="75" t="s">
        <v>58</v>
      </c>
      <c r="I63" s="75"/>
      <c r="J63" s="75"/>
      <c r="K63" s="87">
        <v>42929</v>
      </c>
      <c r="L63" s="59">
        <v>42318</v>
      </c>
      <c r="M63" s="60">
        <v>43009</v>
      </c>
      <c r="N63" s="59">
        <f t="shared" si="1"/>
        <v>45240</v>
      </c>
      <c r="O63" s="149">
        <v>0</v>
      </c>
      <c r="P63" s="88">
        <f t="shared" si="12"/>
        <v>68</v>
      </c>
      <c r="Q63" s="150" t="s">
        <v>292</v>
      </c>
      <c r="R63" s="61">
        <f t="shared" si="27"/>
        <v>83</v>
      </c>
      <c r="S63" s="75">
        <v>120</v>
      </c>
      <c r="T63" s="71">
        <v>112672</v>
      </c>
      <c r="U63" s="63">
        <v>4</v>
      </c>
      <c r="V63" s="63">
        <v>2018</v>
      </c>
      <c r="W63" s="64">
        <v>0</v>
      </c>
      <c r="X63" s="65"/>
      <c r="Y63" s="65">
        <f t="shared" si="2"/>
        <v>9</v>
      </c>
      <c r="Z63" s="65">
        <f t="shared" si="13"/>
        <v>21</v>
      </c>
      <c r="AA63" s="65">
        <f t="shared" si="13"/>
        <v>33</v>
      </c>
      <c r="AB63" s="65">
        <f t="shared" si="14"/>
        <v>38</v>
      </c>
      <c r="AC63" s="66">
        <f t="shared" si="28"/>
        <v>30</v>
      </c>
      <c r="AD63" s="157">
        <f t="shared" si="3"/>
        <v>1656.9411764705883</v>
      </c>
      <c r="AE63" s="68"/>
      <c r="AF63" s="67">
        <f t="shared" si="4"/>
        <v>0</v>
      </c>
      <c r="AG63" s="67">
        <f t="shared" si="15"/>
        <v>14912.470588235294</v>
      </c>
      <c r="AH63" s="68">
        <f t="shared" si="16"/>
        <v>14912.470588235294</v>
      </c>
      <c r="AI63" s="68">
        <f t="shared" si="17"/>
        <v>97759.529411764699</v>
      </c>
      <c r="AJ63" s="69">
        <f t="shared" si="5"/>
        <v>14133.907866761161</v>
      </c>
      <c r="AK63" s="69">
        <f t="shared" si="18"/>
        <v>29046.378454996455</v>
      </c>
      <c r="AL63" s="69">
        <f t="shared" si="6"/>
        <v>83625.621545003552</v>
      </c>
      <c r="AM63" s="69">
        <f t="shared" si="19"/>
        <v>1284.9007151601056</v>
      </c>
      <c r="AN63" s="69">
        <f t="shared" si="7"/>
        <v>14133.907866761161</v>
      </c>
      <c r="AO63" s="69">
        <f t="shared" si="8"/>
        <v>14133.907866761161</v>
      </c>
      <c r="AP63" s="69">
        <f t="shared" si="9"/>
        <v>14133.907866761161</v>
      </c>
      <c r="AQ63" s="69">
        <f t="shared" si="10"/>
        <v>14133.907866761161</v>
      </c>
      <c r="AR63" s="70">
        <f t="shared" si="20"/>
        <v>14133.907866761161</v>
      </c>
      <c r="AS63" s="71">
        <f t="shared" si="21"/>
        <v>12956.08221119773</v>
      </c>
      <c r="AT63" s="69">
        <f t="shared" si="22"/>
        <v>19883.294117647059</v>
      </c>
      <c r="AU63" s="71">
        <f t="shared" si="23"/>
        <v>48929.672572643511</v>
      </c>
      <c r="AV63" s="69">
        <f t="shared" si="11"/>
        <v>63742.327427356489</v>
      </c>
      <c r="AW63" s="72">
        <f t="shared" si="24"/>
        <v>8284.7058823529405</v>
      </c>
      <c r="AX63" s="73">
        <f t="shared" si="25"/>
        <v>57214.378454996448</v>
      </c>
      <c r="AY63" s="74">
        <f t="shared" si="26"/>
        <v>55457.621545003552</v>
      </c>
    </row>
    <row r="64" spans="1:51" ht="12.75">
      <c r="A64" s="55">
        <v>1</v>
      </c>
      <c r="B64" s="56" t="s">
        <v>54</v>
      </c>
      <c r="C64" s="75">
        <v>47</v>
      </c>
      <c r="D64" s="75" t="s">
        <v>55</v>
      </c>
      <c r="E64" s="75" t="s">
        <v>110</v>
      </c>
      <c r="F64" s="75" t="s">
        <v>107</v>
      </c>
      <c r="G64" s="75">
        <v>52131</v>
      </c>
      <c r="H64" s="75" t="s">
        <v>58</v>
      </c>
      <c r="I64" s="75"/>
      <c r="J64" s="75"/>
      <c r="K64" s="87">
        <v>42929</v>
      </c>
      <c r="L64" s="59">
        <v>42318</v>
      </c>
      <c r="M64" s="60">
        <v>43009</v>
      </c>
      <c r="N64" s="59">
        <f t="shared" si="1"/>
        <v>45240</v>
      </c>
      <c r="O64" s="149">
        <v>0</v>
      </c>
      <c r="P64" s="88">
        <f t="shared" si="12"/>
        <v>68</v>
      </c>
      <c r="Q64" s="150" t="s">
        <v>292</v>
      </c>
      <c r="R64" s="61">
        <f t="shared" si="27"/>
        <v>83</v>
      </c>
      <c r="S64" s="75">
        <v>120</v>
      </c>
      <c r="T64" s="71">
        <v>164300</v>
      </c>
      <c r="U64" s="63">
        <v>4</v>
      </c>
      <c r="V64" s="63">
        <v>2018</v>
      </c>
      <c r="W64" s="64">
        <v>0</v>
      </c>
      <c r="X64" s="65"/>
      <c r="Y64" s="65">
        <f t="shared" si="2"/>
        <v>9</v>
      </c>
      <c r="Z64" s="65">
        <f t="shared" si="13"/>
        <v>21</v>
      </c>
      <c r="AA64" s="65">
        <f t="shared" si="13"/>
        <v>33</v>
      </c>
      <c r="AB64" s="65">
        <f t="shared" si="14"/>
        <v>38</v>
      </c>
      <c r="AC64" s="66">
        <f t="shared" si="28"/>
        <v>30</v>
      </c>
      <c r="AD64" s="157">
        <f t="shared" si="3"/>
        <v>2416.1764705882351</v>
      </c>
      <c r="AE64" s="68"/>
      <c r="AF64" s="67">
        <f t="shared" si="4"/>
        <v>0</v>
      </c>
      <c r="AG64" s="67">
        <f t="shared" si="15"/>
        <v>21745.588235294115</v>
      </c>
      <c r="AH64" s="68">
        <f t="shared" si="16"/>
        <v>21745.588235294115</v>
      </c>
      <c r="AI64" s="68">
        <f t="shared" si="17"/>
        <v>142554.41176470587</v>
      </c>
      <c r="AJ64" s="69">
        <f t="shared" si="5"/>
        <v>20610.276399716509</v>
      </c>
      <c r="AK64" s="69">
        <f t="shared" si="18"/>
        <v>42355.864635010628</v>
      </c>
      <c r="AL64" s="69">
        <f t="shared" si="6"/>
        <v>121944.13536498937</v>
      </c>
      <c r="AM64" s="69">
        <f t="shared" si="19"/>
        <v>1873.6614908833189</v>
      </c>
      <c r="AN64" s="69">
        <f t="shared" si="7"/>
        <v>20610.276399716509</v>
      </c>
      <c r="AO64" s="69">
        <f t="shared" si="8"/>
        <v>20610.276399716509</v>
      </c>
      <c r="AP64" s="69">
        <f t="shared" si="9"/>
        <v>20610.276399716509</v>
      </c>
      <c r="AQ64" s="69">
        <f t="shared" si="10"/>
        <v>20610.276399716509</v>
      </c>
      <c r="AR64" s="70">
        <f t="shared" si="20"/>
        <v>20610.276399716509</v>
      </c>
      <c r="AS64" s="71">
        <f t="shared" si="21"/>
        <v>18892.7533664068</v>
      </c>
      <c r="AT64" s="69">
        <f t="shared" si="22"/>
        <v>28994.117647058822</v>
      </c>
      <c r="AU64" s="71">
        <f t="shared" si="23"/>
        <v>71349.982282069454</v>
      </c>
      <c r="AV64" s="69">
        <f t="shared" si="11"/>
        <v>92950.017717930546</v>
      </c>
      <c r="AW64" s="72">
        <f t="shared" si="24"/>
        <v>12080.882352941175</v>
      </c>
      <c r="AX64" s="73">
        <f t="shared" si="25"/>
        <v>83430.864635010628</v>
      </c>
      <c r="AY64" s="74">
        <f t="shared" si="26"/>
        <v>80869.135364989372</v>
      </c>
    </row>
    <row r="65" spans="1:51" ht="12.75">
      <c r="A65" s="55">
        <v>1</v>
      </c>
      <c r="B65" s="56" t="s">
        <v>54</v>
      </c>
      <c r="C65" s="75">
        <v>48</v>
      </c>
      <c r="D65" s="75" t="s">
        <v>55</v>
      </c>
      <c r="E65" s="75" t="s">
        <v>111</v>
      </c>
      <c r="F65" s="75" t="s">
        <v>112</v>
      </c>
      <c r="G65" s="75">
        <v>18</v>
      </c>
      <c r="H65" s="75" t="s">
        <v>58</v>
      </c>
      <c r="I65" s="75"/>
      <c r="J65" s="75"/>
      <c r="K65" s="87">
        <v>42934</v>
      </c>
      <c r="L65" s="59">
        <v>42318</v>
      </c>
      <c r="M65" s="60">
        <v>43009</v>
      </c>
      <c r="N65" s="59">
        <f t="shared" si="1"/>
        <v>45240</v>
      </c>
      <c r="O65" s="149">
        <v>0</v>
      </c>
      <c r="P65" s="88">
        <f t="shared" si="12"/>
        <v>68</v>
      </c>
      <c r="Q65" s="150" t="s">
        <v>292</v>
      </c>
      <c r="R65" s="61">
        <f t="shared" si="27"/>
        <v>83</v>
      </c>
      <c r="S65" s="75">
        <v>120</v>
      </c>
      <c r="T65" s="71">
        <v>151260</v>
      </c>
      <c r="U65" s="63">
        <v>4</v>
      </c>
      <c r="V65" s="63">
        <v>2018</v>
      </c>
      <c r="W65" s="64">
        <v>0</v>
      </c>
      <c r="X65" s="65"/>
      <c r="Y65" s="65">
        <f t="shared" si="2"/>
        <v>9</v>
      </c>
      <c r="Z65" s="65">
        <f t="shared" si="13"/>
        <v>21</v>
      </c>
      <c r="AA65" s="65">
        <f t="shared" si="13"/>
        <v>33</v>
      </c>
      <c r="AB65" s="65">
        <f t="shared" si="14"/>
        <v>38</v>
      </c>
      <c r="AC65" s="66">
        <f t="shared" si="28"/>
        <v>30</v>
      </c>
      <c r="AD65" s="157">
        <f t="shared" si="3"/>
        <v>2224.4117647058824</v>
      </c>
      <c r="AE65" s="68"/>
      <c r="AF65" s="67">
        <f t="shared" si="4"/>
        <v>0</v>
      </c>
      <c r="AG65" s="67">
        <f t="shared" si="15"/>
        <v>20019.705882352941</v>
      </c>
      <c r="AH65" s="68">
        <f t="shared" si="16"/>
        <v>20019.705882352941</v>
      </c>
      <c r="AI65" s="68">
        <f t="shared" si="17"/>
        <v>131240.29411764705</v>
      </c>
      <c r="AJ65" s="69">
        <f t="shared" si="5"/>
        <v>18974.50035435861</v>
      </c>
      <c r="AK65" s="69">
        <f t="shared" si="18"/>
        <v>38994.20623671155</v>
      </c>
      <c r="AL65" s="69">
        <f t="shared" si="6"/>
        <v>112265.79376328844</v>
      </c>
      <c r="AM65" s="69">
        <f t="shared" si="19"/>
        <v>1724.9545776689645</v>
      </c>
      <c r="AN65" s="69">
        <f t="shared" si="7"/>
        <v>18974.50035435861</v>
      </c>
      <c r="AO65" s="69">
        <f t="shared" si="8"/>
        <v>18974.50035435861</v>
      </c>
      <c r="AP65" s="69">
        <f t="shared" si="9"/>
        <v>18974.50035435861</v>
      </c>
      <c r="AQ65" s="69">
        <f t="shared" si="10"/>
        <v>18974.50035435861</v>
      </c>
      <c r="AR65" s="70">
        <f t="shared" si="20"/>
        <v>18974.50035435861</v>
      </c>
      <c r="AS65" s="71">
        <f t="shared" si="21"/>
        <v>17393.291991495393</v>
      </c>
      <c r="AT65" s="69">
        <f t="shared" si="22"/>
        <v>26692.941176470587</v>
      </c>
      <c r="AU65" s="71">
        <f t="shared" si="23"/>
        <v>65687.147413182131</v>
      </c>
      <c r="AV65" s="69">
        <f t="shared" si="11"/>
        <v>85572.852586817869</v>
      </c>
      <c r="AW65" s="72">
        <f t="shared" si="24"/>
        <v>11122.058823529413</v>
      </c>
      <c r="AX65" s="73">
        <f t="shared" si="25"/>
        <v>76809.206236711543</v>
      </c>
      <c r="AY65" s="74">
        <f t="shared" si="26"/>
        <v>74450.793763288457</v>
      </c>
    </row>
    <row r="66" spans="1:51" ht="12.75">
      <c r="A66" s="55">
        <v>1</v>
      </c>
      <c r="B66" s="56" t="s">
        <v>54</v>
      </c>
      <c r="C66" s="75">
        <v>49</v>
      </c>
      <c r="D66" s="75" t="s">
        <v>55</v>
      </c>
      <c r="E66" s="75" t="s">
        <v>113</v>
      </c>
      <c r="F66" s="75" t="s">
        <v>83</v>
      </c>
      <c r="G66" s="75">
        <v>84495087</v>
      </c>
      <c r="H66" s="75" t="s">
        <v>58</v>
      </c>
      <c r="I66" s="75"/>
      <c r="J66" s="75"/>
      <c r="K66" s="87">
        <v>42935</v>
      </c>
      <c r="L66" s="59">
        <v>42318</v>
      </c>
      <c r="M66" s="60">
        <v>43009</v>
      </c>
      <c r="N66" s="59">
        <f t="shared" si="1"/>
        <v>45240</v>
      </c>
      <c r="O66" s="149">
        <v>0</v>
      </c>
      <c r="P66" s="88">
        <f t="shared" si="12"/>
        <v>68</v>
      </c>
      <c r="Q66" s="150" t="s">
        <v>292</v>
      </c>
      <c r="R66" s="61">
        <f t="shared" si="27"/>
        <v>83</v>
      </c>
      <c r="S66" s="75">
        <v>120</v>
      </c>
      <c r="T66" s="71">
        <v>75572</v>
      </c>
      <c r="U66" s="63">
        <v>4</v>
      </c>
      <c r="V66" s="63">
        <v>2018</v>
      </c>
      <c r="W66" s="64">
        <v>0</v>
      </c>
      <c r="X66" s="65"/>
      <c r="Y66" s="65">
        <f t="shared" si="2"/>
        <v>9</v>
      </c>
      <c r="Z66" s="65">
        <f t="shared" si="13"/>
        <v>21</v>
      </c>
      <c r="AA66" s="65">
        <f t="shared" si="13"/>
        <v>33</v>
      </c>
      <c r="AB66" s="65">
        <f t="shared" si="14"/>
        <v>38</v>
      </c>
      <c r="AC66" s="66">
        <f t="shared" si="28"/>
        <v>30</v>
      </c>
      <c r="AD66" s="157">
        <f t="shared" si="3"/>
        <v>1111.3529411764705</v>
      </c>
      <c r="AE66" s="68"/>
      <c r="AF66" s="67">
        <f t="shared" si="4"/>
        <v>0</v>
      </c>
      <c r="AG66" s="67">
        <f t="shared" si="15"/>
        <v>10002.176470588234</v>
      </c>
      <c r="AH66" s="68">
        <f t="shared" si="16"/>
        <v>10002.176470588234</v>
      </c>
      <c r="AI66" s="68">
        <f t="shared" si="17"/>
        <v>65569.823529411762</v>
      </c>
      <c r="AJ66" s="69">
        <f t="shared" si="5"/>
        <v>9479.9744861800136</v>
      </c>
      <c r="AK66" s="69">
        <f t="shared" si="18"/>
        <v>19482.150956768248</v>
      </c>
      <c r="AL66" s="69">
        <f t="shared" si="6"/>
        <v>56089.849043231749</v>
      </c>
      <c r="AM66" s="69">
        <f t="shared" si="19"/>
        <v>861.81586238000125</v>
      </c>
      <c r="AN66" s="69">
        <f t="shared" si="7"/>
        <v>9479.9744861800136</v>
      </c>
      <c r="AO66" s="69">
        <f t="shared" si="8"/>
        <v>9479.9744861800136</v>
      </c>
      <c r="AP66" s="69">
        <f t="shared" si="9"/>
        <v>9479.9744861800136</v>
      </c>
      <c r="AQ66" s="69">
        <f t="shared" si="10"/>
        <v>9479.9744861800136</v>
      </c>
      <c r="AR66" s="70">
        <f t="shared" si="20"/>
        <v>9479.9744861800136</v>
      </c>
      <c r="AS66" s="71">
        <f t="shared" si="21"/>
        <v>8689.9766123316804</v>
      </c>
      <c r="AT66" s="69">
        <f t="shared" si="22"/>
        <v>13336.235294117647</v>
      </c>
      <c r="AU66" s="71">
        <f t="shared" si="23"/>
        <v>32818.386250885895</v>
      </c>
      <c r="AV66" s="69">
        <f t="shared" si="11"/>
        <v>42753.613749114105</v>
      </c>
      <c r="AW66" s="72">
        <f t="shared" si="24"/>
        <v>5556.7647058823522</v>
      </c>
      <c r="AX66" s="73">
        <f t="shared" si="25"/>
        <v>38375.150956768244</v>
      </c>
      <c r="AY66" s="74">
        <f t="shared" si="26"/>
        <v>37196.849043231756</v>
      </c>
    </row>
    <row r="67" spans="1:51" ht="12.75">
      <c r="A67" s="55">
        <v>1</v>
      </c>
      <c r="B67" s="56" t="s">
        <v>54</v>
      </c>
      <c r="C67" s="75">
        <v>5</v>
      </c>
      <c r="D67" s="75" t="s">
        <v>55</v>
      </c>
      <c r="E67" s="75" t="s">
        <v>106</v>
      </c>
      <c r="F67" s="75" t="s">
        <v>114</v>
      </c>
      <c r="G67" s="75">
        <v>332</v>
      </c>
      <c r="H67" s="75" t="s">
        <v>58</v>
      </c>
      <c r="I67" s="75"/>
      <c r="J67" s="75"/>
      <c r="K67" s="87">
        <v>42936</v>
      </c>
      <c r="L67" s="59">
        <v>42318</v>
      </c>
      <c r="M67" s="60">
        <v>43009</v>
      </c>
      <c r="N67" s="59">
        <f t="shared" si="1"/>
        <v>45240</v>
      </c>
      <c r="O67" s="149">
        <v>0</v>
      </c>
      <c r="P67" s="88">
        <f t="shared" si="12"/>
        <v>68</v>
      </c>
      <c r="Q67" s="150" t="s">
        <v>292</v>
      </c>
      <c r="R67" s="61">
        <f t="shared" si="27"/>
        <v>83</v>
      </c>
      <c r="S67" s="75">
        <v>120</v>
      </c>
      <c r="T67" s="71">
        <v>89656</v>
      </c>
      <c r="U67" s="63">
        <v>4</v>
      </c>
      <c r="V67" s="63">
        <v>2018</v>
      </c>
      <c r="W67" s="64">
        <v>0</v>
      </c>
      <c r="X67" s="65"/>
      <c r="Y67" s="65">
        <f t="shared" si="2"/>
        <v>9</v>
      </c>
      <c r="Z67" s="65">
        <f t="shared" si="13"/>
        <v>21</v>
      </c>
      <c r="AA67" s="65">
        <f t="shared" si="13"/>
        <v>33</v>
      </c>
      <c r="AB67" s="65">
        <f t="shared" si="14"/>
        <v>38</v>
      </c>
      <c r="AC67" s="66">
        <f t="shared" si="28"/>
        <v>30</v>
      </c>
      <c r="AD67" s="157">
        <f t="shared" si="3"/>
        <v>1318.4705882352941</v>
      </c>
      <c r="AE67" s="68"/>
      <c r="AF67" s="67">
        <f t="shared" si="4"/>
        <v>0</v>
      </c>
      <c r="AG67" s="67">
        <f t="shared" si="15"/>
        <v>11866.235294117647</v>
      </c>
      <c r="AH67" s="68">
        <f t="shared" si="16"/>
        <v>11866.235294117647</v>
      </c>
      <c r="AI67" s="68">
        <f t="shared" si="17"/>
        <v>77789.76470588235</v>
      </c>
      <c r="AJ67" s="69">
        <f t="shared" si="5"/>
        <v>11246.712969525159</v>
      </c>
      <c r="AK67" s="69">
        <f t="shared" si="18"/>
        <v>23112.948263642807</v>
      </c>
      <c r="AL67" s="69">
        <f t="shared" si="6"/>
        <v>66543.051736357185</v>
      </c>
      <c r="AM67" s="69">
        <f t="shared" si="19"/>
        <v>1022.4284517750144</v>
      </c>
      <c r="AN67" s="69">
        <f t="shared" si="7"/>
        <v>11246.712969525159</v>
      </c>
      <c r="AO67" s="69">
        <f t="shared" si="8"/>
        <v>11246.712969525159</v>
      </c>
      <c r="AP67" s="69">
        <f t="shared" si="9"/>
        <v>11246.712969525159</v>
      </c>
      <c r="AQ67" s="69">
        <f t="shared" si="10"/>
        <v>11246.712969525159</v>
      </c>
      <c r="AR67" s="70">
        <f t="shared" si="20"/>
        <v>11246.712969525159</v>
      </c>
      <c r="AS67" s="71">
        <f t="shared" si="21"/>
        <v>10309.486888731395</v>
      </c>
      <c r="AT67" s="69">
        <f t="shared" si="22"/>
        <v>15821.64705882353</v>
      </c>
      <c r="AU67" s="71">
        <f t="shared" si="23"/>
        <v>38934.595322466339</v>
      </c>
      <c r="AV67" s="69">
        <f t="shared" si="11"/>
        <v>50721.404677533661</v>
      </c>
      <c r="AW67" s="72">
        <f t="shared" si="24"/>
        <v>6592.3529411764703</v>
      </c>
      <c r="AX67" s="73">
        <f t="shared" si="25"/>
        <v>45526.948263642807</v>
      </c>
      <c r="AY67" s="74">
        <f t="shared" si="26"/>
        <v>44129.051736357193</v>
      </c>
    </row>
    <row r="68" spans="1:51" ht="12.75">
      <c r="A68" s="55">
        <v>1</v>
      </c>
      <c r="B68" s="56" t="s">
        <v>54</v>
      </c>
      <c r="C68" s="75">
        <v>51</v>
      </c>
      <c r="D68" s="75" t="s">
        <v>55</v>
      </c>
      <c r="E68" s="75" t="s">
        <v>115</v>
      </c>
      <c r="F68" s="75" t="s">
        <v>114</v>
      </c>
      <c r="G68" s="75">
        <v>349</v>
      </c>
      <c r="H68" s="75" t="s">
        <v>58</v>
      </c>
      <c r="I68" s="75"/>
      <c r="J68" s="75"/>
      <c r="K68" s="87">
        <v>42942</v>
      </c>
      <c r="L68" s="59">
        <v>42318</v>
      </c>
      <c r="M68" s="60">
        <v>43009</v>
      </c>
      <c r="N68" s="59">
        <f t="shared" si="1"/>
        <v>45240</v>
      </c>
      <c r="O68" s="149">
        <v>0</v>
      </c>
      <c r="P68" s="88">
        <f t="shared" si="12"/>
        <v>68</v>
      </c>
      <c r="Q68" s="150" t="s">
        <v>292</v>
      </c>
      <c r="R68" s="61">
        <f t="shared" si="27"/>
        <v>83</v>
      </c>
      <c r="S68" s="75">
        <v>120</v>
      </c>
      <c r="T68" s="71">
        <v>23529</v>
      </c>
      <c r="U68" s="63">
        <v>4</v>
      </c>
      <c r="V68" s="63">
        <v>2018</v>
      </c>
      <c r="W68" s="64">
        <v>0</v>
      </c>
      <c r="X68" s="65"/>
      <c r="Y68" s="65">
        <f t="shared" si="2"/>
        <v>9</v>
      </c>
      <c r="Z68" s="65">
        <f t="shared" si="13"/>
        <v>21</v>
      </c>
      <c r="AA68" s="65">
        <f t="shared" si="13"/>
        <v>33</v>
      </c>
      <c r="AB68" s="65">
        <f t="shared" si="14"/>
        <v>38</v>
      </c>
      <c r="AC68" s="66">
        <f t="shared" si="28"/>
        <v>30</v>
      </c>
      <c r="AD68" s="157">
        <f t="shared" si="3"/>
        <v>346.01470588235293</v>
      </c>
      <c r="AE68" s="68"/>
      <c r="AF68" s="67">
        <f t="shared" si="4"/>
        <v>0</v>
      </c>
      <c r="AG68" s="67">
        <f t="shared" si="15"/>
        <v>3114.1323529411766</v>
      </c>
      <c r="AH68" s="68">
        <f t="shared" si="16"/>
        <v>3114.1323529411766</v>
      </c>
      <c r="AI68" s="68">
        <f t="shared" si="17"/>
        <v>20414.867647058825</v>
      </c>
      <c r="AJ68" s="69">
        <f t="shared" si="5"/>
        <v>2951.5471296952519</v>
      </c>
      <c r="AK68" s="69">
        <f t="shared" si="18"/>
        <v>6065.6794826364285</v>
      </c>
      <c r="AL68" s="69">
        <f t="shared" si="6"/>
        <v>17463.320517363572</v>
      </c>
      <c r="AM68" s="69">
        <f t="shared" si="19"/>
        <v>268.32246633593201</v>
      </c>
      <c r="AN68" s="69">
        <f t="shared" si="7"/>
        <v>2951.5471296952519</v>
      </c>
      <c r="AO68" s="69">
        <f t="shared" si="8"/>
        <v>2951.5471296952519</v>
      </c>
      <c r="AP68" s="69">
        <f t="shared" si="9"/>
        <v>2951.5471296952519</v>
      </c>
      <c r="AQ68" s="69">
        <f t="shared" si="10"/>
        <v>2951.5471296952519</v>
      </c>
      <c r="AR68" s="70">
        <f t="shared" si="20"/>
        <v>2951.5471296952519</v>
      </c>
      <c r="AS68" s="71">
        <f t="shared" si="21"/>
        <v>2705.5848688873143</v>
      </c>
      <c r="AT68" s="69">
        <f t="shared" si="22"/>
        <v>4152.1764705882351</v>
      </c>
      <c r="AU68" s="71">
        <f t="shared" si="23"/>
        <v>10217.855953224664</v>
      </c>
      <c r="AV68" s="69">
        <f t="shared" si="11"/>
        <v>13311.144046775336</v>
      </c>
      <c r="AW68" s="72">
        <f t="shared" si="24"/>
        <v>1730.0735294117646</v>
      </c>
      <c r="AX68" s="73">
        <f t="shared" si="25"/>
        <v>11947.929482636428</v>
      </c>
      <c r="AY68" s="74">
        <f t="shared" si="26"/>
        <v>11581.070517363572</v>
      </c>
    </row>
    <row r="69" spans="1:51" ht="12.75">
      <c r="A69" s="55">
        <v>1</v>
      </c>
      <c r="B69" s="56" t="s">
        <v>54</v>
      </c>
      <c r="C69" s="75">
        <v>52</v>
      </c>
      <c r="D69" s="75" t="s">
        <v>55</v>
      </c>
      <c r="E69" s="75" t="s">
        <v>85</v>
      </c>
      <c r="F69" s="75" t="s">
        <v>92</v>
      </c>
      <c r="G69" s="75">
        <v>13728</v>
      </c>
      <c r="H69" s="75" t="s">
        <v>58</v>
      </c>
      <c r="I69" s="75"/>
      <c r="J69" s="75"/>
      <c r="K69" s="87">
        <v>42944</v>
      </c>
      <c r="L69" s="59">
        <v>42318</v>
      </c>
      <c r="M69" s="60">
        <v>43009</v>
      </c>
      <c r="N69" s="59">
        <f t="shared" si="1"/>
        <v>45240</v>
      </c>
      <c r="O69" s="149">
        <v>0</v>
      </c>
      <c r="P69" s="88">
        <f t="shared" si="12"/>
        <v>68</v>
      </c>
      <c r="Q69" s="150" t="s">
        <v>292</v>
      </c>
      <c r="R69" s="61">
        <f t="shared" si="27"/>
        <v>83</v>
      </c>
      <c r="S69" s="75">
        <v>120</v>
      </c>
      <c r="T69" s="71">
        <v>71057</v>
      </c>
      <c r="U69" s="63">
        <v>4</v>
      </c>
      <c r="V69" s="63">
        <v>2018</v>
      </c>
      <c r="W69" s="64">
        <v>0</v>
      </c>
      <c r="X69" s="65"/>
      <c r="Y69" s="65">
        <f t="shared" si="2"/>
        <v>9</v>
      </c>
      <c r="Z69" s="65">
        <f t="shared" si="13"/>
        <v>21</v>
      </c>
      <c r="AA69" s="65">
        <f t="shared" si="13"/>
        <v>33</v>
      </c>
      <c r="AB69" s="65">
        <f t="shared" si="14"/>
        <v>38</v>
      </c>
      <c r="AC69" s="66">
        <f t="shared" si="28"/>
        <v>30</v>
      </c>
      <c r="AD69" s="157">
        <f t="shared" si="3"/>
        <v>1044.9558823529412</v>
      </c>
      <c r="AE69" s="68"/>
      <c r="AF69" s="67">
        <f t="shared" si="4"/>
        <v>0</v>
      </c>
      <c r="AG69" s="67">
        <f t="shared" si="15"/>
        <v>9404.6029411764703</v>
      </c>
      <c r="AH69" s="68">
        <f t="shared" si="16"/>
        <v>9404.6029411764703</v>
      </c>
      <c r="AI69" s="68">
        <f t="shared" si="17"/>
        <v>61652.397058823532</v>
      </c>
      <c r="AJ69" s="69">
        <f t="shared" si="5"/>
        <v>8913.599574769667</v>
      </c>
      <c r="AK69" s="69">
        <f t="shared" si="18"/>
        <v>18318.202515946137</v>
      </c>
      <c r="AL69" s="69">
        <f t="shared" si="6"/>
        <v>52738.797484053866</v>
      </c>
      <c r="AM69" s="69">
        <f t="shared" si="19"/>
        <v>810.32723406996968</v>
      </c>
      <c r="AN69" s="69">
        <f t="shared" si="7"/>
        <v>8913.599574769667</v>
      </c>
      <c r="AO69" s="69">
        <f t="shared" si="8"/>
        <v>8913.599574769667</v>
      </c>
      <c r="AP69" s="69">
        <f t="shared" si="9"/>
        <v>8913.599574769667</v>
      </c>
      <c r="AQ69" s="69">
        <f t="shared" si="10"/>
        <v>8913.599574769667</v>
      </c>
      <c r="AR69" s="70">
        <f t="shared" si="20"/>
        <v>8913.599574769667</v>
      </c>
      <c r="AS69" s="71">
        <f t="shared" si="21"/>
        <v>8170.7996102055276</v>
      </c>
      <c r="AT69" s="69">
        <f t="shared" si="22"/>
        <v>12539.470588235294</v>
      </c>
      <c r="AU69" s="71">
        <f t="shared" si="23"/>
        <v>30857.673104181431</v>
      </c>
      <c r="AV69" s="69">
        <f t="shared" si="11"/>
        <v>40199.326895818565</v>
      </c>
      <c r="AW69" s="72">
        <f t="shared" si="24"/>
        <v>5224.7794117647063</v>
      </c>
      <c r="AX69" s="73">
        <f t="shared" si="25"/>
        <v>36082.452515946134</v>
      </c>
      <c r="AY69" s="74">
        <f t="shared" si="26"/>
        <v>34974.547484053866</v>
      </c>
    </row>
    <row r="70" spans="1:51" ht="12.75">
      <c r="A70" s="55">
        <v>1</v>
      </c>
      <c r="B70" s="56" t="s">
        <v>54</v>
      </c>
      <c r="C70" s="75">
        <v>53</v>
      </c>
      <c r="D70" s="75" t="s">
        <v>55</v>
      </c>
      <c r="E70" s="75" t="s">
        <v>116</v>
      </c>
      <c r="F70" s="75" t="s">
        <v>117</v>
      </c>
      <c r="G70" s="75">
        <v>478</v>
      </c>
      <c r="H70" s="75" t="s">
        <v>58</v>
      </c>
      <c r="I70" s="75"/>
      <c r="J70" s="75"/>
      <c r="K70" s="87">
        <v>42948</v>
      </c>
      <c r="L70" s="59">
        <v>42318</v>
      </c>
      <c r="M70" s="60">
        <v>43009</v>
      </c>
      <c r="N70" s="59">
        <f t="shared" si="1"/>
        <v>45240</v>
      </c>
      <c r="O70" s="149">
        <v>0</v>
      </c>
      <c r="P70" s="88">
        <f t="shared" si="12"/>
        <v>68</v>
      </c>
      <c r="Q70" s="150" t="s">
        <v>292</v>
      </c>
      <c r="R70" s="61">
        <f t="shared" si="27"/>
        <v>83</v>
      </c>
      <c r="S70" s="75">
        <v>120</v>
      </c>
      <c r="T70" s="71">
        <v>30000</v>
      </c>
      <c r="U70" s="63">
        <v>4</v>
      </c>
      <c r="V70" s="63">
        <v>2018</v>
      </c>
      <c r="W70" s="64">
        <v>0</v>
      </c>
      <c r="X70" s="65"/>
      <c r="Y70" s="65">
        <f t="shared" si="2"/>
        <v>9</v>
      </c>
      <c r="Z70" s="65">
        <f t="shared" si="13"/>
        <v>21</v>
      </c>
      <c r="AA70" s="65">
        <f t="shared" si="13"/>
        <v>33</v>
      </c>
      <c r="AB70" s="65">
        <f t="shared" si="14"/>
        <v>38</v>
      </c>
      <c r="AC70" s="66">
        <f t="shared" si="28"/>
        <v>30</v>
      </c>
      <c r="AD70" s="157">
        <f t="shared" si="3"/>
        <v>441.1764705882353</v>
      </c>
      <c r="AE70" s="68"/>
      <c r="AF70" s="67">
        <f t="shared" si="4"/>
        <v>0</v>
      </c>
      <c r="AG70" s="67">
        <f t="shared" si="15"/>
        <v>3970.5882352941176</v>
      </c>
      <c r="AH70" s="68">
        <f t="shared" si="16"/>
        <v>3970.5882352941176</v>
      </c>
      <c r="AI70" s="68">
        <f t="shared" si="17"/>
        <v>26029.411764705881</v>
      </c>
      <c r="AJ70" s="69">
        <f t="shared" si="5"/>
        <v>3763.2884479092841</v>
      </c>
      <c r="AK70" s="69">
        <f t="shared" si="18"/>
        <v>7733.8766832034016</v>
      </c>
      <c r="AL70" s="69">
        <f t="shared" si="6"/>
        <v>22266.123316796598</v>
      </c>
      <c r="AM70" s="69">
        <f t="shared" si="19"/>
        <v>342.11713162811674</v>
      </c>
      <c r="AN70" s="69">
        <f t="shared" si="7"/>
        <v>3763.2884479092841</v>
      </c>
      <c r="AO70" s="69">
        <f t="shared" si="8"/>
        <v>3763.2884479092841</v>
      </c>
      <c r="AP70" s="69">
        <f t="shared" si="9"/>
        <v>3763.2884479092841</v>
      </c>
      <c r="AQ70" s="69">
        <f t="shared" si="10"/>
        <v>3763.2884479092841</v>
      </c>
      <c r="AR70" s="70">
        <f t="shared" si="20"/>
        <v>3763.2884479092841</v>
      </c>
      <c r="AS70" s="71">
        <f t="shared" si="21"/>
        <v>3449.6810772501772</v>
      </c>
      <c r="AT70" s="69">
        <f t="shared" si="22"/>
        <v>5294.1176470588234</v>
      </c>
      <c r="AU70" s="71">
        <f t="shared" si="23"/>
        <v>13027.994330262225</v>
      </c>
      <c r="AV70" s="69">
        <f t="shared" si="11"/>
        <v>16972.005669737773</v>
      </c>
      <c r="AW70" s="72">
        <f t="shared" si="24"/>
        <v>2205.8823529411766</v>
      </c>
      <c r="AX70" s="73">
        <f t="shared" si="25"/>
        <v>15233.876683203402</v>
      </c>
      <c r="AY70" s="74">
        <f t="shared" si="26"/>
        <v>14766.123316796598</v>
      </c>
    </row>
    <row r="71" spans="1:51" ht="12.75">
      <c r="A71" s="55">
        <v>1</v>
      </c>
      <c r="B71" s="56" t="s">
        <v>54</v>
      </c>
      <c r="C71" s="75">
        <v>53</v>
      </c>
      <c r="D71" s="75" t="s">
        <v>55</v>
      </c>
      <c r="E71" s="75" t="s">
        <v>116</v>
      </c>
      <c r="F71" s="75" t="s">
        <v>117</v>
      </c>
      <c r="G71" s="75">
        <v>478</v>
      </c>
      <c r="H71" s="75" t="s">
        <v>58</v>
      </c>
      <c r="I71" s="75"/>
      <c r="J71" s="75"/>
      <c r="K71" s="87">
        <v>42948</v>
      </c>
      <c r="L71" s="59">
        <v>42318</v>
      </c>
      <c r="M71" s="60">
        <v>43009</v>
      </c>
      <c r="N71" s="59">
        <f t="shared" si="1"/>
        <v>45240</v>
      </c>
      <c r="O71" s="149">
        <v>0</v>
      </c>
      <c r="P71" s="88">
        <f t="shared" si="12"/>
        <v>68</v>
      </c>
      <c r="Q71" s="150" t="s">
        <v>292</v>
      </c>
      <c r="R71" s="61">
        <f t="shared" si="27"/>
        <v>83</v>
      </c>
      <c r="S71" s="75">
        <v>120</v>
      </c>
      <c r="T71" s="71">
        <v>30000</v>
      </c>
      <c r="U71" s="63">
        <v>4</v>
      </c>
      <c r="V71" s="63">
        <v>2018</v>
      </c>
      <c r="W71" s="64">
        <v>0</v>
      </c>
      <c r="X71" s="65"/>
      <c r="Y71" s="65">
        <f t="shared" si="2"/>
        <v>9</v>
      </c>
      <c r="Z71" s="65">
        <f t="shared" si="13"/>
        <v>21</v>
      </c>
      <c r="AA71" s="65">
        <f t="shared" si="13"/>
        <v>33</v>
      </c>
      <c r="AB71" s="65">
        <f t="shared" si="14"/>
        <v>38</v>
      </c>
      <c r="AC71" s="66">
        <f t="shared" si="28"/>
        <v>30</v>
      </c>
      <c r="AD71" s="157">
        <f t="shared" si="3"/>
        <v>441.1764705882353</v>
      </c>
      <c r="AE71" s="68"/>
      <c r="AF71" s="67">
        <f t="shared" si="4"/>
        <v>0</v>
      </c>
      <c r="AG71" s="67">
        <f t="shared" si="15"/>
        <v>3970.5882352941176</v>
      </c>
      <c r="AH71" s="68">
        <f t="shared" si="16"/>
        <v>3970.5882352941176</v>
      </c>
      <c r="AI71" s="68">
        <f t="shared" si="17"/>
        <v>26029.411764705881</v>
      </c>
      <c r="AJ71" s="69">
        <f t="shared" si="5"/>
        <v>3763.2884479092841</v>
      </c>
      <c r="AK71" s="69">
        <f t="shared" si="18"/>
        <v>7733.8766832034016</v>
      </c>
      <c r="AL71" s="69">
        <f t="shared" si="6"/>
        <v>22266.123316796598</v>
      </c>
      <c r="AM71" s="69">
        <f t="shared" si="19"/>
        <v>342.11713162811674</v>
      </c>
      <c r="AN71" s="69">
        <f t="shared" si="7"/>
        <v>3763.2884479092841</v>
      </c>
      <c r="AO71" s="69">
        <f t="shared" si="8"/>
        <v>3763.2884479092841</v>
      </c>
      <c r="AP71" s="69">
        <f t="shared" si="9"/>
        <v>3763.2884479092841</v>
      </c>
      <c r="AQ71" s="69">
        <f t="shared" si="10"/>
        <v>3763.2884479092841</v>
      </c>
      <c r="AR71" s="70">
        <f t="shared" si="20"/>
        <v>3763.2884479092841</v>
      </c>
      <c r="AS71" s="71">
        <f t="shared" si="21"/>
        <v>3449.6810772501772</v>
      </c>
      <c r="AT71" s="69">
        <f t="shared" si="22"/>
        <v>5294.1176470588234</v>
      </c>
      <c r="AU71" s="71">
        <f t="shared" si="23"/>
        <v>13027.994330262225</v>
      </c>
      <c r="AV71" s="69">
        <f t="shared" si="11"/>
        <v>16972.005669737773</v>
      </c>
      <c r="AW71" s="72">
        <f t="shared" si="24"/>
        <v>2205.8823529411766</v>
      </c>
      <c r="AX71" s="73">
        <f t="shared" si="25"/>
        <v>15233.876683203402</v>
      </c>
      <c r="AY71" s="74">
        <f t="shared" si="26"/>
        <v>14766.123316796598</v>
      </c>
    </row>
    <row r="72" spans="1:51" ht="12.75">
      <c r="A72" s="55">
        <v>1</v>
      </c>
      <c r="B72" s="56" t="s">
        <v>54</v>
      </c>
      <c r="C72" s="75">
        <v>56</v>
      </c>
      <c r="D72" s="75" t="s">
        <v>55</v>
      </c>
      <c r="E72" s="75" t="s">
        <v>118</v>
      </c>
      <c r="F72" s="75" t="s">
        <v>119</v>
      </c>
      <c r="G72" s="75">
        <v>134</v>
      </c>
      <c r="H72" s="75" t="s">
        <v>58</v>
      </c>
      <c r="I72" s="75"/>
      <c r="J72" s="75"/>
      <c r="K72" s="87">
        <v>42948</v>
      </c>
      <c r="L72" s="59">
        <v>42318</v>
      </c>
      <c r="M72" s="60">
        <v>43009</v>
      </c>
      <c r="N72" s="59">
        <f t="shared" si="1"/>
        <v>45240</v>
      </c>
      <c r="O72" s="149">
        <v>0</v>
      </c>
      <c r="P72" s="88">
        <f t="shared" si="12"/>
        <v>68</v>
      </c>
      <c r="Q72" s="150" t="s">
        <v>292</v>
      </c>
      <c r="R72" s="61">
        <f t="shared" si="27"/>
        <v>83</v>
      </c>
      <c r="S72" s="75">
        <v>120</v>
      </c>
      <c r="T72" s="71">
        <v>482000</v>
      </c>
      <c r="U72" s="63">
        <v>4</v>
      </c>
      <c r="V72" s="63">
        <v>2018</v>
      </c>
      <c r="W72" s="64">
        <v>0</v>
      </c>
      <c r="X72" s="65"/>
      <c r="Y72" s="65">
        <f t="shared" si="2"/>
        <v>9</v>
      </c>
      <c r="Z72" s="65">
        <f t="shared" si="13"/>
        <v>21</v>
      </c>
      <c r="AA72" s="65">
        <f t="shared" si="13"/>
        <v>33</v>
      </c>
      <c r="AB72" s="65">
        <f t="shared" si="14"/>
        <v>38</v>
      </c>
      <c r="AC72" s="66">
        <f t="shared" si="28"/>
        <v>30</v>
      </c>
      <c r="AD72" s="157">
        <f t="shared" si="3"/>
        <v>7088.2352941176468</v>
      </c>
      <c r="AE72" s="68"/>
      <c r="AF72" s="67">
        <f t="shared" si="4"/>
        <v>0</v>
      </c>
      <c r="AG72" s="67">
        <f t="shared" si="15"/>
        <v>63794.117647058825</v>
      </c>
      <c r="AH72" s="68">
        <f t="shared" si="16"/>
        <v>63794.117647058825</v>
      </c>
      <c r="AI72" s="68">
        <f t="shared" si="17"/>
        <v>418205.8823529412</v>
      </c>
      <c r="AJ72" s="69">
        <f t="shared" si="5"/>
        <v>60463.501063075841</v>
      </c>
      <c r="AK72" s="69">
        <f t="shared" si="18"/>
        <v>124257.61871013467</v>
      </c>
      <c r="AL72" s="69">
        <f t="shared" si="6"/>
        <v>357742.38128986536</v>
      </c>
      <c r="AM72" s="69">
        <f t="shared" si="19"/>
        <v>5496.6819148250761</v>
      </c>
      <c r="AN72" s="69">
        <f t="shared" si="7"/>
        <v>60463.501063075841</v>
      </c>
      <c r="AO72" s="69">
        <f t="shared" si="8"/>
        <v>60463.501063075841</v>
      </c>
      <c r="AP72" s="69">
        <f t="shared" si="9"/>
        <v>60463.501063075841</v>
      </c>
      <c r="AQ72" s="69">
        <f t="shared" si="10"/>
        <v>60463.501063075841</v>
      </c>
      <c r="AR72" s="70">
        <f t="shared" si="20"/>
        <v>60463.501063075841</v>
      </c>
      <c r="AS72" s="71">
        <f t="shared" si="21"/>
        <v>55424.875974486189</v>
      </c>
      <c r="AT72" s="69">
        <f t="shared" si="22"/>
        <v>85058.823529411762</v>
      </c>
      <c r="AU72" s="71">
        <f t="shared" si="23"/>
        <v>209316.44223954645</v>
      </c>
      <c r="AV72" s="69">
        <f t="shared" si="11"/>
        <v>272683.55776045355</v>
      </c>
      <c r="AW72" s="72">
        <f t="shared" si="24"/>
        <v>35441.176470588238</v>
      </c>
      <c r="AX72" s="73">
        <f t="shared" si="25"/>
        <v>244757.6187101347</v>
      </c>
      <c r="AY72" s="74">
        <f t="shared" si="26"/>
        <v>237242.3812898653</v>
      </c>
    </row>
    <row r="73" spans="1:51" ht="12.75">
      <c r="A73" s="55">
        <v>1</v>
      </c>
      <c r="B73" s="56" t="s">
        <v>54</v>
      </c>
      <c r="C73" s="75">
        <v>108</v>
      </c>
      <c r="D73" s="75" t="s">
        <v>55</v>
      </c>
      <c r="E73" s="75" t="s">
        <v>70</v>
      </c>
      <c r="F73" s="75" t="s">
        <v>71</v>
      </c>
      <c r="G73" s="75">
        <v>244</v>
      </c>
      <c r="H73" s="65" t="s">
        <v>58</v>
      </c>
      <c r="I73" s="75"/>
      <c r="J73" s="75"/>
      <c r="K73" s="87">
        <v>42948</v>
      </c>
      <c r="L73" s="59">
        <v>42318</v>
      </c>
      <c r="M73" s="60">
        <v>43009</v>
      </c>
      <c r="N73" s="59">
        <f t="shared" ref="N73:N136" si="29">+EDATE(L73,96)</f>
        <v>45240</v>
      </c>
      <c r="O73" s="149">
        <v>0</v>
      </c>
      <c r="P73" s="88">
        <f t="shared" ref="P73:P136" si="30">+DATEDIF(P$5,N73,"m")</f>
        <v>68</v>
      </c>
      <c r="Q73" s="150" t="s">
        <v>292</v>
      </c>
      <c r="R73" s="61">
        <f t="shared" si="27"/>
        <v>83</v>
      </c>
      <c r="S73" s="75">
        <v>120</v>
      </c>
      <c r="T73" s="71">
        <v>3191267</v>
      </c>
      <c r="U73" s="63">
        <v>4</v>
      </c>
      <c r="V73" s="63">
        <v>2018</v>
      </c>
      <c r="W73" s="64">
        <v>0</v>
      </c>
      <c r="X73" s="65"/>
      <c r="Y73" s="65">
        <f t="shared" ref="Y73:Y134" si="31">+($D$5-V73)*12+$C$5-U73+1</f>
        <v>9</v>
      </c>
      <c r="Z73" s="65">
        <f t="shared" si="13"/>
        <v>21</v>
      </c>
      <c r="AA73" s="65">
        <f t="shared" si="13"/>
        <v>33</v>
      </c>
      <c r="AB73" s="65">
        <f t="shared" si="14"/>
        <v>38</v>
      </c>
      <c r="AC73" s="66">
        <f t="shared" si="28"/>
        <v>30</v>
      </c>
      <c r="AD73" s="157">
        <f t="shared" ref="AD73:AD136" si="32">+IFERROR(T73/P73,0)</f>
        <v>46930.397058823532</v>
      </c>
      <c r="AE73" s="68"/>
      <c r="AF73" s="67">
        <f t="shared" ref="AF73:AF134" si="33">+(X73-W73)*AD73</f>
        <v>0</v>
      </c>
      <c r="AG73" s="67">
        <f t="shared" si="15"/>
        <v>422373.57352941181</v>
      </c>
      <c r="AH73" s="68">
        <f t="shared" si="16"/>
        <v>422373.57352941181</v>
      </c>
      <c r="AI73" s="68">
        <f t="shared" si="17"/>
        <v>2768893.426470588</v>
      </c>
      <c r="AJ73" s="69">
        <f t="shared" ref="AJ73:AJ134" si="34">+(AI73/R73)*12</f>
        <v>400321.9411764706</v>
      </c>
      <c r="AK73" s="69">
        <f t="shared" si="18"/>
        <v>822695.51470588241</v>
      </c>
      <c r="AL73" s="69">
        <f t="shared" ref="AL73:AL135" si="35">+T73-AK73</f>
        <v>2368571.4852941176</v>
      </c>
      <c r="AM73" s="69">
        <f t="shared" si="19"/>
        <v>36392.90374331551</v>
      </c>
      <c r="AN73" s="69">
        <f t="shared" ref="AN73:AN134" si="36">+(AI73/R73)*12</f>
        <v>400321.9411764706</v>
      </c>
      <c r="AO73" s="69">
        <f t="shared" ref="AO73:AO134" si="37">+(AI73/R73)*12</f>
        <v>400321.9411764706</v>
      </c>
      <c r="AP73" s="69">
        <f t="shared" ref="AP73:AP134" si="38">+(AI73/R73)*12</f>
        <v>400321.9411764706</v>
      </c>
      <c r="AQ73" s="69">
        <f t="shared" ref="AQ73:AQ134" si="39">+(AI73/R73)*12</f>
        <v>400321.9411764706</v>
      </c>
      <c r="AR73" s="70">
        <f t="shared" si="20"/>
        <v>400321.9411764706</v>
      </c>
      <c r="AS73" s="71">
        <f t="shared" si="21"/>
        <v>366961.7794117647</v>
      </c>
      <c r="AT73" s="69">
        <f t="shared" si="22"/>
        <v>563164.76470588241</v>
      </c>
      <c r="AU73" s="71">
        <f t="shared" si="23"/>
        <v>1385860.2794117648</v>
      </c>
      <c r="AV73" s="69">
        <f t="shared" ref="AV73:AV136" si="40">+T73-AU73</f>
        <v>1805406.7205882352</v>
      </c>
      <c r="AW73" s="72">
        <f t="shared" si="24"/>
        <v>234651.98529411765</v>
      </c>
      <c r="AX73" s="73">
        <f t="shared" si="25"/>
        <v>1620512.2647058824</v>
      </c>
      <c r="AY73" s="74">
        <f t="shared" si="26"/>
        <v>1570754.7352941176</v>
      </c>
    </row>
    <row r="74" spans="1:51" ht="12.75">
      <c r="A74" s="55">
        <v>1</v>
      </c>
      <c r="B74" s="56" t="s">
        <v>54</v>
      </c>
      <c r="C74" s="75">
        <v>55</v>
      </c>
      <c r="D74" s="75" t="s">
        <v>55</v>
      </c>
      <c r="E74" s="75" t="s">
        <v>120</v>
      </c>
      <c r="F74" s="75" t="s">
        <v>121</v>
      </c>
      <c r="G74" s="75">
        <v>100</v>
      </c>
      <c r="H74" s="75" t="s">
        <v>58</v>
      </c>
      <c r="I74" s="75"/>
      <c r="J74" s="75"/>
      <c r="K74" s="87">
        <v>42949</v>
      </c>
      <c r="L74" s="59">
        <v>42318</v>
      </c>
      <c r="M74" s="60">
        <v>43009</v>
      </c>
      <c r="N74" s="59">
        <f t="shared" si="29"/>
        <v>45240</v>
      </c>
      <c r="O74" s="149">
        <v>0</v>
      </c>
      <c r="P74" s="88">
        <f t="shared" si="30"/>
        <v>68</v>
      </c>
      <c r="Q74" s="150" t="s">
        <v>292</v>
      </c>
      <c r="R74" s="61">
        <f t="shared" si="27"/>
        <v>83</v>
      </c>
      <c r="S74" s="75">
        <v>120</v>
      </c>
      <c r="T74" s="71">
        <v>84034</v>
      </c>
      <c r="U74" s="63">
        <v>4</v>
      </c>
      <c r="V74" s="63">
        <v>2018</v>
      </c>
      <c r="W74" s="64">
        <v>0</v>
      </c>
      <c r="X74" s="65"/>
      <c r="Y74" s="65">
        <f t="shared" si="31"/>
        <v>9</v>
      </c>
      <c r="Z74" s="65">
        <f t="shared" ref="Z74:AA134" si="41">+Y74+12</f>
        <v>21</v>
      </c>
      <c r="AA74" s="65">
        <f t="shared" si="41"/>
        <v>33</v>
      </c>
      <c r="AB74" s="65">
        <f t="shared" ref="AB74:AB137" si="42">+AA74+AB$5</f>
        <v>38</v>
      </c>
      <c r="AC74" s="66">
        <f t="shared" si="28"/>
        <v>30</v>
      </c>
      <c r="AD74" s="157">
        <f t="shared" si="32"/>
        <v>1235.7941176470588</v>
      </c>
      <c r="AE74" s="68"/>
      <c r="AF74" s="67">
        <f t="shared" si="33"/>
        <v>0</v>
      </c>
      <c r="AG74" s="67">
        <f t="shared" ref="AG74:AG134" si="43">+(Y74-X74)*AD74</f>
        <v>11122.14705882353</v>
      </c>
      <c r="AH74" s="68">
        <f t="shared" ref="AH74:AH135" si="44">+AE74+AF74+AG74</f>
        <v>11122.14705882353</v>
      </c>
      <c r="AI74" s="68">
        <f t="shared" ref="AI74:AI135" si="45">+T74-AH74</f>
        <v>72911.852941176476</v>
      </c>
      <c r="AJ74" s="69">
        <f t="shared" si="34"/>
        <v>10541.47271438696</v>
      </c>
      <c r="AK74" s="69">
        <f t="shared" ref="AK74:AK134" si="46">+AH74+AJ74</f>
        <v>21663.619773210492</v>
      </c>
      <c r="AL74" s="69">
        <f t="shared" si="35"/>
        <v>62370.380226789508</v>
      </c>
      <c r="AM74" s="69">
        <f t="shared" ref="AM74:AM134" si="47">+(AJ74/11)*1</f>
        <v>958.31570130790544</v>
      </c>
      <c r="AN74" s="69">
        <f t="shared" si="36"/>
        <v>10541.47271438696</v>
      </c>
      <c r="AO74" s="69">
        <f t="shared" si="37"/>
        <v>10541.47271438696</v>
      </c>
      <c r="AP74" s="69">
        <f t="shared" si="38"/>
        <v>10541.47271438696</v>
      </c>
      <c r="AQ74" s="69">
        <f t="shared" si="39"/>
        <v>10541.47271438696</v>
      </c>
      <c r="AR74" s="70">
        <f t="shared" ref="AR74:AR134" si="48">+AQ74</f>
        <v>10541.47271438696</v>
      </c>
      <c r="AS74" s="71">
        <f t="shared" ref="AS74:AS134" si="49">+(AR74/12)*11</f>
        <v>9663.0166548547149</v>
      </c>
      <c r="AT74" s="69">
        <f t="shared" ref="AT74:AT122" si="50">+(AA74-Z74)*AD74</f>
        <v>14829.529411764706</v>
      </c>
      <c r="AU74" s="71">
        <f t="shared" ref="AU74:AU137" si="51">+AH74+AJ74+AT74</f>
        <v>36493.149184975198</v>
      </c>
      <c r="AV74" s="69">
        <f t="shared" si="40"/>
        <v>47540.850815024802</v>
      </c>
      <c r="AW74" s="72">
        <f t="shared" ref="AW74:AW137" si="52">+(AB74-AA74)*AD74</f>
        <v>6178.9705882352937</v>
      </c>
      <c r="AX74" s="73">
        <f t="shared" ref="AX74:AX137" si="53">+AU74+AW74</f>
        <v>42672.119773210492</v>
      </c>
      <c r="AY74" s="74">
        <f t="shared" ref="AY74:AY137" si="54">+T74-AX74</f>
        <v>41361.880226789508</v>
      </c>
    </row>
    <row r="75" spans="1:51" ht="12.75">
      <c r="A75" s="55">
        <v>1</v>
      </c>
      <c r="B75" s="56" t="s">
        <v>54</v>
      </c>
      <c r="C75" s="75">
        <v>55</v>
      </c>
      <c r="D75" s="75" t="s">
        <v>55</v>
      </c>
      <c r="E75" s="75" t="s">
        <v>120</v>
      </c>
      <c r="F75" s="75" t="s">
        <v>121</v>
      </c>
      <c r="G75" s="75">
        <v>100</v>
      </c>
      <c r="H75" s="75" t="s">
        <v>58</v>
      </c>
      <c r="I75" s="75"/>
      <c r="J75" s="75"/>
      <c r="K75" s="87">
        <v>42949</v>
      </c>
      <c r="L75" s="59">
        <v>42318</v>
      </c>
      <c r="M75" s="60">
        <v>43009</v>
      </c>
      <c r="N75" s="59">
        <f t="shared" si="29"/>
        <v>45240</v>
      </c>
      <c r="O75" s="149">
        <v>0</v>
      </c>
      <c r="P75" s="88">
        <f t="shared" si="30"/>
        <v>68</v>
      </c>
      <c r="Q75" s="150" t="s">
        <v>292</v>
      </c>
      <c r="R75" s="61">
        <f t="shared" ref="R75:R138" si="55">+R74</f>
        <v>83</v>
      </c>
      <c r="S75" s="75">
        <v>120</v>
      </c>
      <c r="T75" s="71">
        <v>84034</v>
      </c>
      <c r="U75" s="63">
        <v>4</v>
      </c>
      <c r="V75" s="63">
        <v>2018</v>
      </c>
      <c r="W75" s="64">
        <v>0</v>
      </c>
      <c r="X75" s="65"/>
      <c r="Y75" s="65">
        <f t="shared" si="31"/>
        <v>9</v>
      </c>
      <c r="Z75" s="65">
        <f t="shared" si="41"/>
        <v>21</v>
      </c>
      <c r="AA75" s="65">
        <f t="shared" si="41"/>
        <v>33</v>
      </c>
      <c r="AB75" s="65">
        <f t="shared" si="42"/>
        <v>38</v>
      </c>
      <c r="AC75" s="66">
        <f t="shared" ref="AC75:AC138" si="56">+P75-AB75</f>
        <v>30</v>
      </c>
      <c r="AD75" s="157">
        <f t="shared" si="32"/>
        <v>1235.7941176470588</v>
      </c>
      <c r="AE75" s="68"/>
      <c r="AF75" s="67">
        <f t="shared" si="33"/>
        <v>0</v>
      </c>
      <c r="AG75" s="67">
        <f t="shared" si="43"/>
        <v>11122.14705882353</v>
      </c>
      <c r="AH75" s="68">
        <f t="shared" si="44"/>
        <v>11122.14705882353</v>
      </c>
      <c r="AI75" s="68">
        <f t="shared" si="45"/>
        <v>72911.852941176476</v>
      </c>
      <c r="AJ75" s="69">
        <f t="shared" si="34"/>
        <v>10541.47271438696</v>
      </c>
      <c r="AK75" s="69">
        <f t="shared" si="46"/>
        <v>21663.619773210492</v>
      </c>
      <c r="AL75" s="69">
        <f t="shared" si="35"/>
        <v>62370.380226789508</v>
      </c>
      <c r="AM75" s="69">
        <f t="shared" si="47"/>
        <v>958.31570130790544</v>
      </c>
      <c r="AN75" s="69">
        <f t="shared" si="36"/>
        <v>10541.47271438696</v>
      </c>
      <c r="AO75" s="69">
        <f t="shared" si="37"/>
        <v>10541.47271438696</v>
      </c>
      <c r="AP75" s="69">
        <f t="shared" si="38"/>
        <v>10541.47271438696</v>
      </c>
      <c r="AQ75" s="69">
        <f t="shared" si="39"/>
        <v>10541.47271438696</v>
      </c>
      <c r="AR75" s="70">
        <f t="shared" si="48"/>
        <v>10541.47271438696</v>
      </c>
      <c r="AS75" s="71">
        <f t="shared" si="49"/>
        <v>9663.0166548547149</v>
      </c>
      <c r="AT75" s="69">
        <f t="shared" si="50"/>
        <v>14829.529411764706</v>
      </c>
      <c r="AU75" s="71">
        <f t="shared" si="51"/>
        <v>36493.149184975198</v>
      </c>
      <c r="AV75" s="69">
        <f t="shared" si="40"/>
        <v>47540.850815024802</v>
      </c>
      <c r="AW75" s="72">
        <f t="shared" si="52"/>
        <v>6178.9705882352937</v>
      </c>
      <c r="AX75" s="73">
        <f t="shared" si="53"/>
        <v>42672.119773210492</v>
      </c>
      <c r="AY75" s="74">
        <f t="shared" si="54"/>
        <v>41361.880226789508</v>
      </c>
    </row>
    <row r="76" spans="1:51" ht="12.75">
      <c r="A76" s="55">
        <v>1</v>
      </c>
      <c r="B76" s="56" t="s">
        <v>54</v>
      </c>
      <c r="C76" s="75">
        <v>56</v>
      </c>
      <c r="D76" s="75" t="s">
        <v>55</v>
      </c>
      <c r="E76" s="75" t="s">
        <v>122</v>
      </c>
      <c r="F76" s="75" t="s">
        <v>123</v>
      </c>
      <c r="G76" s="75">
        <v>370973</v>
      </c>
      <c r="H76" s="75" t="s">
        <v>58</v>
      </c>
      <c r="I76" s="75"/>
      <c r="J76" s="75"/>
      <c r="K76" s="87">
        <v>42951</v>
      </c>
      <c r="L76" s="59">
        <v>42318</v>
      </c>
      <c r="M76" s="60">
        <v>43009</v>
      </c>
      <c r="N76" s="59">
        <f t="shared" si="29"/>
        <v>45240</v>
      </c>
      <c r="O76" s="149">
        <v>0</v>
      </c>
      <c r="P76" s="88">
        <f t="shared" si="30"/>
        <v>68</v>
      </c>
      <c r="Q76" s="150" t="s">
        <v>292</v>
      </c>
      <c r="R76" s="61">
        <f t="shared" si="55"/>
        <v>83</v>
      </c>
      <c r="S76" s="75">
        <v>120</v>
      </c>
      <c r="T76" s="71">
        <v>221626</v>
      </c>
      <c r="U76" s="63">
        <v>4</v>
      </c>
      <c r="V76" s="63">
        <v>2018</v>
      </c>
      <c r="W76" s="64">
        <v>0</v>
      </c>
      <c r="X76" s="65"/>
      <c r="Y76" s="65">
        <f t="shared" si="31"/>
        <v>9</v>
      </c>
      <c r="Z76" s="65">
        <f t="shared" si="41"/>
        <v>21</v>
      </c>
      <c r="AA76" s="65">
        <f t="shared" si="41"/>
        <v>33</v>
      </c>
      <c r="AB76" s="65">
        <f t="shared" si="42"/>
        <v>38</v>
      </c>
      <c r="AC76" s="66">
        <f t="shared" si="56"/>
        <v>30</v>
      </c>
      <c r="AD76" s="157">
        <f t="shared" si="32"/>
        <v>3259.205882352941</v>
      </c>
      <c r="AE76" s="68"/>
      <c r="AF76" s="67">
        <f t="shared" si="33"/>
        <v>0</v>
      </c>
      <c r="AG76" s="67">
        <f t="shared" si="43"/>
        <v>29332.852941176468</v>
      </c>
      <c r="AH76" s="68">
        <f t="shared" si="44"/>
        <v>29332.852941176468</v>
      </c>
      <c r="AI76" s="68">
        <f t="shared" si="45"/>
        <v>192293.14705882352</v>
      </c>
      <c r="AJ76" s="69">
        <f t="shared" si="34"/>
        <v>27801.418851878101</v>
      </c>
      <c r="AK76" s="69">
        <f t="shared" si="46"/>
        <v>57134.27179305457</v>
      </c>
      <c r="AL76" s="69">
        <f t="shared" si="35"/>
        <v>164491.72820694544</v>
      </c>
      <c r="AM76" s="69">
        <f t="shared" si="47"/>
        <v>2527.4017138070999</v>
      </c>
      <c r="AN76" s="69">
        <f t="shared" si="36"/>
        <v>27801.418851878101</v>
      </c>
      <c r="AO76" s="69">
        <f t="shared" si="37"/>
        <v>27801.418851878101</v>
      </c>
      <c r="AP76" s="69">
        <f t="shared" si="38"/>
        <v>27801.418851878101</v>
      </c>
      <c r="AQ76" s="69">
        <f t="shared" si="39"/>
        <v>27801.418851878101</v>
      </c>
      <c r="AR76" s="70">
        <f t="shared" si="48"/>
        <v>27801.418851878101</v>
      </c>
      <c r="AS76" s="71">
        <f t="shared" si="49"/>
        <v>25484.633947554925</v>
      </c>
      <c r="AT76" s="69">
        <f t="shared" si="50"/>
        <v>39110.470588235294</v>
      </c>
      <c r="AU76" s="71">
        <f t="shared" si="51"/>
        <v>96244.742381289863</v>
      </c>
      <c r="AV76" s="69">
        <f t="shared" si="40"/>
        <v>125381.25761871014</v>
      </c>
      <c r="AW76" s="72">
        <f t="shared" si="52"/>
        <v>16296.029411764704</v>
      </c>
      <c r="AX76" s="73">
        <f t="shared" si="53"/>
        <v>112540.77179305456</v>
      </c>
      <c r="AY76" s="74">
        <f t="shared" si="54"/>
        <v>109085.22820694544</v>
      </c>
    </row>
    <row r="77" spans="1:51" ht="12.75">
      <c r="A77" s="55">
        <v>1</v>
      </c>
      <c r="B77" s="56" t="s">
        <v>54</v>
      </c>
      <c r="C77" s="75">
        <v>56</v>
      </c>
      <c r="D77" s="75" t="s">
        <v>55</v>
      </c>
      <c r="E77" s="75" t="s">
        <v>124</v>
      </c>
      <c r="F77" s="75" t="s">
        <v>123</v>
      </c>
      <c r="G77" s="75">
        <v>370973</v>
      </c>
      <c r="H77" s="75" t="s">
        <v>58</v>
      </c>
      <c r="I77" s="75"/>
      <c r="J77" s="75"/>
      <c r="K77" s="87">
        <v>42951</v>
      </c>
      <c r="L77" s="59">
        <v>42318</v>
      </c>
      <c r="M77" s="60">
        <v>43009</v>
      </c>
      <c r="N77" s="59">
        <f t="shared" si="29"/>
        <v>45240</v>
      </c>
      <c r="O77" s="149">
        <v>0</v>
      </c>
      <c r="P77" s="88">
        <f t="shared" si="30"/>
        <v>68</v>
      </c>
      <c r="Q77" s="150" t="s">
        <v>292</v>
      </c>
      <c r="R77" s="61">
        <f t="shared" si="55"/>
        <v>83</v>
      </c>
      <c r="S77" s="75">
        <v>120</v>
      </c>
      <c r="T77" s="71">
        <v>58312</v>
      </c>
      <c r="U77" s="63">
        <v>4</v>
      </c>
      <c r="V77" s="63">
        <v>2018</v>
      </c>
      <c r="W77" s="64">
        <v>0</v>
      </c>
      <c r="X77" s="65"/>
      <c r="Y77" s="65">
        <f t="shared" si="31"/>
        <v>9</v>
      </c>
      <c r="Z77" s="65">
        <f t="shared" si="41"/>
        <v>21</v>
      </c>
      <c r="AA77" s="65">
        <f t="shared" si="41"/>
        <v>33</v>
      </c>
      <c r="AB77" s="65">
        <f t="shared" si="42"/>
        <v>38</v>
      </c>
      <c r="AC77" s="66">
        <f t="shared" si="56"/>
        <v>30</v>
      </c>
      <c r="AD77" s="157">
        <f t="shared" si="32"/>
        <v>857.52941176470586</v>
      </c>
      <c r="AE77" s="68"/>
      <c r="AF77" s="67">
        <f t="shared" si="33"/>
        <v>0</v>
      </c>
      <c r="AG77" s="67">
        <f t="shared" si="43"/>
        <v>7717.7647058823532</v>
      </c>
      <c r="AH77" s="68">
        <f t="shared" si="44"/>
        <v>7717.7647058823532</v>
      </c>
      <c r="AI77" s="68">
        <f t="shared" si="45"/>
        <v>50594.23529411765</v>
      </c>
      <c r="AJ77" s="69">
        <f t="shared" si="34"/>
        <v>7314.8291991495407</v>
      </c>
      <c r="AK77" s="69">
        <f t="shared" si="46"/>
        <v>15032.593905031894</v>
      </c>
      <c r="AL77" s="69">
        <f t="shared" si="35"/>
        <v>43279.406094968108</v>
      </c>
      <c r="AM77" s="69">
        <f t="shared" si="47"/>
        <v>664.98447264995821</v>
      </c>
      <c r="AN77" s="69">
        <f t="shared" si="36"/>
        <v>7314.8291991495407</v>
      </c>
      <c r="AO77" s="69">
        <f t="shared" si="37"/>
        <v>7314.8291991495407</v>
      </c>
      <c r="AP77" s="69">
        <f t="shared" si="38"/>
        <v>7314.8291991495407</v>
      </c>
      <c r="AQ77" s="69">
        <f t="shared" si="39"/>
        <v>7314.8291991495407</v>
      </c>
      <c r="AR77" s="70">
        <f t="shared" si="48"/>
        <v>7314.8291991495407</v>
      </c>
      <c r="AS77" s="71">
        <f t="shared" si="49"/>
        <v>6705.2600992204116</v>
      </c>
      <c r="AT77" s="69">
        <f t="shared" si="50"/>
        <v>10290.35294117647</v>
      </c>
      <c r="AU77" s="71">
        <f t="shared" si="51"/>
        <v>25322.946846208364</v>
      </c>
      <c r="AV77" s="69">
        <f t="shared" si="40"/>
        <v>32989.053153791639</v>
      </c>
      <c r="AW77" s="72">
        <f t="shared" si="52"/>
        <v>4287.6470588235297</v>
      </c>
      <c r="AX77" s="73">
        <f t="shared" si="53"/>
        <v>29610.593905031892</v>
      </c>
      <c r="AY77" s="74">
        <f t="shared" si="54"/>
        <v>28701.406094968108</v>
      </c>
    </row>
    <row r="78" spans="1:51" ht="12.75">
      <c r="A78" s="55">
        <v>1</v>
      </c>
      <c r="B78" s="56" t="s">
        <v>54</v>
      </c>
      <c r="C78" s="75">
        <v>57</v>
      </c>
      <c r="D78" s="75" t="s">
        <v>55</v>
      </c>
      <c r="E78" s="75" t="s">
        <v>106</v>
      </c>
      <c r="F78" s="75" t="s">
        <v>125</v>
      </c>
      <c r="G78" s="75">
        <v>2604685</v>
      </c>
      <c r="H78" s="75" t="s">
        <v>58</v>
      </c>
      <c r="I78" s="75"/>
      <c r="J78" s="75"/>
      <c r="K78" s="87">
        <v>42952</v>
      </c>
      <c r="L78" s="59">
        <v>42318</v>
      </c>
      <c r="M78" s="60">
        <v>43009</v>
      </c>
      <c r="N78" s="59">
        <f t="shared" si="29"/>
        <v>45240</v>
      </c>
      <c r="O78" s="149">
        <v>0</v>
      </c>
      <c r="P78" s="88">
        <f t="shared" si="30"/>
        <v>68</v>
      </c>
      <c r="Q78" s="150" t="s">
        <v>292</v>
      </c>
      <c r="R78" s="61">
        <f t="shared" si="55"/>
        <v>83</v>
      </c>
      <c r="S78" s="75">
        <v>120</v>
      </c>
      <c r="T78" s="71">
        <v>226789</v>
      </c>
      <c r="U78" s="63">
        <v>4</v>
      </c>
      <c r="V78" s="63">
        <v>2018</v>
      </c>
      <c r="W78" s="64">
        <v>0</v>
      </c>
      <c r="X78" s="65"/>
      <c r="Y78" s="65">
        <f t="shared" si="31"/>
        <v>9</v>
      </c>
      <c r="Z78" s="65">
        <f t="shared" si="41"/>
        <v>21</v>
      </c>
      <c r="AA78" s="65">
        <f t="shared" si="41"/>
        <v>33</v>
      </c>
      <c r="AB78" s="65">
        <f t="shared" si="42"/>
        <v>38</v>
      </c>
      <c r="AC78" s="66">
        <f t="shared" si="56"/>
        <v>30</v>
      </c>
      <c r="AD78" s="157">
        <f t="shared" si="32"/>
        <v>3335.1323529411766</v>
      </c>
      <c r="AE78" s="68"/>
      <c r="AF78" s="67">
        <f t="shared" si="33"/>
        <v>0</v>
      </c>
      <c r="AG78" s="67">
        <f t="shared" si="43"/>
        <v>30016.191176470587</v>
      </c>
      <c r="AH78" s="68">
        <f t="shared" si="44"/>
        <v>30016.191176470587</v>
      </c>
      <c r="AI78" s="68">
        <f t="shared" si="45"/>
        <v>196772.8088235294</v>
      </c>
      <c r="AJ78" s="69">
        <f t="shared" si="34"/>
        <v>28449.080793763289</v>
      </c>
      <c r="AK78" s="69">
        <f t="shared" si="46"/>
        <v>58465.27197023388</v>
      </c>
      <c r="AL78" s="69">
        <f t="shared" si="35"/>
        <v>168323.72802976612</v>
      </c>
      <c r="AM78" s="69">
        <f t="shared" si="47"/>
        <v>2586.2800721602989</v>
      </c>
      <c r="AN78" s="69">
        <f t="shared" si="36"/>
        <v>28449.080793763289</v>
      </c>
      <c r="AO78" s="69">
        <f t="shared" si="37"/>
        <v>28449.080793763289</v>
      </c>
      <c r="AP78" s="69">
        <f t="shared" si="38"/>
        <v>28449.080793763289</v>
      </c>
      <c r="AQ78" s="69">
        <f t="shared" si="39"/>
        <v>28449.080793763289</v>
      </c>
      <c r="AR78" s="70">
        <f t="shared" si="48"/>
        <v>28449.080793763289</v>
      </c>
      <c r="AS78" s="71">
        <f t="shared" si="49"/>
        <v>26078.324060949682</v>
      </c>
      <c r="AT78" s="69">
        <f t="shared" si="50"/>
        <v>40021.588235294119</v>
      </c>
      <c r="AU78" s="71">
        <f t="shared" si="51"/>
        <v>98486.860205528006</v>
      </c>
      <c r="AV78" s="69">
        <f t="shared" si="40"/>
        <v>128302.13979447199</v>
      </c>
      <c r="AW78" s="72">
        <f t="shared" si="52"/>
        <v>16675.661764705881</v>
      </c>
      <c r="AX78" s="73">
        <f t="shared" si="53"/>
        <v>115162.52197023388</v>
      </c>
      <c r="AY78" s="74">
        <f t="shared" si="54"/>
        <v>111626.47802976612</v>
      </c>
    </row>
    <row r="79" spans="1:51" ht="12.75">
      <c r="A79" s="55">
        <v>1</v>
      </c>
      <c r="B79" s="56" t="s">
        <v>54</v>
      </c>
      <c r="C79" s="75">
        <v>58</v>
      </c>
      <c r="D79" s="75" t="s">
        <v>55</v>
      </c>
      <c r="E79" s="75" t="s">
        <v>85</v>
      </c>
      <c r="F79" s="75" t="s">
        <v>126</v>
      </c>
      <c r="G79" s="75">
        <v>4633</v>
      </c>
      <c r="H79" s="75" t="s">
        <v>58</v>
      </c>
      <c r="I79" s="75"/>
      <c r="J79" s="75"/>
      <c r="K79" s="87">
        <v>42954</v>
      </c>
      <c r="L79" s="59">
        <v>42318</v>
      </c>
      <c r="M79" s="60">
        <v>43009</v>
      </c>
      <c r="N79" s="59">
        <f t="shared" si="29"/>
        <v>45240</v>
      </c>
      <c r="O79" s="149">
        <v>0</v>
      </c>
      <c r="P79" s="88">
        <f t="shared" si="30"/>
        <v>68</v>
      </c>
      <c r="Q79" s="150" t="s">
        <v>292</v>
      </c>
      <c r="R79" s="61">
        <f t="shared" si="55"/>
        <v>83</v>
      </c>
      <c r="S79" s="75">
        <v>120</v>
      </c>
      <c r="T79" s="71">
        <v>5092</v>
      </c>
      <c r="U79" s="63">
        <v>4</v>
      </c>
      <c r="V79" s="63">
        <v>2018</v>
      </c>
      <c r="W79" s="64">
        <v>0</v>
      </c>
      <c r="X79" s="65"/>
      <c r="Y79" s="65">
        <f t="shared" si="31"/>
        <v>9</v>
      </c>
      <c r="Z79" s="65">
        <f t="shared" si="41"/>
        <v>21</v>
      </c>
      <c r="AA79" s="65">
        <f t="shared" si="41"/>
        <v>33</v>
      </c>
      <c r="AB79" s="65">
        <f t="shared" si="42"/>
        <v>38</v>
      </c>
      <c r="AC79" s="66">
        <f t="shared" si="56"/>
        <v>30</v>
      </c>
      <c r="AD79" s="157">
        <f t="shared" si="32"/>
        <v>74.882352941176464</v>
      </c>
      <c r="AE79" s="68"/>
      <c r="AF79" s="67">
        <f t="shared" si="33"/>
        <v>0</v>
      </c>
      <c r="AG79" s="67">
        <f t="shared" si="43"/>
        <v>673.94117647058818</v>
      </c>
      <c r="AH79" s="68">
        <f t="shared" si="44"/>
        <v>673.94117647058818</v>
      </c>
      <c r="AI79" s="68">
        <f t="shared" si="45"/>
        <v>4418.0588235294117</v>
      </c>
      <c r="AJ79" s="69">
        <f t="shared" si="34"/>
        <v>638.7554925584692</v>
      </c>
      <c r="AK79" s="69">
        <f t="shared" si="46"/>
        <v>1312.6966690290574</v>
      </c>
      <c r="AL79" s="69">
        <f t="shared" si="35"/>
        <v>3779.3033309709426</v>
      </c>
      <c r="AM79" s="69">
        <f t="shared" si="47"/>
        <v>58.068681141679015</v>
      </c>
      <c r="AN79" s="69">
        <f t="shared" si="36"/>
        <v>638.7554925584692</v>
      </c>
      <c r="AO79" s="69">
        <f t="shared" si="37"/>
        <v>638.7554925584692</v>
      </c>
      <c r="AP79" s="69">
        <f t="shared" si="38"/>
        <v>638.7554925584692</v>
      </c>
      <c r="AQ79" s="69">
        <f t="shared" si="39"/>
        <v>638.7554925584692</v>
      </c>
      <c r="AR79" s="70">
        <f t="shared" si="48"/>
        <v>638.7554925584692</v>
      </c>
      <c r="AS79" s="71">
        <f t="shared" si="49"/>
        <v>585.52586817859674</v>
      </c>
      <c r="AT79" s="69">
        <f t="shared" si="50"/>
        <v>898.58823529411757</v>
      </c>
      <c r="AU79" s="71">
        <f t="shared" si="51"/>
        <v>2211.2849043231749</v>
      </c>
      <c r="AV79" s="69">
        <f t="shared" si="40"/>
        <v>2880.7150956768251</v>
      </c>
      <c r="AW79" s="72">
        <f t="shared" si="52"/>
        <v>374.41176470588232</v>
      </c>
      <c r="AX79" s="73">
        <f t="shared" si="53"/>
        <v>2585.6966690290574</v>
      </c>
      <c r="AY79" s="74">
        <f t="shared" si="54"/>
        <v>2506.3033309709426</v>
      </c>
    </row>
    <row r="80" spans="1:51" ht="12.75">
      <c r="A80" s="55">
        <v>1</v>
      </c>
      <c r="B80" s="56" t="s">
        <v>54</v>
      </c>
      <c r="C80" s="75">
        <v>59</v>
      </c>
      <c r="D80" s="75" t="s">
        <v>55</v>
      </c>
      <c r="E80" s="75" t="s">
        <v>127</v>
      </c>
      <c r="F80" s="75" t="s">
        <v>128</v>
      </c>
      <c r="G80" s="75">
        <v>15</v>
      </c>
      <c r="H80" s="75" t="s">
        <v>58</v>
      </c>
      <c r="I80" s="75"/>
      <c r="J80" s="75"/>
      <c r="K80" s="87">
        <v>42954</v>
      </c>
      <c r="L80" s="59">
        <v>42318</v>
      </c>
      <c r="M80" s="60">
        <v>43009</v>
      </c>
      <c r="N80" s="59">
        <f t="shared" si="29"/>
        <v>45240</v>
      </c>
      <c r="O80" s="149">
        <v>0</v>
      </c>
      <c r="P80" s="88">
        <f t="shared" si="30"/>
        <v>68</v>
      </c>
      <c r="Q80" s="150" t="s">
        <v>292</v>
      </c>
      <c r="R80" s="61">
        <f t="shared" si="55"/>
        <v>83</v>
      </c>
      <c r="S80" s="75">
        <v>120</v>
      </c>
      <c r="T80" s="71">
        <v>670000</v>
      </c>
      <c r="U80" s="63">
        <v>4</v>
      </c>
      <c r="V80" s="63">
        <v>2018</v>
      </c>
      <c r="W80" s="64">
        <v>0</v>
      </c>
      <c r="X80" s="65"/>
      <c r="Y80" s="65">
        <f t="shared" si="31"/>
        <v>9</v>
      </c>
      <c r="Z80" s="65">
        <f t="shared" si="41"/>
        <v>21</v>
      </c>
      <c r="AA80" s="65">
        <f t="shared" si="41"/>
        <v>33</v>
      </c>
      <c r="AB80" s="65">
        <f t="shared" si="42"/>
        <v>38</v>
      </c>
      <c r="AC80" s="66">
        <f t="shared" si="56"/>
        <v>30</v>
      </c>
      <c r="AD80" s="157">
        <f t="shared" si="32"/>
        <v>9852.9411764705874</v>
      </c>
      <c r="AE80" s="68"/>
      <c r="AF80" s="67">
        <f t="shared" si="33"/>
        <v>0</v>
      </c>
      <c r="AG80" s="67">
        <f t="shared" si="43"/>
        <v>88676.470588235286</v>
      </c>
      <c r="AH80" s="68">
        <f t="shared" si="44"/>
        <v>88676.470588235286</v>
      </c>
      <c r="AI80" s="68">
        <f t="shared" si="45"/>
        <v>581323.5294117647</v>
      </c>
      <c r="AJ80" s="69">
        <f t="shared" si="34"/>
        <v>84046.775336640683</v>
      </c>
      <c r="AK80" s="69">
        <f t="shared" si="46"/>
        <v>172723.24592487596</v>
      </c>
      <c r="AL80" s="69">
        <f t="shared" si="35"/>
        <v>497276.75407512404</v>
      </c>
      <c r="AM80" s="69">
        <f t="shared" si="47"/>
        <v>7640.6159396946077</v>
      </c>
      <c r="AN80" s="69">
        <f t="shared" si="36"/>
        <v>84046.775336640683</v>
      </c>
      <c r="AO80" s="69">
        <f t="shared" si="37"/>
        <v>84046.775336640683</v>
      </c>
      <c r="AP80" s="69">
        <f t="shared" si="38"/>
        <v>84046.775336640683</v>
      </c>
      <c r="AQ80" s="69">
        <f t="shared" si="39"/>
        <v>84046.775336640683</v>
      </c>
      <c r="AR80" s="70">
        <f t="shared" si="48"/>
        <v>84046.775336640683</v>
      </c>
      <c r="AS80" s="71">
        <f t="shared" si="49"/>
        <v>77042.877391920629</v>
      </c>
      <c r="AT80" s="69">
        <f t="shared" si="50"/>
        <v>118235.29411764705</v>
      </c>
      <c r="AU80" s="71">
        <f t="shared" si="51"/>
        <v>290958.540042523</v>
      </c>
      <c r="AV80" s="69">
        <f t="shared" si="40"/>
        <v>379041.459957477</v>
      </c>
      <c r="AW80" s="72">
        <f t="shared" si="52"/>
        <v>49264.705882352937</v>
      </c>
      <c r="AX80" s="73">
        <f t="shared" si="53"/>
        <v>340223.24592487596</v>
      </c>
      <c r="AY80" s="74">
        <f t="shared" si="54"/>
        <v>329776.75407512404</v>
      </c>
    </row>
    <row r="81" spans="1:51" ht="12.75">
      <c r="A81" s="55">
        <v>1</v>
      </c>
      <c r="B81" s="56" t="s">
        <v>54</v>
      </c>
      <c r="C81" s="75">
        <v>59</v>
      </c>
      <c r="D81" s="75" t="s">
        <v>55</v>
      </c>
      <c r="E81" s="75" t="s">
        <v>129</v>
      </c>
      <c r="F81" s="75" t="s">
        <v>128</v>
      </c>
      <c r="G81" s="75">
        <v>15</v>
      </c>
      <c r="H81" s="75" t="s">
        <v>58</v>
      </c>
      <c r="I81" s="75"/>
      <c r="J81" s="75"/>
      <c r="K81" s="87">
        <v>42954</v>
      </c>
      <c r="L81" s="59">
        <v>42318</v>
      </c>
      <c r="M81" s="60">
        <v>43009</v>
      </c>
      <c r="N81" s="59">
        <f t="shared" si="29"/>
        <v>45240</v>
      </c>
      <c r="O81" s="149">
        <v>0</v>
      </c>
      <c r="P81" s="88">
        <f t="shared" si="30"/>
        <v>68</v>
      </c>
      <c r="Q81" s="150" t="s">
        <v>292</v>
      </c>
      <c r="R81" s="61">
        <f t="shared" si="55"/>
        <v>83</v>
      </c>
      <c r="S81" s="75">
        <v>120</v>
      </c>
      <c r="T81" s="71">
        <v>172440</v>
      </c>
      <c r="U81" s="63">
        <v>4</v>
      </c>
      <c r="V81" s="63">
        <v>2018</v>
      </c>
      <c r="W81" s="64">
        <v>0</v>
      </c>
      <c r="X81" s="65"/>
      <c r="Y81" s="65">
        <f t="shared" si="31"/>
        <v>9</v>
      </c>
      <c r="Z81" s="65">
        <f t="shared" si="41"/>
        <v>21</v>
      </c>
      <c r="AA81" s="65">
        <f t="shared" si="41"/>
        <v>33</v>
      </c>
      <c r="AB81" s="65">
        <f t="shared" si="42"/>
        <v>38</v>
      </c>
      <c r="AC81" s="66">
        <f t="shared" si="56"/>
        <v>30</v>
      </c>
      <c r="AD81" s="157">
        <f t="shared" si="32"/>
        <v>2535.8823529411766</v>
      </c>
      <c r="AE81" s="68"/>
      <c r="AF81" s="67">
        <f t="shared" si="33"/>
        <v>0</v>
      </c>
      <c r="AG81" s="67">
        <f t="shared" si="43"/>
        <v>22822.941176470587</v>
      </c>
      <c r="AH81" s="68">
        <f t="shared" si="44"/>
        <v>22822.941176470587</v>
      </c>
      <c r="AI81" s="68">
        <f t="shared" si="45"/>
        <v>149617.0588235294</v>
      </c>
      <c r="AJ81" s="69">
        <f t="shared" si="34"/>
        <v>21631.381998582565</v>
      </c>
      <c r="AK81" s="69">
        <f t="shared" si="46"/>
        <v>44454.323175053156</v>
      </c>
      <c r="AL81" s="69">
        <f t="shared" si="35"/>
        <v>127985.67682494684</v>
      </c>
      <c r="AM81" s="69">
        <f t="shared" si="47"/>
        <v>1966.489272598415</v>
      </c>
      <c r="AN81" s="69">
        <f t="shared" si="36"/>
        <v>21631.381998582565</v>
      </c>
      <c r="AO81" s="69">
        <f t="shared" si="37"/>
        <v>21631.381998582565</v>
      </c>
      <c r="AP81" s="69">
        <f t="shared" si="38"/>
        <v>21631.381998582565</v>
      </c>
      <c r="AQ81" s="69">
        <f t="shared" si="39"/>
        <v>21631.381998582565</v>
      </c>
      <c r="AR81" s="70">
        <f t="shared" si="48"/>
        <v>21631.381998582565</v>
      </c>
      <c r="AS81" s="71">
        <f t="shared" si="49"/>
        <v>19828.766832034016</v>
      </c>
      <c r="AT81" s="69">
        <f t="shared" si="50"/>
        <v>30430.588235294119</v>
      </c>
      <c r="AU81" s="71">
        <f t="shared" si="51"/>
        <v>74884.911410347268</v>
      </c>
      <c r="AV81" s="69">
        <f t="shared" si="40"/>
        <v>97555.088589652732</v>
      </c>
      <c r="AW81" s="72">
        <f t="shared" si="52"/>
        <v>12679.411764705883</v>
      </c>
      <c r="AX81" s="73">
        <f t="shared" si="53"/>
        <v>87564.323175053156</v>
      </c>
      <c r="AY81" s="74">
        <f t="shared" si="54"/>
        <v>84875.676824946844</v>
      </c>
    </row>
    <row r="82" spans="1:51" ht="12.75">
      <c r="A82" s="55">
        <v>1</v>
      </c>
      <c r="B82" s="56" t="s">
        <v>54</v>
      </c>
      <c r="C82" s="75">
        <v>59</v>
      </c>
      <c r="D82" s="75" t="s">
        <v>55</v>
      </c>
      <c r="E82" s="75" t="s">
        <v>130</v>
      </c>
      <c r="F82" s="75" t="s">
        <v>128</v>
      </c>
      <c r="G82" s="75">
        <v>15</v>
      </c>
      <c r="H82" s="75" t="s">
        <v>58</v>
      </c>
      <c r="I82" s="75"/>
      <c r="J82" s="75"/>
      <c r="K82" s="87">
        <v>42954</v>
      </c>
      <c r="L82" s="59">
        <v>42318</v>
      </c>
      <c r="M82" s="60">
        <v>43009</v>
      </c>
      <c r="N82" s="59">
        <f t="shared" si="29"/>
        <v>45240</v>
      </c>
      <c r="O82" s="149">
        <v>0</v>
      </c>
      <c r="P82" s="88">
        <f t="shared" si="30"/>
        <v>68</v>
      </c>
      <c r="Q82" s="150" t="s">
        <v>292</v>
      </c>
      <c r="R82" s="61">
        <f t="shared" si="55"/>
        <v>83</v>
      </c>
      <c r="S82" s="75">
        <v>120</v>
      </c>
      <c r="T82" s="71">
        <v>157000</v>
      </c>
      <c r="U82" s="63">
        <v>4</v>
      </c>
      <c r="V82" s="63">
        <v>2018</v>
      </c>
      <c r="W82" s="64">
        <v>0</v>
      </c>
      <c r="X82" s="65"/>
      <c r="Y82" s="65">
        <f t="shared" si="31"/>
        <v>9</v>
      </c>
      <c r="Z82" s="65">
        <f t="shared" si="41"/>
        <v>21</v>
      </c>
      <c r="AA82" s="65">
        <f t="shared" si="41"/>
        <v>33</v>
      </c>
      <c r="AB82" s="65">
        <f t="shared" si="42"/>
        <v>38</v>
      </c>
      <c r="AC82" s="66">
        <f t="shared" si="56"/>
        <v>30</v>
      </c>
      <c r="AD82" s="157">
        <f t="shared" si="32"/>
        <v>2308.8235294117649</v>
      </c>
      <c r="AE82" s="68"/>
      <c r="AF82" s="67">
        <f t="shared" si="33"/>
        <v>0</v>
      </c>
      <c r="AG82" s="67">
        <f t="shared" si="43"/>
        <v>20779.411764705885</v>
      </c>
      <c r="AH82" s="68">
        <f t="shared" si="44"/>
        <v>20779.411764705885</v>
      </c>
      <c r="AI82" s="68">
        <f t="shared" si="45"/>
        <v>136220.58823529413</v>
      </c>
      <c r="AJ82" s="69">
        <f t="shared" si="34"/>
        <v>19694.542877391919</v>
      </c>
      <c r="AK82" s="69">
        <f t="shared" si="46"/>
        <v>40473.9546420978</v>
      </c>
      <c r="AL82" s="69">
        <f t="shared" si="35"/>
        <v>116526.0453579022</v>
      </c>
      <c r="AM82" s="69">
        <f t="shared" si="47"/>
        <v>1790.4129888538109</v>
      </c>
      <c r="AN82" s="69">
        <f t="shared" si="36"/>
        <v>19694.542877391919</v>
      </c>
      <c r="AO82" s="69">
        <f t="shared" si="37"/>
        <v>19694.542877391919</v>
      </c>
      <c r="AP82" s="69">
        <f t="shared" si="38"/>
        <v>19694.542877391919</v>
      </c>
      <c r="AQ82" s="69">
        <f t="shared" si="39"/>
        <v>19694.542877391919</v>
      </c>
      <c r="AR82" s="70">
        <f t="shared" si="48"/>
        <v>19694.542877391919</v>
      </c>
      <c r="AS82" s="71">
        <f t="shared" si="49"/>
        <v>18053.330970942592</v>
      </c>
      <c r="AT82" s="69">
        <f t="shared" si="50"/>
        <v>27705.882352941178</v>
      </c>
      <c r="AU82" s="71">
        <f t="shared" si="51"/>
        <v>68179.836995038975</v>
      </c>
      <c r="AV82" s="69">
        <f t="shared" si="40"/>
        <v>88820.163004961025</v>
      </c>
      <c r="AW82" s="72">
        <f t="shared" si="52"/>
        <v>11544.117647058825</v>
      </c>
      <c r="AX82" s="73">
        <f t="shared" si="53"/>
        <v>79723.9546420978</v>
      </c>
      <c r="AY82" s="74">
        <f t="shared" si="54"/>
        <v>77276.0453579022</v>
      </c>
    </row>
    <row r="83" spans="1:51" ht="12.75">
      <c r="A83" s="55">
        <v>1</v>
      </c>
      <c r="B83" s="56" t="s">
        <v>54</v>
      </c>
      <c r="C83" s="75">
        <v>59</v>
      </c>
      <c r="D83" s="75" t="s">
        <v>55</v>
      </c>
      <c r="E83" s="75" t="s">
        <v>131</v>
      </c>
      <c r="F83" s="75" t="s">
        <v>128</v>
      </c>
      <c r="G83" s="75">
        <v>15</v>
      </c>
      <c r="H83" s="75" t="s">
        <v>58</v>
      </c>
      <c r="I83" s="75"/>
      <c r="J83" s="75"/>
      <c r="K83" s="87">
        <v>42954</v>
      </c>
      <c r="L83" s="59">
        <v>42318</v>
      </c>
      <c r="M83" s="60">
        <v>43009</v>
      </c>
      <c r="N83" s="59">
        <f t="shared" si="29"/>
        <v>45240</v>
      </c>
      <c r="O83" s="149">
        <v>0</v>
      </c>
      <c r="P83" s="88">
        <f t="shared" si="30"/>
        <v>68</v>
      </c>
      <c r="Q83" s="150" t="s">
        <v>292</v>
      </c>
      <c r="R83" s="61">
        <f t="shared" si="55"/>
        <v>83</v>
      </c>
      <c r="S83" s="75">
        <v>120</v>
      </c>
      <c r="T83" s="71">
        <v>176000</v>
      </c>
      <c r="U83" s="63">
        <v>4</v>
      </c>
      <c r="V83" s="63">
        <v>2018</v>
      </c>
      <c r="W83" s="64">
        <v>0</v>
      </c>
      <c r="X83" s="65"/>
      <c r="Y83" s="65">
        <f t="shared" si="31"/>
        <v>9</v>
      </c>
      <c r="Z83" s="65">
        <f t="shared" si="41"/>
        <v>21</v>
      </c>
      <c r="AA83" s="65">
        <f t="shared" si="41"/>
        <v>33</v>
      </c>
      <c r="AB83" s="65">
        <f t="shared" si="42"/>
        <v>38</v>
      </c>
      <c r="AC83" s="66">
        <f t="shared" si="56"/>
        <v>30</v>
      </c>
      <c r="AD83" s="157">
        <f t="shared" si="32"/>
        <v>2588.2352941176468</v>
      </c>
      <c r="AE83" s="68"/>
      <c r="AF83" s="67">
        <f t="shared" si="33"/>
        <v>0</v>
      </c>
      <c r="AG83" s="67">
        <f t="shared" si="43"/>
        <v>23294.117647058822</v>
      </c>
      <c r="AH83" s="68">
        <f t="shared" si="44"/>
        <v>23294.117647058822</v>
      </c>
      <c r="AI83" s="68">
        <f t="shared" si="45"/>
        <v>152705.88235294117</v>
      </c>
      <c r="AJ83" s="69">
        <f t="shared" si="34"/>
        <v>22077.958894401134</v>
      </c>
      <c r="AK83" s="69">
        <f t="shared" si="46"/>
        <v>45372.076541459959</v>
      </c>
      <c r="AL83" s="69">
        <f t="shared" si="35"/>
        <v>130627.92345854004</v>
      </c>
      <c r="AM83" s="69">
        <f t="shared" si="47"/>
        <v>2007.0871722182849</v>
      </c>
      <c r="AN83" s="69">
        <f t="shared" si="36"/>
        <v>22077.958894401134</v>
      </c>
      <c r="AO83" s="69">
        <f t="shared" si="37"/>
        <v>22077.958894401134</v>
      </c>
      <c r="AP83" s="69">
        <f t="shared" si="38"/>
        <v>22077.958894401134</v>
      </c>
      <c r="AQ83" s="69">
        <f t="shared" si="39"/>
        <v>22077.958894401134</v>
      </c>
      <c r="AR83" s="70">
        <f t="shared" si="48"/>
        <v>22077.958894401134</v>
      </c>
      <c r="AS83" s="71">
        <f t="shared" si="49"/>
        <v>20238.128986534375</v>
      </c>
      <c r="AT83" s="69">
        <f t="shared" si="50"/>
        <v>31058.823529411762</v>
      </c>
      <c r="AU83" s="71">
        <f t="shared" si="51"/>
        <v>76430.900070871721</v>
      </c>
      <c r="AV83" s="69">
        <f t="shared" si="40"/>
        <v>99569.099929128279</v>
      </c>
      <c r="AW83" s="72">
        <f t="shared" si="52"/>
        <v>12941.176470588234</v>
      </c>
      <c r="AX83" s="73">
        <f t="shared" si="53"/>
        <v>89372.076541459959</v>
      </c>
      <c r="AY83" s="74">
        <f t="shared" si="54"/>
        <v>86627.923458540041</v>
      </c>
    </row>
    <row r="84" spans="1:51" ht="12.75">
      <c r="A84" s="55">
        <v>1</v>
      </c>
      <c r="B84" s="56" t="s">
        <v>54</v>
      </c>
      <c r="C84" s="75">
        <v>59</v>
      </c>
      <c r="D84" s="75" t="s">
        <v>55</v>
      </c>
      <c r="E84" s="75" t="s">
        <v>132</v>
      </c>
      <c r="F84" s="75" t="s">
        <v>128</v>
      </c>
      <c r="G84" s="75">
        <v>15</v>
      </c>
      <c r="H84" s="75" t="s">
        <v>58</v>
      </c>
      <c r="I84" s="75"/>
      <c r="J84" s="75"/>
      <c r="K84" s="87">
        <v>42954</v>
      </c>
      <c r="L84" s="59">
        <v>42318</v>
      </c>
      <c r="M84" s="60">
        <v>43009</v>
      </c>
      <c r="N84" s="59">
        <f t="shared" si="29"/>
        <v>45240</v>
      </c>
      <c r="O84" s="149">
        <v>0</v>
      </c>
      <c r="P84" s="88">
        <f t="shared" si="30"/>
        <v>68</v>
      </c>
      <c r="Q84" s="150" t="s">
        <v>292</v>
      </c>
      <c r="R84" s="61">
        <f t="shared" si="55"/>
        <v>83</v>
      </c>
      <c r="S84" s="75">
        <v>120</v>
      </c>
      <c r="T84" s="71">
        <v>198000</v>
      </c>
      <c r="U84" s="63">
        <v>4</v>
      </c>
      <c r="V84" s="63">
        <v>2018</v>
      </c>
      <c r="W84" s="64">
        <v>0</v>
      </c>
      <c r="X84" s="65"/>
      <c r="Y84" s="65">
        <f t="shared" si="31"/>
        <v>9</v>
      </c>
      <c r="Z84" s="65">
        <f t="shared" si="41"/>
        <v>21</v>
      </c>
      <c r="AA84" s="65">
        <f t="shared" si="41"/>
        <v>33</v>
      </c>
      <c r="AB84" s="65">
        <f t="shared" si="42"/>
        <v>38</v>
      </c>
      <c r="AC84" s="66">
        <f t="shared" si="56"/>
        <v>30</v>
      </c>
      <c r="AD84" s="157">
        <f t="shared" si="32"/>
        <v>2911.7647058823532</v>
      </c>
      <c r="AE84" s="68"/>
      <c r="AF84" s="67">
        <f t="shared" si="33"/>
        <v>0</v>
      </c>
      <c r="AG84" s="67">
        <f t="shared" si="43"/>
        <v>26205.882352941178</v>
      </c>
      <c r="AH84" s="68">
        <f t="shared" si="44"/>
        <v>26205.882352941178</v>
      </c>
      <c r="AI84" s="68">
        <f t="shared" si="45"/>
        <v>171794.11764705883</v>
      </c>
      <c r="AJ84" s="69">
        <f t="shared" si="34"/>
        <v>24837.703756201277</v>
      </c>
      <c r="AK84" s="69">
        <f t="shared" si="46"/>
        <v>51043.586109142459</v>
      </c>
      <c r="AL84" s="69">
        <f t="shared" si="35"/>
        <v>146956.41389085754</v>
      </c>
      <c r="AM84" s="69">
        <f t="shared" si="47"/>
        <v>2257.9730687455708</v>
      </c>
      <c r="AN84" s="69">
        <f t="shared" si="36"/>
        <v>24837.703756201277</v>
      </c>
      <c r="AO84" s="69">
        <f t="shared" si="37"/>
        <v>24837.703756201277</v>
      </c>
      <c r="AP84" s="69">
        <f t="shared" si="38"/>
        <v>24837.703756201277</v>
      </c>
      <c r="AQ84" s="69">
        <f t="shared" si="39"/>
        <v>24837.703756201277</v>
      </c>
      <c r="AR84" s="70">
        <f t="shared" si="48"/>
        <v>24837.703756201277</v>
      </c>
      <c r="AS84" s="71">
        <f t="shared" si="49"/>
        <v>22767.895109851168</v>
      </c>
      <c r="AT84" s="69">
        <f t="shared" si="50"/>
        <v>34941.176470588238</v>
      </c>
      <c r="AU84" s="71">
        <f t="shared" si="51"/>
        <v>85984.762579730697</v>
      </c>
      <c r="AV84" s="69">
        <f t="shared" si="40"/>
        <v>112015.2374202693</v>
      </c>
      <c r="AW84" s="72">
        <f t="shared" si="52"/>
        <v>14558.823529411766</v>
      </c>
      <c r="AX84" s="73">
        <f t="shared" si="53"/>
        <v>100543.58610914246</v>
      </c>
      <c r="AY84" s="74">
        <f t="shared" si="54"/>
        <v>97456.413890857541</v>
      </c>
    </row>
    <row r="85" spans="1:51" ht="12.75">
      <c r="A85" s="55">
        <v>1</v>
      </c>
      <c r="B85" s="56" t="s">
        <v>54</v>
      </c>
      <c r="C85" s="75">
        <v>59</v>
      </c>
      <c r="D85" s="75" t="s">
        <v>55</v>
      </c>
      <c r="E85" s="75" t="s">
        <v>133</v>
      </c>
      <c r="F85" s="75" t="s">
        <v>128</v>
      </c>
      <c r="G85" s="75">
        <v>15</v>
      </c>
      <c r="H85" s="75" t="s">
        <v>58</v>
      </c>
      <c r="I85" s="75"/>
      <c r="J85" s="75"/>
      <c r="K85" s="87">
        <v>42954</v>
      </c>
      <c r="L85" s="59">
        <v>42318</v>
      </c>
      <c r="M85" s="60">
        <v>43009</v>
      </c>
      <c r="N85" s="59">
        <f t="shared" si="29"/>
        <v>45240</v>
      </c>
      <c r="O85" s="149">
        <v>0</v>
      </c>
      <c r="P85" s="88">
        <f t="shared" si="30"/>
        <v>68</v>
      </c>
      <c r="Q85" s="150" t="s">
        <v>292</v>
      </c>
      <c r="R85" s="61">
        <f t="shared" si="55"/>
        <v>83</v>
      </c>
      <c r="S85" s="75">
        <v>120</v>
      </c>
      <c r="T85" s="71">
        <v>798000</v>
      </c>
      <c r="U85" s="63">
        <v>4</v>
      </c>
      <c r="V85" s="63">
        <v>2018</v>
      </c>
      <c r="W85" s="64">
        <v>0</v>
      </c>
      <c r="X85" s="65"/>
      <c r="Y85" s="65">
        <f t="shared" si="31"/>
        <v>9</v>
      </c>
      <c r="Z85" s="65">
        <f t="shared" si="41"/>
        <v>21</v>
      </c>
      <c r="AA85" s="65">
        <f t="shared" si="41"/>
        <v>33</v>
      </c>
      <c r="AB85" s="65">
        <f t="shared" si="42"/>
        <v>38</v>
      </c>
      <c r="AC85" s="66">
        <f t="shared" si="56"/>
        <v>30</v>
      </c>
      <c r="AD85" s="157">
        <f t="shared" si="32"/>
        <v>11735.294117647059</v>
      </c>
      <c r="AE85" s="68"/>
      <c r="AF85" s="67">
        <f t="shared" si="33"/>
        <v>0</v>
      </c>
      <c r="AG85" s="67">
        <f t="shared" si="43"/>
        <v>105617.64705882354</v>
      </c>
      <c r="AH85" s="68">
        <f t="shared" si="44"/>
        <v>105617.64705882354</v>
      </c>
      <c r="AI85" s="68">
        <f t="shared" si="45"/>
        <v>692382.3529411765</v>
      </c>
      <c r="AJ85" s="69">
        <f t="shared" si="34"/>
        <v>100103.47271438697</v>
      </c>
      <c r="AK85" s="69">
        <f t="shared" si="46"/>
        <v>205721.11977321049</v>
      </c>
      <c r="AL85" s="69">
        <f t="shared" si="35"/>
        <v>592278.88022678951</v>
      </c>
      <c r="AM85" s="69">
        <f t="shared" si="47"/>
        <v>9100.3157013079053</v>
      </c>
      <c r="AN85" s="69">
        <f t="shared" si="36"/>
        <v>100103.47271438697</v>
      </c>
      <c r="AO85" s="69">
        <f t="shared" si="37"/>
        <v>100103.47271438697</v>
      </c>
      <c r="AP85" s="69">
        <f t="shared" si="38"/>
        <v>100103.47271438697</v>
      </c>
      <c r="AQ85" s="69">
        <f t="shared" si="39"/>
        <v>100103.47271438697</v>
      </c>
      <c r="AR85" s="70">
        <f t="shared" si="48"/>
        <v>100103.47271438697</v>
      </c>
      <c r="AS85" s="71">
        <f t="shared" si="49"/>
        <v>91761.516654854728</v>
      </c>
      <c r="AT85" s="69">
        <f t="shared" si="50"/>
        <v>140823.5294117647</v>
      </c>
      <c r="AU85" s="71">
        <f t="shared" si="51"/>
        <v>346544.64918497519</v>
      </c>
      <c r="AV85" s="69">
        <f t="shared" si="40"/>
        <v>451455.35081502481</v>
      </c>
      <c r="AW85" s="72">
        <f t="shared" si="52"/>
        <v>58676.470588235301</v>
      </c>
      <c r="AX85" s="73">
        <f t="shared" si="53"/>
        <v>405221.11977321049</v>
      </c>
      <c r="AY85" s="74">
        <f t="shared" si="54"/>
        <v>392778.88022678951</v>
      </c>
    </row>
    <row r="86" spans="1:51" ht="12.75">
      <c r="A86" s="55">
        <v>1</v>
      </c>
      <c r="B86" s="56" t="s">
        <v>54</v>
      </c>
      <c r="C86" s="75">
        <v>60</v>
      </c>
      <c r="D86" s="75" t="s">
        <v>55</v>
      </c>
      <c r="E86" s="75" t="s">
        <v>134</v>
      </c>
      <c r="F86" s="75" t="s">
        <v>126</v>
      </c>
      <c r="G86" s="75">
        <v>4644</v>
      </c>
      <c r="H86" s="75" t="s">
        <v>58</v>
      </c>
      <c r="I86" s="75"/>
      <c r="J86" s="75"/>
      <c r="K86" s="87">
        <v>42954</v>
      </c>
      <c r="L86" s="59">
        <v>42318</v>
      </c>
      <c r="M86" s="60">
        <v>43009</v>
      </c>
      <c r="N86" s="59">
        <f t="shared" si="29"/>
        <v>45240</v>
      </c>
      <c r="O86" s="149">
        <v>0</v>
      </c>
      <c r="P86" s="88">
        <f t="shared" si="30"/>
        <v>68</v>
      </c>
      <c r="Q86" s="150" t="s">
        <v>292</v>
      </c>
      <c r="R86" s="61">
        <f t="shared" si="55"/>
        <v>83</v>
      </c>
      <c r="S86" s="75">
        <v>120</v>
      </c>
      <c r="T86" s="71">
        <v>5042</v>
      </c>
      <c r="U86" s="63">
        <v>4</v>
      </c>
      <c r="V86" s="63">
        <v>2018</v>
      </c>
      <c r="W86" s="64">
        <v>0</v>
      </c>
      <c r="X86" s="65"/>
      <c r="Y86" s="65">
        <f t="shared" si="31"/>
        <v>9</v>
      </c>
      <c r="Z86" s="65">
        <f t="shared" si="41"/>
        <v>21</v>
      </c>
      <c r="AA86" s="65">
        <f t="shared" si="41"/>
        <v>33</v>
      </c>
      <c r="AB86" s="65">
        <f t="shared" si="42"/>
        <v>38</v>
      </c>
      <c r="AC86" s="66">
        <f t="shared" si="56"/>
        <v>30</v>
      </c>
      <c r="AD86" s="157">
        <f t="shared" si="32"/>
        <v>74.147058823529406</v>
      </c>
      <c r="AE86" s="68"/>
      <c r="AF86" s="67">
        <f t="shared" si="33"/>
        <v>0</v>
      </c>
      <c r="AG86" s="67">
        <f t="shared" si="43"/>
        <v>667.32352941176464</v>
      </c>
      <c r="AH86" s="68">
        <f t="shared" si="44"/>
        <v>667.32352941176464</v>
      </c>
      <c r="AI86" s="68">
        <f t="shared" si="45"/>
        <v>4374.6764705882351</v>
      </c>
      <c r="AJ86" s="69">
        <f t="shared" si="34"/>
        <v>632.4833451452871</v>
      </c>
      <c r="AK86" s="69">
        <f t="shared" si="46"/>
        <v>1299.8068745570517</v>
      </c>
      <c r="AL86" s="69">
        <f t="shared" si="35"/>
        <v>3742.1931254429483</v>
      </c>
      <c r="AM86" s="69">
        <f t="shared" si="47"/>
        <v>57.498485922298826</v>
      </c>
      <c r="AN86" s="69">
        <f t="shared" si="36"/>
        <v>632.4833451452871</v>
      </c>
      <c r="AO86" s="69">
        <f t="shared" si="37"/>
        <v>632.4833451452871</v>
      </c>
      <c r="AP86" s="69">
        <f t="shared" si="38"/>
        <v>632.4833451452871</v>
      </c>
      <c r="AQ86" s="69">
        <f t="shared" si="39"/>
        <v>632.4833451452871</v>
      </c>
      <c r="AR86" s="70">
        <f t="shared" si="48"/>
        <v>632.4833451452871</v>
      </c>
      <c r="AS86" s="71">
        <f t="shared" si="49"/>
        <v>579.7763997165132</v>
      </c>
      <c r="AT86" s="69">
        <f t="shared" si="50"/>
        <v>889.76470588235293</v>
      </c>
      <c r="AU86" s="71">
        <f t="shared" si="51"/>
        <v>2189.5715804394049</v>
      </c>
      <c r="AV86" s="69">
        <f t="shared" si="40"/>
        <v>2852.4284195605951</v>
      </c>
      <c r="AW86" s="72">
        <f t="shared" si="52"/>
        <v>370.73529411764702</v>
      </c>
      <c r="AX86" s="73">
        <f t="shared" si="53"/>
        <v>2560.3068745570517</v>
      </c>
      <c r="AY86" s="74">
        <f t="shared" si="54"/>
        <v>2481.6931254429483</v>
      </c>
    </row>
    <row r="87" spans="1:51" ht="12.75">
      <c r="A87" s="55">
        <v>1</v>
      </c>
      <c r="B87" s="56" t="s">
        <v>54</v>
      </c>
      <c r="C87" s="75">
        <v>61</v>
      </c>
      <c r="D87" s="75" t="s">
        <v>55</v>
      </c>
      <c r="E87" s="75" t="s">
        <v>134</v>
      </c>
      <c r="F87" s="75" t="s">
        <v>126</v>
      </c>
      <c r="G87" s="75">
        <v>4678</v>
      </c>
      <c r="H87" s="75" t="s">
        <v>58</v>
      </c>
      <c r="I87" s="75"/>
      <c r="J87" s="75"/>
      <c r="K87" s="87">
        <v>42955</v>
      </c>
      <c r="L87" s="59">
        <v>42318</v>
      </c>
      <c r="M87" s="60">
        <v>43009</v>
      </c>
      <c r="N87" s="59">
        <f t="shared" si="29"/>
        <v>45240</v>
      </c>
      <c r="O87" s="149">
        <v>0</v>
      </c>
      <c r="P87" s="88">
        <f t="shared" si="30"/>
        <v>68</v>
      </c>
      <c r="Q87" s="150" t="s">
        <v>292</v>
      </c>
      <c r="R87" s="61">
        <f t="shared" si="55"/>
        <v>83</v>
      </c>
      <c r="S87" s="75">
        <v>120</v>
      </c>
      <c r="T87" s="71">
        <v>4202</v>
      </c>
      <c r="U87" s="63">
        <v>4</v>
      </c>
      <c r="V87" s="63">
        <v>2018</v>
      </c>
      <c r="W87" s="64">
        <v>0</v>
      </c>
      <c r="X87" s="65"/>
      <c r="Y87" s="65">
        <f t="shared" si="31"/>
        <v>9</v>
      </c>
      <c r="Z87" s="65">
        <f t="shared" si="41"/>
        <v>21</v>
      </c>
      <c r="AA87" s="65">
        <f t="shared" si="41"/>
        <v>33</v>
      </c>
      <c r="AB87" s="65">
        <f t="shared" si="42"/>
        <v>38</v>
      </c>
      <c r="AC87" s="66">
        <f t="shared" si="56"/>
        <v>30</v>
      </c>
      <c r="AD87" s="157">
        <f t="shared" si="32"/>
        <v>61.794117647058826</v>
      </c>
      <c r="AE87" s="68"/>
      <c r="AF87" s="67">
        <f t="shared" si="33"/>
        <v>0</v>
      </c>
      <c r="AG87" s="67">
        <f t="shared" si="43"/>
        <v>556.14705882352939</v>
      </c>
      <c r="AH87" s="68">
        <f t="shared" si="44"/>
        <v>556.14705882352939</v>
      </c>
      <c r="AI87" s="68">
        <f t="shared" si="45"/>
        <v>3645.8529411764707</v>
      </c>
      <c r="AJ87" s="69">
        <f t="shared" si="34"/>
        <v>527.11126860382706</v>
      </c>
      <c r="AK87" s="69">
        <f t="shared" si="46"/>
        <v>1083.2583274273566</v>
      </c>
      <c r="AL87" s="69">
        <f t="shared" si="35"/>
        <v>3118.7416725726434</v>
      </c>
      <c r="AM87" s="69">
        <f t="shared" si="47"/>
        <v>47.919206236711553</v>
      </c>
      <c r="AN87" s="69">
        <f t="shared" si="36"/>
        <v>527.11126860382706</v>
      </c>
      <c r="AO87" s="69">
        <f t="shared" si="37"/>
        <v>527.11126860382706</v>
      </c>
      <c r="AP87" s="69">
        <f t="shared" si="38"/>
        <v>527.11126860382706</v>
      </c>
      <c r="AQ87" s="69">
        <f t="shared" si="39"/>
        <v>527.11126860382706</v>
      </c>
      <c r="AR87" s="70">
        <f t="shared" si="48"/>
        <v>527.11126860382706</v>
      </c>
      <c r="AS87" s="71">
        <f t="shared" si="49"/>
        <v>483.18532955350815</v>
      </c>
      <c r="AT87" s="69">
        <f t="shared" si="50"/>
        <v>741.52941176470586</v>
      </c>
      <c r="AU87" s="71">
        <f t="shared" si="51"/>
        <v>1824.7877391920624</v>
      </c>
      <c r="AV87" s="69">
        <f t="shared" si="40"/>
        <v>2377.2122608079376</v>
      </c>
      <c r="AW87" s="72">
        <f t="shared" si="52"/>
        <v>308.97058823529414</v>
      </c>
      <c r="AX87" s="73">
        <f t="shared" si="53"/>
        <v>2133.7583274273566</v>
      </c>
      <c r="AY87" s="74">
        <f t="shared" si="54"/>
        <v>2068.2416725726434</v>
      </c>
    </row>
    <row r="88" spans="1:51" ht="12.75">
      <c r="A88" s="55">
        <v>1</v>
      </c>
      <c r="B88" s="56" t="s">
        <v>54</v>
      </c>
      <c r="C88" s="75">
        <v>62</v>
      </c>
      <c r="D88" s="75" t="s">
        <v>55</v>
      </c>
      <c r="E88" s="75" t="s">
        <v>135</v>
      </c>
      <c r="F88" s="75" t="s">
        <v>136</v>
      </c>
      <c r="G88" s="75">
        <v>8865</v>
      </c>
      <c r="H88" s="75" t="s">
        <v>58</v>
      </c>
      <c r="I88" s="75"/>
      <c r="J88" s="75"/>
      <c r="K88" s="87">
        <v>42956</v>
      </c>
      <c r="L88" s="59">
        <v>42318</v>
      </c>
      <c r="M88" s="60">
        <v>43009</v>
      </c>
      <c r="N88" s="59">
        <f t="shared" si="29"/>
        <v>45240</v>
      </c>
      <c r="O88" s="149">
        <v>0</v>
      </c>
      <c r="P88" s="88">
        <f t="shared" si="30"/>
        <v>68</v>
      </c>
      <c r="Q88" s="150" t="s">
        <v>292</v>
      </c>
      <c r="R88" s="61">
        <f t="shared" si="55"/>
        <v>83</v>
      </c>
      <c r="S88" s="75">
        <v>120</v>
      </c>
      <c r="T88" s="71">
        <v>500000</v>
      </c>
      <c r="U88" s="63">
        <v>4</v>
      </c>
      <c r="V88" s="63">
        <v>2018</v>
      </c>
      <c r="W88" s="64">
        <v>0</v>
      </c>
      <c r="X88" s="65"/>
      <c r="Y88" s="65">
        <f t="shared" si="31"/>
        <v>9</v>
      </c>
      <c r="Z88" s="65">
        <f t="shared" si="41"/>
        <v>21</v>
      </c>
      <c r="AA88" s="65">
        <f t="shared" si="41"/>
        <v>33</v>
      </c>
      <c r="AB88" s="65">
        <f t="shared" si="42"/>
        <v>38</v>
      </c>
      <c r="AC88" s="66">
        <f t="shared" si="56"/>
        <v>30</v>
      </c>
      <c r="AD88" s="157">
        <f t="shared" si="32"/>
        <v>7352.9411764705883</v>
      </c>
      <c r="AE88" s="68"/>
      <c r="AF88" s="67">
        <f t="shared" si="33"/>
        <v>0</v>
      </c>
      <c r="AG88" s="67">
        <f t="shared" si="43"/>
        <v>66176.470588235301</v>
      </c>
      <c r="AH88" s="68">
        <f t="shared" si="44"/>
        <v>66176.470588235301</v>
      </c>
      <c r="AI88" s="68">
        <f t="shared" si="45"/>
        <v>433823.5294117647</v>
      </c>
      <c r="AJ88" s="69">
        <f t="shared" si="34"/>
        <v>62721.474131821407</v>
      </c>
      <c r="AK88" s="69">
        <f t="shared" si="46"/>
        <v>128897.94472005671</v>
      </c>
      <c r="AL88" s="69">
        <f t="shared" si="35"/>
        <v>371102.05527994328</v>
      </c>
      <c r="AM88" s="69">
        <f t="shared" si="47"/>
        <v>5701.9521938019461</v>
      </c>
      <c r="AN88" s="69">
        <f t="shared" si="36"/>
        <v>62721.474131821407</v>
      </c>
      <c r="AO88" s="69">
        <f t="shared" si="37"/>
        <v>62721.474131821407</v>
      </c>
      <c r="AP88" s="69">
        <f t="shared" si="38"/>
        <v>62721.474131821407</v>
      </c>
      <c r="AQ88" s="69">
        <f t="shared" si="39"/>
        <v>62721.474131821407</v>
      </c>
      <c r="AR88" s="70">
        <f t="shared" si="48"/>
        <v>62721.474131821407</v>
      </c>
      <c r="AS88" s="71">
        <f t="shared" si="49"/>
        <v>57494.684620836284</v>
      </c>
      <c r="AT88" s="69">
        <f t="shared" si="50"/>
        <v>88235.294117647063</v>
      </c>
      <c r="AU88" s="71">
        <f t="shared" si="51"/>
        <v>217133.23883770377</v>
      </c>
      <c r="AV88" s="69">
        <f t="shared" si="40"/>
        <v>282866.76116229623</v>
      </c>
      <c r="AW88" s="72">
        <f t="shared" si="52"/>
        <v>36764.705882352944</v>
      </c>
      <c r="AX88" s="73">
        <f t="shared" si="53"/>
        <v>253897.94472005672</v>
      </c>
      <c r="AY88" s="74">
        <f t="shared" si="54"/>
        <v>246102.05527994328</v>
      </c>
    </row>
    <row r="89" spans="1:51" ht="12.75">
      <c r="A89" s="55">
        <v>1</v>
      </c>
      <c r="B89" s="56" t="s">
        <v>54</v>
      </c>
      <c r="C89" s="75">
        <v>99</v>
      </c>
      <c r="D89" s="75" t="s">
        <v>55</v>
      </c>
      <c r="E89" s="65" t="s">
        <v>137</v>
      </c>
      <c r="F89" s="65" t="s">
        <v>138</v>
      </c>
      <c r="G89" s="83">
        <v>63</v>
      </c>
      <c r="H89" s="65" t="s">
        <v>58</v>
      </c>
      <c r="I89" s="75"/>
      <c r="J89" s="75"/>
      <c r="K89" s="87">
        <v>42956</v>
      </c>
      <c r="L89" s="59">
        <v>42318</v>
      </c>
      <c r="M89" s="60">
        <v>43009</v>
      </c>
      <c r="N89" s="59">
        <f t="shared" si="29"/>
        <v>45240</v>
      </c>
      <c r="O89" s="149">
        <v>0</v>
      </c>
      <c r="P89" s="85">
        <f t="shared" si="30"/>
        <v>68</v>
      </c>
      <c r="Q89" s="150" t="s">
        <v>292</v>
      </c>
      <c r="R89" s="61">
        <f t="shared" si="55"/>
        <v>83</v>
      </c>
      <c r="S89" s="65">
        <v>120</v>
      </c>
      <c r="T89" s="86">
        <v>65625</v>
      </c>
      <c r="U89" s="63">
        <v>4</v>
      </c>
      <c r="V89" s="63">
        <v>2018</v>
      </c>
      <c r="W89" s="64">
        <v>0</v>
      </c>
      <c r="X89" s="65"/>
      <c r="Y89" s="65">
        <f t="shared" si="31"/>
        <v>9</v>
      </c>
      <c r="Z89" s="65">
        <f t="shared" si="41"/>
        <v>21</v>
      </c>
      <c r="AA89" s="65">
        <f t="shared" si="41"/>
        <v>33</v>
      </c>
      <c r="AB89" s="65">
        <f t="shared" si="42"/>
        <v>38</v>
      </c>
      <c r="AC89" s="66">
        <f t="shared" si="56"/>
        <v>30</v>
      </c>
      <c r="AD89" s="157">
        <f t="shared" si="32"/>
        <v>965.07352941176475</v>
      </c>
      <c r="AE89" s="68"/>
      <c r="AF89" s="67">
        <f t="shared" si="33"/>
        <v>0</v>
      </c>
      <c r="AG89" s="67">
        <f t="shared" si="43"/>
        <v>8685.6617647058829</v>
      </c>
      <c r="AH89" s="68">
        <f t="shared" si="44"/>
        <v>8685.6617647058829</v>
      </c>
      <c r="AI89" s="68">
        <f t="shared" si="45"/>
        <v>56939.338235294119</v>
      </c>
      <c r="AJ89" s="69">
        <f t="shared" si="34"/>
        <v>8232.1934798015609</v>
      </c>
      <c r="AK89" s="69">
        <f t="shared" si="46"/>
        <v>16917.855244507446</v>
      </c>
      <c r="AL89" s="69">
        <f t="shared" si="35"/>
        <v>48707.144755492554</v>
      </c>
      <c r="AM89" s="69">
        <f t="shared" si="47"/>
        <v>748.38122543650559</v>
      </c>
      <c r="AN89" s="69">
        <f t="shared" si="36"/>
        <v>8232.1934798015609</v>
      </c>
      <c r="AO89" s="69">
        <f t="shared" si="37"/>
        <v>8232.1934798015609</v>
      </c>
      <c r="AP89" s="69">
        <f t="shared" si="38"/>
        <v>8232.1934798015609</v>
      </c>
      <c r="AQ89" s="69">
        <f t="shared" si="39"/>
        <v>8232.1934798015609</v>
      </c>
      <c r="AR89" s="70">
        <f t="shared" si="48"/>
        <v>8232.1934798015609</v>
      </c>
      <c r="AS89" s="71">
        <f t="shared" si="49"/>
        <v>7546.1773564847645</v>
      </c>
      <c r="AT89" s="69">
        <f t="shared" si="50"/>
        <v>11580.882352941177</v>
      </c>
      <c r="AU89" s="71">
        <f t="shared" si="51"/>
        <v>28498.73759744862</v>
      </c>
      <c r="AV89" s="69">
        <f t="shared" si="40"/>
        <v>37126.26240255138</v>
      </c>
      <c r="AW89" s="72">
        <f t="shared" si="52"/>
        <v>4825.3676470588234</v>
      </c>
      <c r="AX89" s="73">
        <f t="shared" si="53"/>
        <v>33324.105244507446</v>
      </c>
      <c r="AY89" s="74">
        <f t="shared" si="54"/>
        <v>32300.894755492554</v>
      </c>
    </row>
    <row r="90" spans="1:51" ht="12.75">
      <c r="A90" s="55">
        <v>1</v>
      </c>
      <c r="B90" s="56" t="s">
        <v>54</v>
      </c>
      <c r="C90" s="75">
        <v>63</v>
      </c>
      <c r="D90" s="75" t="s">
        <v>55</v>
      </c>
      <c r="E90" s="75" t="s">
        <v>139</v>
      </c>
      <c r="F90" s="75" t="s">
        <v>140</v>
      </c>
      <c r="G90" s="75">
        <v>17980</v>
      </c>
      <c r="H90" s="75" t="s">
        <v>58</v>
      </c>
      <c r="I90" s="75"/>
      <c r="J90" s="75"/>
      <c r="K90" s="87">
        <v>42957</v>
      </c>
      <c r="L90" s="59">
        <v>42318</v>
      </c>
      <c r="M90" s="60">
        <v>43009</v>
      </c>
      <c r="N90" s="59">
        <f t="shared" si="29"/>
        <v>45240</v>
      </c>
      <c r="O90" s="149">
        <v>0</v>
      </c>
      <c r="P90" s="88">
        <f t="shared" si="30"/>
        <v>68</v>
      </c>
      <c r="Q90" s="150" t="s">
        <v>292</v>
      </c>
      <c r="R90" s="61">
        <f t="shared" si="55"/>
        <v>83</v>
      </c>
      <c r="S90" s="75">
        <v>120</v>
      </c>
      <c r="T90" s="71">
        <v>45000</v>
      </c>
      <c r="U90" s="63">
        <v>4</v>
      </c>
      <c r="V90" s="63">
        <v>2018</v>
      </c>
      <c r="W90" s="64">
        <v>0</v>
      </c>
      <c r="X90" s="65"/>
      <c r="Y90" s="65">
        <f t="shared" si="31"/>
        <v>9</v>
      </c>
      <c r="Z90" s="65">
        <f t="shared" si="41"/>
        <v>21</v>
      </c>
      <c r="AA90" s="65">
        <f t="shared" si="41"/>
        <v>33</v>
      </c>
      <c r="AB90" s="65">
        <f t="shared" si="42"/>
        <v>38</v>
      </c>
      <c r="AC90" s="66">
        <f t="shared" si="56"/>
        <v>30</v>
      </c>
      <c r="AD90" s="157">
        <f t="shared" si="32"/>
        <v>661.76470588235293</v>
      </c>
      <c r="AE90" s="68"/>
      <c r="AF90" s="67">
        <f t="shared" si="33"/>
        <v>0</v>
      </c>
      <c r="AG90" s="67">
        <f t="shared" si="43"/>
        <v>5955.8823529411766</v>
      </c>
      <c r="AH90" s="68">
        <f t="shared" si="44"/>
        <v>5955.8823529411766</v>
      </c>
      <c r="AI90" s="68">
        <f t="shared" si="45"/>
        <v>39044.117647058825</v>
      </c>
      <c r="AJ90" s="69">
        <f t="shared" si="34"/>
        <v>5644.9326718639268</v>
      </c>
      <c r="AK90" s="69">
        <f t="shared" si="46"/>
        <v>11600.815024805102</v>
      </c>
      <c r="AL90" s="69">
        <f t="shared" si="35"/>
        <v>33399.184975194898</v>
      </c>
      <c r="AM90" s="69">
        <f t="shared" si="47"/>
        <v>513.17569744217519</v>
      </c>
      <c r="AN90" s="69">
        <f t="shared" si="36"/>
        <v>5644.9326718639268</v>
      </c>
      <c r="AO90" s="69">
        <f t="shared" si="37"/>
        <v>5644.9326718639268</v>
      </c>
      <c r="AP90" s="69">
        <f t="shared" si="38"/>
        <v>5644.9326718639268</v>
      </c>
      <c r="AQ90" s="69">
        <f t="shared" si="39"/>
        <v>5644.9326718639268</v>
      </c>
      <c r="AR90" s="70">
        <f t="shared" si="48"/>
        <v>5644.9326718639268</v>
      </c>
      <c r="AS90" s="71">
        <f t="shared" si="49"/>
        <v>5174.5216158752664</v>
      </c>
      <c r="AT90" s="69">
        <f t="shared" si="50"/>
        <v>7941.1764705882351</v>
      </c>
      <c r="AU90" s="71">
        <f t="shared" si="51"/>
        <v>19541.991495393337</v>
      </c>
      <c r="AV90" s="69">
        <f t="shared" si="40"/>
        <v>25458.008504606663</v>
      </c>
      <c r="AW90" s="72">
        <f t="shared" si="52"/>
        <v>3308.8235294117649</v>
      </c>
      <c r="AX90" s="73">
        <f t="shared" si="53"/>
        <v>22850.815024805102</v>
      </c>
      <c r="AY90" s="74">
        <f t="shared" si="54"/>
        <v>22149.184975194898</v>
      </c>
    </row>
    <row r="91" spans="1:51" ht="12.75">
      <c r="A91" s="55">
        <v>1</v>
      </c>
      <c r="B91" s="56" t="s">
        <v>54</v>
      </c>
      <c r="C91" s="75">
        <v>64</v>
      </c>
      <c r="D91" s="75" t="s">
        <v>55</v>
      </c>
      <c r="E91" s="75" t="s">
        <v>85</v>
      </c>
      <c r="F91" s="75" t="s">
        <v>92</v>
      </c>
      <c r="G91" s="75">
        <v>14104</v>
      </c>
      <c r="H91" s="75" t="s">
        <v>58</v>
      </c>
      <c r="I91" s="75"/>
      <c r="J91" s="75"/>
      <c r="K91" s="87">
        <v>42964</v>
      </c>
      <c r="L91" s="59">
        <v>42318</v>
      </c>
      <c r="M91" s="60">
        <v>43009</v>
      </c>
      <c r="N91" s="59">
        <f t="shared" si="29"/>
        <v>45240</v>
      </c>
      <c r="O91" s="149">
        <v>0</v>
      </c>
      <c r="P91" s="88">
        <f t="shared" si="30"/>
        <v>68</v>
      </c>
      <c r="Q91" s="150" t="s">
        <v>292</v>
      </c>
      <c r="R91" s="61">
        <f t="shared" si="55"/>
        <v>83</v>
      </c>
      <c r="S91" s="75">
        <v>120</v>
      </c>
      <c r="T91" s="71">
        <v>79593</v>
      </c>
      <c r="U91" s="63">
        <v>4</v>
      </c>
      <c r="V91" s="63">
        <v>2018</v>
      </c>
      <c r="W91" s="64">
        <v>0</v>
      </c>
      <c r="X91" s="65"/>
      <c r="Y91" s="65">
        <f t="shared" si="31"/>
        <v>9</v>
      </c>
      <c r="Z91" s="65">
        <f t="shared" si="41"/>
        <v>21</v>
      </c>
      <c r="AA91" s="65">
        <f t="shared" si="41"/>
        <v>33</v>
      </c>
      <c r="AB91" s="65">
        <f t="shared" si="42"/>
        <v>38</v>
      </c>
      <c r="AC91" s="66">
        <f t="shared" si="56"/>
        <v>30</v>
      </c>
      <c r="AD91" s="157">
        <f t="shared" si="32"/>
        <v>1170.4852941176471</v>
      </c>
      <c r="AE91" s="68"/>
      <c r="AF91" s="67">
        <f t="shared" si="33"/>
        <v>0</v>
      </c>
      <c r="AG91" s="67">
        <f t="shared" si="43"/>
        <v>10534.367647058823</v>
      </c>
      <c r="AH91" s="68">
        <f t="shared" si="44"/>
        <v>10534.367647058823</v>
      </c>
      <c r="AI91" s="68">
        <f t="shared" si="45"/>
        <v>69058.632352941175</v>
      </c>
      <c r="AJ91" s="69">
        <f t="shared" si="34"/>
        <v>9984.3805811481216</v>
      </c>
      <c r="AK91" s="69">
        <f t="shared" si="46"/>
        <v>20518.748228206947</v>
      </c>
      <c r="AL91" s="69">
        <f t="shared" si="35"/>
        <v>59074.251771793053</v>
      </c>
      <c r="AM91" s="69">
        <f t="shared" si="47"/>
        <v>907.67096192255656</v>
      </c>
      <c r="AN91" s="69">
        <f t="shared" si="36"/>
        <v>9984.3805811481216</v>
      </c>
      <c r="AO91" s="69">
        <f t="shared" si="37"/>
        <v>9984.3805811481216</v>
      </c>
      <c r="AP91" s="69">
        <f t="shared" si="38"/>
        <v>9984.3805811481216</v>
      </c>
      <c r="AQ91" s="69">
        <f t="shared" si="39"/>
        <v>9984.3805811481216</v>
      </c>
      <c r="AR91" s="70">
        <f t="shared" si="48"/>
        <v>9984.3805811481216</v>
      </c>
      <c r="AS91" s="71">
        <f t="shared" si="49"/>
        <v>9152.3488660524436</v>
      </c>
      <c r="AT91" s="69">
        <f t="shared" si="50"/>
        <v>14045.823529411766</v>
      </c>
      <c r="AU91" s="71">
        <f t="shared" si="51"/>
        <v>34564.571757618716</v>
      </c>
      <c r="AV91" s="69">
        <f t="shared" si="40"/>
        <v>45028.428242381284</v>
      </c>
      <c r="AW91" s="72">
        <f t="shared" si="52"/>
        <v>5852.4264705882351</v>
      </c>
      <c r="AX91" s="73">
        <f t="shared" si="53"/>
        <v>40416.998228206954</v>
      </c>
      <c r="AY91" s="74">
        <f t="shared" si="54"/>
        <v>39176.001771793046</v>
      </c>
    </row>
    <row r="92" spans="1:51" ht="12.75">
      <c r="A92" s="55">
        <v>1</v>
      </c>
      <c r="B92" s="56" t="s">
        <v>54</v>
      </c>
      <c r="C92" s="75">
        <v>65</v>
      </c>
      <c r="D92" s="75" t="s">
        <v>55</v>
      </c>
      <c r="E92" s="75" t="s">
        <v>141</v>
      </c>
      <c r="F92" s="75" t="s">
        <v>128</v>
      </c>
      <c r="G92" s="75">
        <v>17</v>
      </c>
      <c r="H92" s="75" t="s">
        <v>58</v>
      </c>
      <c r="I92" s="75"/>
      <c r="J92" s="75"/>
      <c r="K92" s="87">
        <v>42964</v>
      </c>
      <c r="L92" s="59">
        <v>42318</v>
      </c>
      <c r="M92" s="60">
        <v>43009</v>
      </c>
      <c r="N92" s="59">
        <f t="shared" si="29"/>
        <v>45240</v>
      </c>
      <c r="O92" s="149">
        <v>0</v>
      </c>
      <c r="P92" s="88">
        <f t="shared" si="30"/>
        <v>68</v>
      </c>
      <c r="Q92" s="150" t="s">
        <v>292</v>
      </c>
      <c r="R92" s="61">
        <f t="shared" si="55"/>
        <v>83</v>
      </c>
      <c r="S92" s="75">
        <v>120</v>
      </c>
      <c r="T92" s="71">
        <v>691860</v>
      </c>
      <c r="U92" s="63">
        <v>4</v>
      </c>
      <c r="V92" s="63">
        <v>2018</v>
      </c>
      <c r="W92" s="64">
        <v>0</v>
      </c>
      <c r="X92" s="65"/>
      <c r="Y92" s="65">
        <f t="shared" si="31"/>
        <v>9</v>
      </c>
      <c r="Z92" s="65">
        <f t="shared" si="41"/>
        <v>21</v>
      </c>
      <c r="AA92" s="65">
        <f t="shared" si="41"/>
        <v>33</v>
      </c>
      <c r="AB92" s="65">
        <f t="shared" si="42"/>
        <v>38</v>
      </c>
      <c r="AC92" s="66">
        <f t="shared" si="56"/>
        <v>30</v>
      </c>
      <c r="AD92" s="157">
        <f t="shared" si="32"/>
        <v>10174.411764705883</v>
      </c>
      <c r="AE92" s="68"/>
      <c r="AF92" s="67">
        <f t="shared" si="33"/>
        <v>0</v>
      </c>
      <c r="AG92" s="67">
        <f t="shared" si="43"/>
        <v>91569.705882352951</v>
      </c>
      <c r="AH92" s="68">
        <f t="shared" si="44"/>
        <v>91569.705882352951</v>
      </c>
      <c r="AI92" s="68">
        <f t="shared" si="45"/>
        <v>600290.29411764699</v>
      </c>
      <c r="AJ92" s="69">
        <f t="shared" si="34"/>
        <v>86788.958185683907</v>
      </c>
      <c r="AK92" s="69">
        <f t="shared" si="46"/>
        <v>178358.66406803686</v>
      </c>
      <c r="AL92" s="69">
        <f t="shared" si="35"/>
        <v>513501.33593196317</v>
      </c>
      <c r="AM92" s="69">
        <f t="shared" si="47"/>
        <v>7889.9052896076282</v>
      </c>
      <c r="AN92" s="69">
        <f t="shared" si="36"/>
        <v>86788.958185683907</v>
      </c>
      <c r="AO92" s="69">
        <f t="shared" si="37"/>
        <v>86788.958185683907</v>
      </c>
      <c r="AP92" s="69">
        <f t="shared" si="38"/>
        <v>86788.958185683907</v>
      </c>
      <c r="AQ92" s="69">
        <f t="shared" si="39"/>
        <v>86788.958185683907</v>
      </c>
      <c r="AR92" s="70">
        <f t="shared" si="48"/>
        <v>86788.958185683907</v>
      </c>
      <c r="AS92" s="71">
        <f t="shared" si="49"/>
        <v>79556.545003543579</v>
      </c>
      <c r="AT92" s="69">
        <f t="shared" si="50"/>
        <v>122092.9411764706</v>
      </c>
      <c r="AU92" s="71">
        <f t="shared" si="51"/>
        <v>300451.60524450743</v>
      </c>
      <c r="AV92" s="69">
        <f t="shared" si="40"/>
        <v>391408.39475549257</v>
      </c>
      <c r="AW92" s="72">
        <f t="shared" si="52"/>
        <v>50872.058823529413</v>
      </c>
      <c r="AX92" s="73">
        <f t="shared" si="53"/>
        <v>351323.66406803683</v>
      </c>
      <c r="AY92" s="74">
        <f t="shared" si="54"/>
        <v>340536.33593196317</v>
      </c>
    </row>
    <row r="93" spans="1:51" ht="12.75">
      <c r="A93" s="55">
        <v>1</v>
      </c>
      <c r="B93" s="56" t="s">
        <v>54</v>
      </c>
      <c r="C93" s="75">
        <v>65</v>
      </c>
      <c r="D93" s="75" t="s">
        <v>55</v>
      </c>
      <c r="E93" s="75" t="s">
        <v>142</v>
      </c>
      <c r="F93" s="75" t="s">
        <v>128</v>
      </c>
      <c r="G93" s="75">
        <v>17</v>
      </c>
      <c r="H93" s="75" t="s">
        <v>58</v>
      </c>
      <c r="I93" s="75"/>
      <c r="J93" s="75"/>
      <c r="K93" s="87">
        <v>42964</v>
      </c>
      <c r="L93" s="59">
        <v>42318</v>
      </c>
      <c r="M93" s="60">
        <v>43009</v>
      </c>
      <c r="N93" s="59">
        <f t="shared" si="29"/>
        <v>45240</v>
      </c>
      <c r="O93" s="149">
        <v>0</v>
      </c>
      <c r="P93" s="88">
        <f t="shared" si="30"/>
        <v>68</v>
      </c>
      <c r="Q93" s="150" t="s">
        <v>292</v>
      </c>
      <c r="R93" s="61">
        <f t="shared" si="55"/>
        <v>83</v>
      </c>
      <c r="S93" s="75">
        <v>120</v>
      </c>
      <c r="T93" s="71">
        <v>148476</v>
      </c>
      <c r="U93" s="63">
        <v>4</v>
      </c>
      <c r="V93" s="63">
        <v>2018</v>
      </c>
      <c r="W93" s="64">
        <v>0</v>
      </c>
      <c r="X93" s="65"/>
      <c r="Y93" s="65">
        <f t="shared" si="31"/>
        <v>9</v>
      </c>
      <c r="Z93" s="65">
        <f t="shared" si="41"/>
        <v>21</v>
      </c>
      <c r="AA93" s="65">
        <f t="shared" si="41"/>
        <v>33</v>
      </c>
      <c r="AB93" s="65">
        <f t="shared" si="42"/>
        <v>38</v>
      </c>
      <c r="AC93" s="66">
        <f t="shared" si="56"/>
        <v>30</v>
      </c>
      <c r="AD93" s="157">
        <f t="shared" si="32"/>
        <v>2183.4705882352941</v>
      </c>
      <c r="AE93" s="68"/>
      <c r="AF93" s="67">
        <f t="shared" si="33"/>
        <v>0</v>
      </c>
      <c r="AG93" s="67">
        <f t="shared" si="43"/>
        <v>19651.235294117647</v>
      </c>
      <c r="AH93" s="68">
        <f t="shared" si="44"/>
        <v>19651.235294117647</v>
      </c>
      <c r="AI93" s="68">
        <f t="shared" si="45"/>
        <v>128824.76470588235</v>
      </c>
      <c r="AJ93" s="69">
        <f t="shared" si="34"/>
        <v>18625.26718639263</v>
      </c>
      <c r="AK93" s="69">
        <f t="shared" si="46"/>
        <v>38276.502480510273</v>
      </c>
      <c r="AL93" s="69">
        <f t="shared" si="35"/>
        <v>110199.49751948973</v>
      </c>
      <c r="AM93" s="69">
        <f t="shared" si="47"/>
        <v>1693.2061078538754</v>
      </c>
      <c r="AN93" s="69">
        <f t="shared" si="36"/>
        <v>18625.26718639263</v>
      </c>
      <c r="AO93" s="69">
        <f t="shared" si="37"/>
        <v>18625.26718639263</v>
      </c>
      <c r="AP93" s="69">
        <f t="shared" si="38"/>
        <v>18625.26718639263</v>
      </c>
      <c r="AQ93" s="69">
        <f t="shared" si="39"/>
        <v>18625.26718639263</v>
      </c>
      <c r="AR93" s="70">
        <f t="shared" si="48"/>
        <v>18625.26718639263</v>
      </c>
      <c r="AS93" s="71">
        <f t="shared" si="49"/>
        <v>17073.161587526578</v>
      </c>
      <c r="AT93" s="69">
        <f t="shared" si="50"/>
        <v>26201.647058823532</v>
      </c>
      <c r="AU93" s="71">
        <f t="shared" si="51"/>
        <v>64478.149539333805</v>
      </c>
      <c r="AV93" s="69">
        <f t="shared" si="40"/>
        <v>83997.850460666203</v>
      </c>
      <c r="AW93" s="72">
        <f t="shared" si="52"/>
        <v>10917.35294117647</v>
      </c>
      <c r="AX93" s="73">
        <f t="shared" si="53"/>
        <v>75395.502480510273</v>
      </c>
      <c r="AY93" s="74">
        <f t="shared" si="54"/>
        <v>73080.497519489727</v>
      </c>
    </row>
    <row r="94" spans="1:51" ht="12.75">
      <c r="A94" s="55">
        <v>1</v>
      </c>
      <c r="B94" s="56" t="s">
        <v>54</v>
      </c>
      <c r="C94" s="75">
        <v>66</v>
      </c>
      <c r="D94" s="75" t="s">
        <v>55</v>
      </c>
      <c r="E94" s="75" t="s">
        <v>143</v>
      </c>
      <c r="F94" s="75" t="s">
        <v>144</v>
      </c>
      <c r="G94" s="75">
        <v>900</v>
      </c>
      <c r="H94" s="75" t="s">
        <v>58</v>
      </c>
      <c r="I94" s="75"/>
      <c r="J94" s="75"/>
      <c r="K94" s="87">
        <v>42968</v>
      </c>
      <c r="L94" s="59">
        <v>42318</v>
      </c>
      <c r="M94" s="60">
        <v>43009</v>
      </c>
      <c r="N94" s="59">
        <f t="shared" si="29"/>
        <v>45240</v>
      </c>
      <c r="O94" s="149">
        <v>0</v>
      </c>
      <c r="P94" s="88">
        <f t="shared" si="30"/>
        <v>68</v>
      </c>
      <c r="Q94" s="150" t="s">
        <v>292</v>
      </c>
      <c r="R94" s="61">
        <f t="shared" si="55"/>
        <v>83</v>
      </c>
      <c r="S94" s="75">
        <v>120</v>
      </c>
      <c r="T94" s="71">
        <v>790000</v>
      </c>
      <c r="U94" s="63">
        <v>4</v>
      </c>
      <c r="V94" s="63">
        <v>2018</v>
      </c>
      <c r="W94" s="64">
        <v>0</v>
      </c>
      <c r="X94" s="65"/>
      <c r="Y94" s="65">
        <f t="shared" si="31"/>
        <v>9</v>
      </c>
      <c r="Z94" s="65">
        <f t="shared" si="41"/>
        <v>21</v>
      </c>
      <c r="AA94" s="65">
        <f t="shared" si="41"/>
        <v>33</v>
      </c>
      <c r="AB94" s="65">
        <f t="shared" si="42"/>
        <v>38</v>
      </c>
      <c r="AC94" s="66">
        <f t="shared" si="56"/>
        <v>30</v>
      </c>
      <c r="AD94" s="157">
        <f t="shared" si="32"/>
        <v>11617.64705882353</v>
      </c>
      <c r="AE94" s="68"/>
      <c r="AF94" s="67">
        <f t="shared" si="33"/>
        <v>0</v>
      </c>
      <c r="AG94" s="67">
        <f t="shared" si="43"/>
        <v>104558.82352941176</v>
      </c>
      <c r="AH94" s="68">
        <f t="shared" si="44"/>
        <v>104558.82352941176</v>
      </c>
      <c r="AI94" s="68">
        <f t="shared" si="45"/>
        <v>685441.17647058819</v>
      </c>
      <c r="AJ94" s="69">
        <f t="shared" si="34"/>
        <v>99099.929128277814</v>
      </c>
      <c r="AK94" s="69">
        <f t="shared" si="46"/>
        <v>203658.75265768956</v>
      </c>
      <c r="AL94" s="69">
        <f t="shared" si="35"/>
        <v>586341.24734231038</v>
      </c>
      <c r="AM94" s="69">
        <f t="shared" si="47"/>
        <v>9009.084466207074</v>
      </c>
      <c r="AN94" s="69">
        <f t="shared" si="36"/>
        <v>99099.929128277814</v>
      </c>
      <c r="AO94" s="69">
        <f t="shared" si="37"/>
        <v>99099.929128277814</v>
      </c>
      <c r="AP94" s="69">
        <f t="shared" si="38"/>
        <v>99099.929128277814</v>
      </c>
      <c r="AQ94" s="69">
        <f t="shared" si="39"/>
        <v>99099.929128277814</v>
      </c>
      <c r="AR94" s="70">
        <f t="shared" si="48"/>
        <v>99099.929128277814</v>
      </c>
      <c r="AS94" s="71">
        <f t="shared" si="49"/>
        <v>90841.601700921325</v>
      </c>
      <c r="AT94" s="69">
        <f t="shared" si="50"/>
        <v>139411.76470588235</v>
      </c>
      <c r="AU94" s="71">
        <f t="shared" si="51"/>
        <v>343070.51736357191</v>
      </c>
      <c r="AV94" s="69">
        <f t="shared" si="40"/>
        <v>446929.48263642809</v>
      </c>
      <c r="AW94" s="72">
        <f t="shared" si="52"/>
        <v>58088.23529411765</v>
      </c>
      <c r="AX94" s="73">
        <f t="shared" si="53"/>
        <v>401158.75265768956</v>
      </c>
      <c r="AY94" s="74">
        <f t="shared" si="54"/>
        <v>388841.24734231044</v>
      </c>
    </row>
    <row r="95" spans="1:51" ht="12.75">
      <c r="A95" s="55">
        <v>1</v>
      </c>
      <c r="B95" s="56" t="s">
        <v>54</v>
      </c>
      <c r="C95" s="75">
        <v>66</v>
      </c>
      <c r="D95" s="75" t="s">
        <v>55</v>
      </c>
      <c r="E95" s="75" t="s">
        <v>145</v>
      </c>
      <c r="F95" s="75" t="s">
        <v>144</v>
      </c>
      <c r="G95" s="75">
        <v>900</v>
      </c>
      <c r="H95" s="75" t="s">
        <v>58</v>
      </c>
      <c r="I95" s="75"/>
      <c r="J95" s="75"/>
      <c r="K95" s="87">
        <v>42968</v>
      </c>
      <c r="L95" s="59">
        <v>42318</v>
      </c>
      <c r="M95" s="60">
        <v>43009</v>
      </c>
      <c r="N95" s="59">
        <f t="shared" si="29"/>
        <v>45240</v>
      </c>
      <c r="O95" s="149">
        <v>0</v>
      </c>
      <c r="P95" s="88">
        <f t="shared" si="30"/>
        <v>68</v>
      </c>
      <c r="Q95" s="150" t="s">
        <v>292</v>
      </c>
      <c r="R95" s="61">
        <f t="shared" si="55"/>
        <v>83</v>
      </c>
      <c r="S95" s="75">
        <v>120</v>
      </c>
      <c r="T95" s="71">
        <v>190000</v>
      </c>
      <c r="U95" s="63">
        <v>4</v>
      </c>
      <c r="V95" s="63">
        <v>2018</v>
      </c>
      <c r="W95" s="64">
        <v>0</v>
      </c>
      <c r="X95" s="65"/>
      <c r="Y95" s="65">
        <f t="shared" si="31"/>
        <v>9</v>
      </c>
      <c r="Z95" s="65">
        <f t="shared" si="41"/>
        <v>21</v>
      </c>
      <c r="AA95" s="65">
        <f t="shared" si="41"/>
        <v>33</v>
      </c>
      <c r="AB95" s="65">
        <f t="shared" si="42"/>
        <v>38</v>
      </c>
      <c r="AC95" s="66">
        <f t="shared" si="56"/>
        <v>30</v>
      </c>
      <c r="AD95" s="157">
        <f t="shared" si="32"/>
        <v>2794.1176470588234</v>
      </c>
      <c r="AE95" s="68"/>
      <c r="AF95" s="67">
        <f t="shared" si="33"/>
        <v>0</v>
      </c>
      <c r="AG95" s="67">
        <f t="shared" si="43"/>
        <v>25147.058823529413</v>
      </c>
      <c r="AH95" s="68">
        <f t="shared" si="44"/>
        <v>25147.058823529413</v>
      </c>
      <c r="AI95" s="68">
        <f t="shared" si="45"/>
        <v>164852.9411764706</v>
      </c>
      <c r="AJ95" s="69">
        <f t="shared" si="34"/>
        <v>23834.160170092138</v>
      </c>
      <c r="AK95" s="69">
        <f t="shared" si="46"/>
        <v>48981.218993621551</v>
      </c>
      <c r="AL95" s="69">
        <f t="shared" si="35"/>
        <v>141018.78100637844</v>
      </c>
      <c r="AM95" s="69">
        <f t="shared" si="47"/>
        <v>2166.7418336447399</v>
      </c>
      <c r="AN95" s="69">
        <f t="shared" si="36"/>
        <v>23834.160170092138</v>
      </c>
      <c r="AO95" s="69">
        <f t="shared" si="37"/>
        <v>23834.160170092138</v>
      </c>
      <c r="AP95" s="69">
        <f t="shared" si="38"/>
        <v>23834.160170092138</v>
      </c>
      <c r="AQ95" s="69">
        <f t="shared" si="39"/>
        <v>23834.160170092138</v>
      </c>
      <c r="AR95" s="70">
        <f t="shared" si="48"/>
        <v>23834.160170092138</v>
      </c>
      <c r="AS95" s="71">
        <f t="shared" si="49"/>
        <v>21847.980155917794</v>
      </c>
      <c r="AT95" s="69">
        <f t="shared" si="50"/>
        <v>33529.411764705881</v>
      </c>
      <c r="AU95" s="71">
        <f t="shared" si="51"/>
        <v>82510.630758327432</v>
      </c>
      <c r="AV95" s="69">
        <f t="shared" si="40"/>
        <v>107489.36924167257</v>
      </c>
      <c r="AW95" s="72">
        <f t="shared" si="52"/>
        <v>13970.588235294117</v>
      </c>
      <c r="AX95" s="73">
        <f t="shared" si="53"/>
        <v>96481.218993621544</v>
      </c>
      <c r="AY95" s="74">
        <f t="shared" si="54"/>
        <v>93518.781006378456</v>
      </c>
    </row>
    <row r="96" spans="1:51" ht="12.75">
      <c r="A96" s="55">
        <v>1</v>
      </c>
      <c r="B96" s="56" t="s">
        <v>54</v>
      </c>
      <c r="C96" s="75">
        <v>69</v>
      </c>
      <c r="D96" s="75" t="s">
        <v>55</v>
      </c>
      <c r="E96" s="75" t="s">
        <v>85</v>
      </c>
      <c r="F96" s="75" t="s">
        <v>146</v>
      </c>
      <c r="G96" s="75">
        <v>21050</v>
      </c>
      <c r="H96" s="75" t="s">
        <v>58</v>
      </c>
      <c r="I96" s="75"/>
      <c r="J96" s="75"/>
      <c r="K96" s="87">
        <v>42968</v>
      </c>
      <c r="L96" s="59">
        <v>42318</v>
      </c>
      <c r="M96" s="60">
        <v>43009</v>
      </c>
      <c r="N96" s="59">
        <f t="shared" si="29"/>
        <v>45240</v>
      </c>
      <c r="O96" s="149">
        <v>0</v>
      </c>
      <c r="P96" s="88">
        <f t="shared" si="30"/>
        <v>68</v>
      </c>
      <c r="Q96" s="150" t="s">
        <v>292</v>
      </c>
      <c r="R96" s="61">
        <f t="shared" si="55"/>
        <v>83</v>
      </c>
      <c r="S96" s="75">
        <v>120</v>
      </c>
      <c r="T96" s="71">
        <v>29662</v>
      </c>
      <c r="U96" s="63">
        <v>4</v>
      </c>
      <c r="V96" s="63">
        <v>2018</v>
      </c>
      <c r="W96" s="64">
        <v>0</v>
      </c>
      <c r="X96" s="65"/>
      <c r="Y96" s="65">
        <f t="shared" si="31"/>
        <v>9</v>
      </c>
      <c r="Z96" s="65">
        <f t="shared" si="41"/>
        <v>21</v>
      </c>
      <c r="AA96" s="65">
        <f t="shared" si="41"/>
        <v>33</v>
      </c>
      <c r="AB96" s="65">
        <f t="shared" si="42"/>
        <v>38</v>
      </c>
      <c r="AC96" s="66">
        <f t="shared" si="56"/>
        <v>30</v>
      </c>
      <c r="AD96" s="157">
        <f t="shared" si="32"/>
        <v>436.20588235294116</v>
      </c>
      <c r="AE96" s="68"/>
      <c r="AF96" s="67">
        <f t="shared" si="33"/>
        <v>0</v>
      </c>
      <c r="AG96" s="67">
        <f t="shared" si="43"/>
        <v>3925.8529411764703</v>
      </c>
      <c r="AH96" s="68">
        <f t="shared" si="44"/>
        <v>3925.8529411764703</v>
      </c>
      <c r="AI96" s="68">
        <f t="shared" si="45"/>
        <v>25736.147058823532</v>
      </c>
      <c r="AJ96" s="69">
        <f t="shared" si="34"/>
        <v>3720.8887313961732</v>
      </c>
      <c r="AK96" s="69">
        <f t="shared" si="46"/>
        <v>7646.7416725726434</v>
      </c>
      <c r="AL96" s="69">
        <f t="shared" si="35"/>
        <v>22015.258327427357</v>
      </c>
      <c r="AM96" s="69">
        <f t="shared" si="47"/>
        <v>338.26261194510664</v>
      </c>
      <c r="AN96" s="69">
        <f t="shared" si="36"/>
        <v>3720.8887313961732</v>
      </c>
      <c r="AO96" s="69">
        <f t="shared" si="37"/>
        <v>3720.8887313961732</v>
      </c>
      <c r="AP96" s="69">
        <f t="shared" si="38"/>
        <v>3720.8887313961732</v>
      </c>
      <c r="AQ96" s="69">
        <f t="shared" si="39"/>
        <v>3720.8887313961732</v>
      </c>
      <c r="AR96" s="70">
        <f t="shared" si="48"/>
        <v>3720.8887313961732</v>
      </c>
      <c r="AS96" s="71">
        <f t="shared" si="49"/>
        <v>3410.8146704464921</v>
      </c>
      <c r="AT96" s="69">
        <f t="shared" si="50"/>
        <v>5234.4705882352937</v>
      </c>
      <c r="AU96" s="71">
        <f t="shared" si="51"/>
        <v>12881.212260807937</v>
      </c>
      <c r="AV96" s="69">
        <f t="shared" si="40"/>
        <v>16780.787739192063</v>
      </c>
      <c r="AW96" s="72">
        <f t="shared" si="52"/>
        <v>2181.0294117647059</v>
      </c>
      <c r="AX96" s="73">
        <f t="shared" si="53"/>
        <v>15062.241672572643</v>
      </c>
      <c r="AY96" s="74">
        <f t="shared" si="54"/>
        <v>14599.758327427357</v>
      </c>
    </row>
    <row r="97" spans="1:51" ht="12.75">
      <c r="A97" s="55">
        <v>1</v>
      </c>
      <c r="B97" s="56" t="s">
        <v>54</v>
      </c>
      <c r="C97" s="75">
        <v>70</v>
      </c>
      <c r="D97" s="75" t="s">
        <v>55</v>
      </c>
      <c r="E97" s="75" t="s">
        <v>147</v>
      </c>
      <c r="F97" s="75" t="s">
        <v>148</v>
      </c>
      <c r="G97" s="75">
        <v>425032</v>
      </c>
      <c r="H97" s="75" t="s">
        <v>58</v>
      </c>
      <c r="I97" s="75"/>
      <c r="J97" s="75"/>
      <c r="K97" s="87">
        <v>42969</v>
      </c>
      <c r="L97" s="59">
        <v>42318</v>
      </c>
      <c r="M97" s="60">
        <v>43009</v>
      </c>
      <c r="N97" s="59">
        <f t="shared" si="29"/>
        <v>45240</v>
      </c>
      <c r="O97" s="149">
        <v>0</v>
      </c>
      <c r="P97" s="88">
        <f t="shared" si="30"/>
        <v>68</v>
      </c>
      <c r="Q97" s="150" t="s">
        <v>292</v>
      </c>
      <c r="R97" s="61">
        <f t="shared" si="55"/>
        <v>83</v>
      </c>
      <c r="S97" s="75">
        <v>120</v>
      </c>
      <c r="T97" s="71">
        <v>135000</v>
      </c>
      <c r="U97" s="63">
        <v>4</v>
      </c>
      <c r="V97" s="63">
        <v>2018</v>
      </c>
      <c r="W97" s="64">
        <v>0</v>
      </c>
      <c r="X97" s="65"/>
      <c r="Y97" s="65">
        <f t="shared" si="31"/>
        <v>9</v>
      </c>
      <c r="Z97" s="65">
        <f t="shared" si="41"/>
        <v>21</v>
      </c>
      <c r="AA97" s="65">
        <f t="shared" si="41"/>
        <v>33</v>
      </c>
      <c r="AB97" s="65">
        <f t="shared" si="42"/>
        <v>38</v>
      </c>
      <c r="AC97" s="66">
        <f t="shared" si="56"/>
        <v>30</v>
      </c>
      <c r="AD97" s="157">
        <f t="shared" si="32"/>
        <v>1985.2941176470588</v>
      </c>
      <c r="AE97" s="68"/>
      <c r="AF97" s="67">
        <f t="shared" si="33"/>
        <v>0</v>
      </c>
      <c r="AG97" s="67">
        <f t="shared" si="43"/>
        <v>17867.647058823528</v>
      </c>
      <c r="AH97" s="68">
        <f t="shared" si="44"/>
        <v>17867.647058823528</v>
      </c>
      <c r="AI97" s="68">
        <f t="shared" si="45"/>
        <v>117132.35294117648</v>
      </c>
      <c r="AJ97" s="69">
        <f t="shared" si="34"/>
        <v>16934.798015591779</v>
      </c>
      <c r="AK97" s="69">
        <f t="shared" si="46"/>
        <v>34802.445074415307</v>
      </c>
      <c r="AL97" s="69">
        <f t="shared" si="35"/>
        <v>100197.5549255847</v>
      </c>
      <c r="AM97" s="69">
        <f t="shared" si="47"/>
        <v>1539.5270923265255</v>
      </c>
      <c r="AN97" s="69">
        <f t="shared" si="36"/>
        <v>16934.798015591779</v>
      </c>
      <c r="AO97" s="69">
        <f t="shared" si="37"/>
        <v>16934.798015591779</v>
      </c>
      <c r="AP97" s="69">
        <f t="shared" si="38"/>
        <v>16934.798015591779</v>
      </c>
      <c r="AQ97" s="69">
        <f t="shared" si="39"/>
        <v>16934.798015591779</v>
      </c>
      <c r="AR97" s="70">
        <f t="shared" si="48"/>
        <v>16934.798015591779</v>
      </c>
      <c r="AS97" s="71">
        <f t="shared" si="49"/>
        <v>15523.564847625799</v>
      </c>
      <c r="AT97" s="69">
        <f t="shared" si="50"/>
        <v>23823.529411764706</v>
      </c>
      <c r="AU97" s="71">
        <f t="shared" si="51"/>
        <v>58625.974486180014</v>
      </c>
      <c r="AV97" s="69">
        <f t="shared" si="40"/>
        <v>76374.025513819986</v>
      </c>
      <c r="AW97" s="72">
        <f t="shared" si="52"/>
        <v>9926.4705882352937</v>
      </c>
      <c r="AX97" s="73">
        <f t="shared" si="53"/>
        <v>68552.4450744153</v>
      </c>
      <c r="AY97" s="74">
        <f t="shared" si="54"/>
        <v>66447.5549255847</v>
      </c>
    </row>
    <row r="98" spans="1:51" ht="12.75">
      <c r="A98" s="55">
        <v>1</v>
      </c>
      <c r="B98" s="56" t="s">
        <v>54</v>
      </c>
      <c r="C98" s="75">
        <v>70</v>
      </c>
      <c r="D98" s="75" t="s">
        <v>55</v>
      </c>
      <c r="E98" s="75" t="s">
        <v>149</v>
      </c>
      <c r="F98" s="75" t="s">
        <v>148</v>
      </c>
      <c r="G98" s="75">
        <v>425032</v>
      </c>
      <c r="H98" s="75" t="s">
        <v>58</v>
      </c>
      <c r="I98" s="75"/>
      <c r="J98" s="75"/>
      <c r="K98" s="87">
        <v>42969</v>
      </c>
      <c r="L98" s="59">
        <v>42318</v>
      </c>
      <c r="M98" s="60">
        <v>43009</v>
      </c>
      <c r="N98" s="59">
        <f t="shared" si="29"/>
        <v>45240</v>
      </c>
      <c r="O98" s="149">
        <v>0</v>
      </c>
      <c r="P98" s="88">
        <f t="shared" si="30"/>
        <v>68</v>
      </c>
      <c r="Q98" s="150" t="s">
        <v>292</v>
      </c>
      <c r="R98" s="61">
        <f t="shared" si="55"/>
        <v>83</v>
      </c>
      <c r="S98" s="75">
        <v>120</v>
      </c>
      <c r="T98" s="71">
        <v>4400</v>
      </c>
      <c r="U98" s="63">
        <v>4</v>
      </c>
      <c r="V98" s="63">
        <v>2018</v>
      </c>
      <c r="W98" s="64">
        <v>0</v>
      </c>
      <c r="X98" s="65"/>
      <c r="Y98" s="65">
        <f t="shared" si="31"/>
        <v>9</v>
      </c>
      <c r="Z98" s="65">
        <f t="shared" si="41"/>
        <v>21</v>
      </c>
      <c r="AA98" s="65">
        <f t="shared" si="41"/>
        <v>33</v>
      </c>
      <c r="AB98" s="65">
        <f t="shared" si="42"/>
        <v>38</v>
      </c>
      <c r="AC98" s="66">
        <f t="shared" si="56"/>
        <v>30</v>
      </c>
      <c r="AD98" s="157">
        <f t="shared" si="32"/>
        <v>64.705882352941174</v>
      </c>
      <c r="AE98" s="68"/>
      <c r="AF98" s="67">
        <f t="shared" si="33"/>
        <v>0</v>
      </c>
      <c r="AG98" s="67">
        <f t="shared" si="43"/>
        <v>582.35294117647061</v>
      </c>
      <c r="AH98" s="68">
        <f t="shared" si="44"/>
        <v>582.35294117647061</v>
      </c>
      <c r="AI98" s="68">
        <f t="shared" si="45"/>
        <v>3817.6470588235293</v>
      </c>
      <c r="AJ98" s="69">
        <f t="shared" si="34"/>
        <v>551.94897236002839</v>
      </c>
      <c r="AK98" s="69">
        <f t="shared" si="46"/>
        <v>1134.3019135364989</v>
      </c>
      <c r="AL98" s="69">
        <f t="shared" si="35"/>
        <v>3265.6980864635011</v>
      </c>
      <c r="AM98" s="69">
        <f t="shared" si="47"/>
        <v>50.177179305457123</v>
      </c>
      <c r="AN98" s="69">
        <f t="shared" si="36"/>
        <v>551.94897236002839</v>
      </c>
      <c r="AO98" s="69">
        <f t="shared" si="37"/>
        <v>551.94897236002839</v>
      </c>
      <c r="AP98" s="69">
        <f t="shared" si="38"/>
        <v>551.94897236002839</v>
      </c>
      <c r="AQ98" s="69">
        <f t="shared" si="39"/>
        <v>551.94897236002839</v>
      </c>
      <c r="AR98" s="70">
        <f t="shared" si="48"/>
        <v>551.94897236002839</v>
      </c>
      <c r="AS98" s="71">
        <f t="shared" si="49"/>
        <v>505.95322466335938</v>
      </c>
      <c r="AT98" s="69">
        <f t="shared" si="50"/>
        <v>776.47058823529414</v>
      </c>
      <c r="AU98" s="71">
        <f t="shared" si="51"/>
        <v>1910.772501771793</v>
      </c>
      <c r="AV98" s="69">
        <f t="shared" si="40"/>
        <v>2489.227498228207</v>
      </c>
      <c r="AW98" s="72">
        <f t="shared" si="52"/>
        <v>323.52941176470586</v>
      </c>
      <c r="AX98" s="73">
        <f t="shared" si="53"/>
        <v>2234.3019135364989</v>
      </c>
      <c r="AY98" s="74">
        <f t="shared" si="54"/>
        <v>2165.6980864635011</v>
      </c>
    </row>
    <row r="99" spans="1:51" ht="12.75">
      <c r="A99" s="55">
        <v>1</v>
      </c>
      <c r="B99" s="56" t="s">
        <v>54</v>
      </c>
      <c r="C99" s="75">
        <v>71</v>
      </c>
      <c r="D99" s="75" t="s">
        <v>55</v>
      </c>
      <c r="E99" s="75" t="s">
        <v>150</v>
      </c>
      <c r="F99" s="75" t="s">
        <v>151</v>
      </c>
      <c r="G99" s="75">
        <v>89943</v>
      </c>
      <c r="H99" s="75" t="s">
        <v>58</v>
      </c>
      <c r="I99" s="75"/>
      <c r="J99" s="75"/>
      <c r="K99" s="87">
        <v>42969</v>
      </c>
      <c r="L99" s="59">
        <v>42318</v>
      </c>
      <c r="M99" s="60">
        <v>43009</v>
      </c>
      <c r="N99" s="59">
        <f t="shared" si="29"/>
        <v>45240</v>
      </c>
      <c r="O99" s="149">
        <v>0</v>
      </c>
      <c r="P99" s="88">
        <f t="shared" si="30"/>
        <v>68</v>
      </c>
      <c r="Q99" s="150" t="s">
        <v>292</v>
      </c>
      <c r="R99" s="61">
        <f t="shared" si="55"/>
        <v>83</v>
      </c>
      <c r="S99" s="75">
        <v>120</v>
      </c>
      <c r="T99" s="71">
        <v>12900</v>
      </c>
      <c r="U99" s="63">
        <v>4</v>
      </c>
      <c r="V99" s="63">
        <v>2018</v>
      </c>
      <c r="W99" s="64">
        <v>0</v>
      </c>
      <c r="X99" s="65"/>
      <c r="Y99" s="65">
        <f t="shared" si="31"/>
        <v>9</v>
      </c>
      <c r="Z99" s="65">
        <f t="shared" si="41"/>
        <v>21</v>
      </c>
      <c r="AA99" s="65">
        <f t="shared" si="41"/>
        <v>33</v>
      </c>
      <c r="AB99" s="65">
        <f t="shared" si="42"/>
        <v>38</v>
      </c>
      <c r="AC99" s="66">
        <f t="shared" si="56"/>
        <v>30</v>
      </c>
      <c r="AD99" s="157">
        <f t="shared" si="32"/>
        <v>189.70588235294119</v>
      </c>
      <c r="AE99" s="68"/>
      <c r="AF99" s="67">
        <f t="shared" si="33"/>
        <v>0</v>
      </c>
      <c r="AG99" s="67">
        <f t="shared" si="43"/>
        <v>1707.3529411764707</v>
      </c>
      <c r="AH99" s="68">
        <f t="shared" si="44"/>
        <v>1707.3529411764707</v>
      </c>
      <c r="AI99" s="68">
        <f t="shared" si="45"/>
        <v>11192.64705882353</v>
      </c>
      <c r="AJ99" s="69">
        <f t="shared" si="34"/>
        <v>1618.2140326009921</v>
      </c>
      <c r="AK99" s="69">
        <f t="shared" si="46"/>
        <v>3325.5669737774629</v>
      </c>
      <c r="AL99" s="69">
        <f t="shared" si="35"/>
        <v>9574.4330262225376</v>
      </c>
      <c r="AM99" s="69">
        <f t="shared" si="47"/>
        <v>147.1103666000902</v>
      </c>
      <c r="AN99" s="69">
        <f t="shared" si="36"/>
        <v>1618.2140326009921</v>
      </c>
      <c r="AO99" s="69">
        <f t="shared" si="37"/>
        <v>1618.2140326009921</v>
      </c>
      <c r="AP99" s="69">
        <f t="shared" si="38"/>
        <v>1618.2140326009921</v>
      </c>
      <c r="AQ99" s="69">
        <f t="shared" si="39"/>
        <v>1618.2140326009921</v>
      </c>
      <c r="AR99" s="70">
        <f t="shared" si="48"/>
        <v>1618.2140326009921</v>
      </c>
      <c r="AS99" s="71">
        <f t="shared" si="49"/>
        <v>1483.3628632175762</v>
      </c>
      <c r="AT99" s="69">
        <f t="shared" si="50"/>
        <v>2276.4705882352941</v>
      </c>
      <c r="AU99" s="71">
        <f t="shared" si="51"/>
        <v>5602.037562012757</v>
      </c>
      <c r="AV99" s="69">
        <f t="shared" si="40"/>
        <v>7297.962437987243</v>
      </c>
      <c r="AW99" s="72">
        <f t="shared" si="52"/>
        <v>948.52941176470597</v>
      </c>
      <c r="AX99" s="73">
        <f t="shared" si="53"/>
        <v>6550.5669737774633</v>
      </c>
      <c r="AY99" s="74">
        <f t="shared" si="54"/>
        <v>6349.4330262225367</v>
      </c>
    </row>
    <row r="100" spans="1:51" ht="12.75">
      <c r="A100" s="55">
        <v>1</v>
      </c>
      <c r="B100" s="56" t="s">
        <v>54</v>
      </c>
      <c r="C100" s="75">
        <v>72</v>
      </c>
      <c r="D100" s="75" t="s">
        <v>55</v>
      </c>
      <c r="E100" s="75" t="s">
        <v>152</v>
      </c>
      <c r="F100" s="75" t="s">
        <v>148</v>
      </c>
      <c r="G100" s="75">
        <v>425069</v>
      </c>
      <c r="H100" s="75" t="s">
        <v>58</v>
      </c>
      <c r="I100" s="75"/>
      <c r="J100" s="75"/>
      <c r="K100" s="87">
        <v>42970</v>
      </c>
      <c r="L100" s="59">
        <v>42318</v>
      </c>
      <c r="M100" s="60">
        <v>43009</v>
      </c>
      <c r="N100" s="59">
        <f t="shared" si="29"/>
        <v>45240</v>
      </c>
      <c r="O100" s="149">
        <v>0</v>
      </c>
      <c r="P100" s="88">
        <f t="shared" si="30"/>
        <v>68</v>
      </c>
      <c r="Q100" s="150" t="s">
        <v>292</v>
      </c>
      <c r="R100" s="61">
        <f t="shared" si="55"/>
        <v>83</v>
      </c>
      <c r="S100" s="75">
        <v>120</v>
      </c>
      <c r="T100" s="71">
        <v>320000</v>
      </c>
      <c r="U100" s="63">
        <v>4</v>
      </c>
      <c r="V100" s="63">
        <v>2018</v>
      </c>
      <c r="W100" s="64">
        <v>0</v>
      </c>
      <c r="X100" s="65"/>
      <c r="Y100" s="65">
        <f t="shared" si="31"/>
        <v>9</v>
      </c>
      <c r="Z100" s="65">
        <f t="shared" si="41"/>
        <v>21</v>
      </c>
      <c r="AA100" s="65">
        <f t="shared" si="41"/>
        <v>33</v>
      </c>
      <c r="AB100" s="65">
        <f t="shared" si="42"/>
        <v>38</v>
      </c>
      <c r="AC100" s="66">
        <f t="shared" si="56"/>
        <v>30</v>
      </c>
      <c r="AD100" s="157">
        <f t="shared" si="32"/>
        <v>4705.8823529411766</v>
      </c>
      <c r="AE100" s="68"/>
      <c r="AF100" s="67">
        <f t="shared" si="33"/>
        <v>0</v>
      </c>
      <c r="AG100" s="67">
        <f t="shared" si="43"/>
        <v>42352.941176470587</v>
      </c>
      <c r="AH100" s="68">
        <f t="shared" si="44"/>
        <v>42352.941176470587</v>
      </c>
      <c r="AI100" s="68">
        <f t="shared" si="45"/>
        <v>277647.0588235294</v>
      </c>
      <c r="AJ100" s="69">
        <f t="shared" si="34"/>
        <v>40141.743444365697</v>
      </c>
      <c r="AK100" s="69">
        <f t="shared" si="46"/>
        <v>82494.684620836284</v>
      </c>
      <c r="AL100" s="69">
        <f t="shared" si="35"/>
        <v>237505.31537916372</v>
      </c>
      <c r="AM100" s="69">
        <f t="shared" si="47"/>
        <v>3649.2494040332454</v>
      </c>
      <c r="AN100" s="69">
        <f t="shared" si="36"/>
        <v>40141.743444365697</v>
      </c>
      <c r="AO100" s="69">
        <f t="shared" si="37"/>
        <v>40141.743444365697</v>
      </c>
      <c r="AP100" s="69">
        <f t="shared" si="38"/>
        <v>40141.743444365697</v>
      </c>
      <c r="AQ100" s="69">
        <f t="shared" si="39"/>
        <v>40141.743444365697</v>
      </c>
      <c r="AR100" s="70">
        <f t="shared" si="48"/>
        <v>40141.743444365697</v>
      </c>
      <c r="AS100" s="71">
        <f t="shared" si="49"/>
        <v>36796.598157335218</v>
      </c>
      <c r="AT100" s="69">
        <f t="shared" si="50"/>
        <v>56470.588235294119</v>
      </c>
      <c r="AU100" s="71">
        <f t="shared" si="51"/>
        <v>138965.27285613041</v>
      </c>
      <c r="AV100" s="69">
        <f t="shared" si="40"/>
        <v>181034.72714386959</v>
      </c>
      <c r="AW100" s="72">
        <f t="shared" si="52"/>
        <v>23529.411764705881</v>
      </c>
      <c r="AX100" s="73">
        <f t="shared" si="53"/>
        <v>162494.68462083628</v>
      </c>
      <c r="AY100" s="74">
        <f t="shared" si="54"/>
        <v>157505.31537916372</v>
      </c>
    </row>
    <row r="101" spans="1:51" ht="12.75">
      <c r="A101" s="55">
        <v>1</v>
      </c>
      <c r="B101" s="56" t="s">
        <v>54</v>
      </c>
      <c r="C101" s="75">
        <v>72</v>
      </c>
      <c r="D101" s="75" t="s">
        <v>55</v>
      </c>
      <c r="E101" s="75" t="s">
        <v>153</v>
      </c>
      <c r="F101" s="75" t="s">
        <v>148</v>
      </c>
      <c r="G101" s="75">
        <v>425069</v>
      </c>
      <c r="H101" s="75" t="s">
        <v>58</v>
      </c>
      <c r="I101" s="75"/>
      <c r="J101" s="75"/>
      <c r="K101" s="87">
        <v>42970</v>
      </c>
      <c r="L101" s="59">
        <v>42318</v>
      </c>
      <c r="M101" s="60">
        <v>43009</v>
      </c>
      <c r="N101" s="59">
        <f t="shared" si="29"/>
        <v>45240</v>
      </c>
      <c r="O101" s="149">
        <v>0</v>
      </c>
      <c r="P101" s="88">
        <f t="shared" si="30"/>
        <v>68</v>
      </c>
      <c r="Q101" s="150" t="s">
        <v>292</v>
      </c>
      <c r="R101" s="61">
        <f t="shared" si="55"/>
        <v>83</v>
      </c>
      <c r="S101" s="75">
        <v>120</v>
      </c>
      <c r="T101" s="71">
        <v>320000</v>
      </c>
      <c r="U101" s="63">
        <v>4</v>
      </c>
      <c r="V101" s="63">
        <v>2018</v>
      </c>
      <c r="W101" s="64">
        <v>0</v>
      </c>
      <c r="X101" s="65"/>
      <c r="Y101" s="65">
        <f t="shared" si="31"/>
        <v>9</v>
      </c>
      <c r="Z101" s="65">
        <f t="shared" si="41"/>
        <v>21</v>
      </c>
      <c r="AA101" s="65">
        <f t="shared" si="41"/>
        <v>33</v>
      </c>
      <c r="AB101" s="65">
        <f t="shared" si="42"/>
        <v>38</v>
      </c>
      <c r="AC101" s="66">
        <f t="shared" si="56"/>
        <v>30</v>
      </c>
      <c r="AD101" s="157">
        <f t="shared" si="32"/>
        <v>4705.8823529411766</v>
      </c>
      <c r="AE101" s="68"/>
      <c r="AF101" s="67">
        <f t="shared" si="33"/>
        <v>0</v>
      </c>
      <c r="AG101" s="67">
        <f t="shared" si="43"/>
        <v>42352.941176470587</v>
      </c>
      <c r="AH101" s="68">
        <f t="shared" si="44"/>
        <v>42352.941176470587</v>
      </c>
      <c r="AI101" s="68">
        <f t="shared" si="45"/>
        <v>277647.0588235294</v>
      </c>
      <c r="AJ101" s="69">
        <f t="shared" si="34"/>
        <v>40141.743444365697</v>
      </c>
      <c r="AK101" s="69">
        <f t="shared" si="46"/>
        <v>82494.684620836284</v>
      </c>
      <c r="AL101" s="69">
        <f t="shared" si="35"/>
        <v>237505.31537916372</v>
      </c>
      <c r="AM101" s="69">
        <f t="shared" si="47"/>
        <v>3649.2494040332454</v>
      </c>
      <c r="AN101" s="69">
        <f t="shared" si="36"/>
        <v>40141.743444365697</v>
      </c>
      <c r="AO101" s="69">
        <f t="shared" si="37"/>
        <v>40141.743444365697</v>
      </c>
      <c r="AP101" s="69">
        <f t="shared" si="38"/>
        <v>40141.743444365697</v>
      </c>
      <c r="AQ101" s="69">
        <f t="shared" si="39"/>
        <v>40141.743444365697</v>
      </c>
      <c r="AR101" s="70">
        <f t="shared" si="48"/>
        <v>40141.743444365697</v>
      </c>
      <c r="AS101" s="71">
        <f t="shared" si="49"/>
        <v>36796.598157335218</v>
      </c>
      <c r="AT101" s="69">
        <f t="shared" si="50"/>
        <v>56470.588235294119</v>
      </c>
      <c r="AU101" s="71">
        <f t="shared" si="51"/>
        <v>138965.27285613041</v>
      </c>
      <c r="AV101" s="69">
        <f t="shared" si="40"/>
        <v>181034.72714386959</v>
      </c>
      <c r="AW101" s="72">
        <f t="shared" si="52"/>
        <v>23529.411764705881</v>
      </c>
      <c r="AX101" s="73">
        <f t="shared" si="53"/>
        <v>162494.68462083628</v>
      </c>
      <c r="AY101" s="74">
        <f t="shared" si="54"/>
        <v>157505.31537916372</v>
      </c>
    </row>
    <row r="102" spans="1:51" ht="12.75">
      <c r="A102" s="55">
        <v>1</v>
      </c>
      <c r="B102" s="56" t="s">
        <v>54</v>
      </c>
      <c r="C102" s="75">
        <v>72</v>
      </c>
      <c r="D102" s="75" t="s">
        <v>55</v>
      </c>
      <c r="E102" s="75" t="s">
        <v>154</v>
      </c>
      <c r="F102" s="75" t="s">
        <v>148</v>
      </c>
      <c r="G102" s="75">
        <v>425069</v>
      </c>
      <c r="H102" s="75" t="s">
        <v>58</v>
      </c>
      <c r="I102" s="75"/>
      <c r="J102" s="75"/>
      <c r="K102" s="87">
        <v>42970</v>
      </c>
      <c r="L102" s="59">
        <v>42318</v>
      </c>
      <c r="M102" s="60">
        <v>43009</v>
      </c>
      <c r="N102" s="59">
        <f t="shared" si="29"/>
        <v>45240</v>
      </c>
      <c r="O102" s="149">
        <v>0</v>
      </c>
      <c r="P102" s="88">
        <f t="shared" si="30"/>
        <v>68</v>
      </c>
      <c r="Q102" s="150" t="s">
        <v>292</v>
      </c>
      <c r="R102" s="61">
        <f t="shared" si="55"/>
        <v>83</v>
      </c>
      <c r="S102" s="75">
        <v>120</v>
      </c>
      <c r="T102" s="71">
        <v>270</v>
      </c>
      <c r="U102" s="63">
        <v>4</v>
      </c>
      <c r="V102" s="63">
        <v>2018</v>
      </c>
      <c r="W102" s="64">
        <v>0</v>
      </c>
      <c r="X102" s="65"/>
      <c r="Y102" s="65">
        <f t="shared" si="31"/>
        <v>9</v>
      </c>
      <c r="Z102" s="65">
        <f t="shared" si="41"/>
        <v>21</v>
      </c>
      <c r="AA102" s="65">
        <f t="shared" si="41"/>
        <v>33</v>
      </c>
      <c r="AB102" s="65">
        <f t="shared" si="42"/>
        <v>38</v>
      </c>
      <c r="AC102" s="66">
        <f t="shared" si="56"/>
        <v>30</v>
      </c>
      <c r="AD102" s="157">
        <f t="shared" si="32"/>
        <v>3.9705882352941178</v>
      </c>
      <c r="AE102" s="68"/>
      <c r="AF102" s="67">
        <f t="shared" si="33"/>
        <v>0</v>
      </c>
      <c r="AG102" s="67">
        <f t="shared" si="43"/>
        <v>35.735294117647058</v>
      </c>
      <c r="AH102" s="68">
        <f t="shared" si="44"/>
        <v>35.735294117647058</v>
      </c>
      <c r="AI102" s="68">
        <f t="shared" si="45"/>
        <v>234.26470588235293</v>
      </c>
      <c r="AJ102" s="69">
        <f t="shared" si="34"/>
        <v>33.869596031183555</v>
      </c>
      <c r="AK102" s="69">
        <f t="shared" si="46"/>
        <v>69.604890148830606</v>
      </c>
      <c r="AL102" s="69">
        <f t="shared" si="35"/>
        <v>200.39510985116939</v>
      </c>
      <c r="AM102" s="69">
        <f t="shared" si="47"/>
        <v>3.0790541846530504</v>
      </c>
      <c r="AN102" s="69">
        <f t="shared" si="36"/>
        <v>33.869596031183555</v>
      </c>
      <c r="AO102" s="69">
        <f t="shared" si="37"/>
        <v>33.869596031183555</v>
      </c>
      <c r="AP102" s="69">
        <f t="shared" si="38"/>
        <v>33.869596031183555</v>
      </c>
      <c r="AQ102" s="69">
        <f t="shared" si="39"/>
        <v>33.869596031183555</v>
      </c>
      <c r="AR102" s="70">
        <f t="shared" si="48"/>
        <v>33.869596031183555</v>
      </c>
      <c r="AS102" s="71">
        <f t="shared" si="49"/>
        <v>31.047129695251595</v>
      </c>
      <c r="AT102" s="69">
        <f t="shared" si="50"/>
        <v>47.647058823529413</v>
      </c>
      <c r="AU102" s="71">
        <f t="shared" si="51"/>
        <v>117.25194897236003</v>
      </c>
      <c r="AV102" s="69">
        <f t="shared" si="40"/>
        <v>152.74805102763997</v>
      </c>
      <c r="AW102" s="72">
        <f t="shared" si="52"/>
        <v>19.852941176470587</v>
      </c>
      <c r="AX102" s="73">
        <f t="shared" si="53"/>
        <v>137.10489014883061</v>
      </c>
      <c r="AY102" s="74">
        <f t="shared" si="54"/>
        <v>132.89510985116939</v>
      </c>
    </row>
    <row r="103" spans="1:51" ht="12.75">
      <c r="A103" s="55">
        <v>1</v>
      </c>
      <c r="B103" s="56" t="s">
        <v>54</v>
      </c>
      <c r="C103" s="75">
        <v>72</v>
      </c>
      <c r="D103" s="75" t="s">
        <v>55</v>
      </c>
      <c r="E103" s="75" t="s">
        <v>149</v>
      </c>
      <c r="F103" s="75" t="s">
        <v>148</v>
      </c>
      <c r="G103" s="75">
        <v>425069</v>
      </c>
      <c r="H103" s="75" t="s">
        <v>58</v>
      </c>
      <c r="I103" s="75"/>
      <c r="J103" s="75"/>
      <c r="K103" s="87">
        <v>42970</v>
      </c>
      <c r="L103" s="59">
        <v>42318</v>
      </c>
      <c r="M103" s="60">
        <v>43009</v>
      </c>
      <c r="N103" s="59">
        <f t="shared" si="29"/>
        <v>45240</v>
      </c>
      <c r="O103" s="149">
        <v>0</v>
      </c>
      <c r="P103" s="88">
        <f t="shared" si="30"/>
        <v>68</v>
      </c>
      <c r="Q103" s="150" t="s">
        <v>292</v>
      </c>
      <c r="R103" s="61">
        <f t="shared" si="55"/>
        <v>83</v>
      </c>
      <c r="S103" s="75">
        <v>120</v>
      </c>
      <c r="T103" s="71">
        <v>8800</v>
      </c>
      <c r="U103" s="63">
        <v>4</v>
      </c>
      <c r="V103" s="63">
        <v>2018</v>
      </c>
      <c r="W103" s="64">
        <v>0</v>
      </c>
      <c r="X103" s="65"/>
      <c r="Y103" s="65">
        <f t="shared" si="31"/>
        <v>9</v>
      </c>
      <c r="Z103" s="65">
        <f t="shared" si="41"/>
        <v>21</v>
      </c>
      <c r="AA103" s="65">
        <f t="shared" si="41"/>
        <v>33</v>
      </c>
      <c r="AB103" s="65">
        <f t="shared" si="42"/>
        <v>38</v>
      </c>
      <c r="AC103" s="66">
        <f t="shared" si="56"/>
        <v>30</v>
      </c>
      <c r="AD103" s="157">
        <f t="shared" si="32"/>
        <v>129.41176470588235</v>
      </c>
      <c r="AE103" s="68"/>
      <c r="AF103" s="67">
        <f t="shared" si="33"/>
        <v>0</v>
      </c>
      <c r="AG103" s="67">
        <f t="shared" si="43"/>
        <v>1164.7058823529412</v>
      </c>
      <c r="AH103" s="68">
        <f t="shared" si="44"/>
        <v>1164.7058823529412</v>
      </c>
      <c r="AI103" s="68">
        <f t="shared" si="45"/>
        <v>7635.2941176470586</v>
      </c>
      <c r="AJ103" s="69">
        <f t="shared" si="34"/>
        <v>1103.8979447200568</v>
      </c>
      <c r="AK103" s="69">
        <f t="shared" si="46"/>
        <v>2268.6038270729978</v>
      </c>
      <c r="AL103" s="69">
        <f t="shared" si="35"/>
        <v>6531.3961729270022</v>
      </c>
      <c r="AM103" s="69">
        <f t="shared" si="47"/>
        <v>100.35435861091425</v>
      </c>
      <c r="AN103" s="69">
        <f t="shared" si="36"/>
        <v>1103.8979447200568</v>
      </c>
      <c r="AO103" s="69">
        <f t="shared" si="37"/>
        <v>1103.8979447200568</v>
      </c>
      <c r="AP103" s="69">
        <f t="shared" si="38"/>
        <v>1103.8979447200568</v>
      </c>
      <c r="AQ103" s="69">
        <f t="shared" si="39"/>
        <v>1103.8979447200568</v>
      </c>
      <c r="AR103" s="70">
        <f t="shared" si="48"/>
        <v>1103.8979447200568</v>
      </c>
      <c r="AS103" s="71">
        <f t="shared" si="49"/>
        <v>1011.9064493267188</v>
      </c>
      <c r="AT103" s="69">
        <f t="shared" si="50"/>
        <v>1552.9411764705883</v>
      </c>
      <c r="AU103" s="71">
        <f t="shared" si="51"/>
        <v>3821.5450035435861</v>
      </c>
      <c r="AV103" s="69">
        <f t="shared" si="40"/>
        <v>4978.4549964564139</v>
      </c>
      <c r="AW103" s="72">
        <f t="shared" si="52"/>
        <v>647.05882352941171</v>
      </c>
      <c r="AX103" s="73">
        <f t="shared" si="53"/>
        <v>4468.6038270729978</v>
      </c>
      <c r="AY103" s="74">
        <f t="shared" si="54"/>
        <v>4331.3961729270022</v>
      </c>
    </row>
    <row r="104" spans="1:51" ht="12.75">
      <c r="A104" s="55">
        <v>1</v>
      </c>
      <c r="B104" s="56" t="s">
        <v>54</v>
      </c>
      <c r="C104" s="75">
        <v>73</v>
      </c>
      <c r="D104" s="75" t="s">
        <v>55</v>
      </c>
      <c r="E104" s="75" t="s">
        <v>155</v>
      </c>
      <c r="F104" s="75" t="s">
        <v>156</v>
      </c>
      <c r="G104" s="75">
        <v>3542</v>
      </c>
      <c r="H104" s="75" t="s">
        <v>58</v>
      </c>
      <c r="I104" s="75"/>
      <c r="J104" s="75"/>
      <c r="K104" s="87">
        <v>42971</v>
      </c>
      <c r="L104" s="59">
        <v>42318</v>
      </c>
      <c r="M104" s="60">
        <v>43009</v>
      </c>
      <c r="N104" s="59">
        <f t="shared" si="29"/>
        <v>45240</v>
      </c>
      <c r="O104" s="149">
        <v>0</v>
      </c>
      <c r="P104" s="88">
        <f t="shared" si="30"/>
        <v>68</v>
      </c>
      <c r="Q104" s="150" t="s">
        <v>292</v>
      </c>
      <c r="R104" s="61">
        <f t="shared" si="55"/>
        <v>83</v>
      </c>
      <c r="S104" s="75">
        <v>120</v>
      </c>
      <c r="T104" s="71">
        <v>41749</v>
      </c>
      <c r="U104" s="63">
        <v>4</v>
      </c>
      <c r="V104" s="63">
        <v>2018</v>
      </c>
      <c r="W104" s="64">
        <v>0</v>
      </c>
      <c r="X104" s="65"/>
      <c r="Y104" s="65">
        <f t="shared" si="31"/>
        <v>9</v>
      </c>
      <c r="Z104" s="65">
        <f t="shared" si="41"/>
        <v>21</v>
      </c>
      <c r="AA104" s="65">
        <f t="shared" si="41"/>
        <v>33</v>
      </c>
      <c r="AB104" s="65">
        <f t="shared" si="42"/>
        <v>38</v>
      </c>
      <c r="AC104" s="66">
        <f t="shared" si="56"/>
        <v>30</v>
      </c>
      <c r="AD104" s="157">
        <f t="shared" si="32"/>
        <v>613.95588235294122</v>
      </c>
      <c r="AE104" s="68"/>
      <c r="AF104" s="67">
        <f t="shared" si="33"/>
        <v>0</v>
      </c>
      <c r="AG104" s="67">
        <f t="shared" si="43"/>
        <v>5525.6029411764712</v>
      </c>
      <c r="AH104" s="68">
        <f t="shared" si="44"/>
        <v>5525.6029411764712</v>
      </c>
      <c r="AI104" s="68">
        <f t="shared" si="45"/>
        <v>36223.397058823532</v>
      </c>
      <c r="AJ104" s="69">
        <f t="shared" si="34"/>
        <v>5237.1176470588234</v>
      </c>
      <c r="AK104" s="69">
        <f t="shared" si="46"/>
        <v>10762.720588235294</v>
      </c>
      <c r="AL104" s="69">
        <f t="shared" si="35"/>
        <v>30986.279411764706</v>
      </c>
      <c r="AM104" s="69">
        <f t="shared" si="47"/>
        <v>476.10160427807483</v>
      </c>
      <c r="AN104" s="69">
        <f t="shared" si="36"/>
        <v>5237.1176470588234</v>
      </c>
      <c r="AO104" s="69">
        <f t="shared" si="37"/>
        <v>5237.1176470588234</v>
      </c>
      <c r="AP104" s="69">
        <f t="shared" si="38"/>
        <v>5237.1176470588234</v>
      </c>
      <c r="AQ104" s="69">
        <f t="shared" si="39"/>
        <v>5237.1176470588234</v>
      </c>
      <c r="AR104" s="70">
        <f t="shared" si="48"/>
        <v>5237.1176470588234</v>
      </c>
      <c r="AS104" s="71">
        <f t="shared" si="49"/>
        <v>4800.6911764705883</v>
      </c>
      <c r="AT104" s="69">
        <f t="shared" si="50"/>
        <v>7367.4705882352946</v>
      </c>
      <c r="AU104" s="71">
        <f t="shared" si="51"/>
        <v>18130.191176470587</v>
      </c>
      <c r="AV104" s="69">
        <f t="shared" si="40"/>
        <v>23618.808823529413</v>
      </c>
      <c r="AW104" s="72">
        <f t="shared" si="52"/>
        <v>3069.7794117647063</v>
      </c>
      <c r="AX104" s="73">
        <f t="shared" si="53"/>
        <v>21199.970588235294</v>
      </c>
      <c r="AY104" s="74">
        <f t="shared" si="54"/>
        <v>20549.029411764706</v>
      </c>
    </row>
    <row r="105" spans="1:51" ht="12.75">
      <c r="A105" s="55">
        <v>1</v>
      </c>
      <c r="B105" s="56" t="s">
        <v>54</v>
      </c>
      <c r="C105" s="75">
        <v>74</v>
      </c>
      <c r="D105" s="75" t="s">
        <v>55</v>
      </c>
      <c r="E105" s="75" t="s">
        <v>157</v>
      </c>
      <c r="F105" s="75" t="s">
        <v>121</v>
      </c>
      <c r="G105" s="75">
        <v>103</v>
      </c>
      <c r="H105" s="75" t="s">
        <v>58</v>
      </c>
      <c r="I105" s="75"/>
      <c r="J105" s="75"/>
      <c r="K105" s="87">
        <v>42974</v>
      </c>
      <c r="L105" s="59">
        <v>42318</v>
      </c>
      <c r="M105" s="60">
        <v>43009</v>
      </c>
      <c r="N105" s="59">
        <f t="shared" si="29"/>
        <v>45240</v>
      </c>
      <c r="O105" s="149">
        <v>0</v>
      </c>
      <c r="P105" s="88">
        <f t="shared" si="30"/>
        <v>68</v>
      </c>
      <c r="Q105" s="150" t="s">
        <v>292</v>
      </c>
      <c r="R105" s="61">
        <f t="shared" si="55"/>
        <v>83</v>
      </c>
      <c r="S105" s="75">
        <v>120</v>
      </c>
      <c r="T105" s="71">
        <v>2350000</v>
      </c>
      <c r="U105" s="63">
        <v>4</v>
      </c>
      <c r="V105" s="63">
        <v>2018</v>
      </c>
      <c r="W105" s="64">
        <v>0</v>
      </c>
      <c r="X105" s="65"/>
      <c r="Y105" s="65">
        <f t="shared" si="31"/>
        <v>9</v>
      </c>
      <c r="Z105" s="65">
        <f t="shared" si="41"/>
        <v>21</v>
      </c>
      <c r="AA105" s="65">
        <f t="shared" si="41"/>
        <v>33</v>
      </c>
      <c r="AB105" s="65">
        <f t="shared" si="42"/>
        <v>38</v>
      </c>
      <c r="AC105" s="66">
        <f t="shared" si="56"/>
        <v>30</v>
      </c>
      <c r="AD105" s="157">
        <f t="shared" si="32"/>
        <v>34558.823529411762</v>
      </c>
      <c r="AE105" s="68"/>
      <c r="AF105" s="67">
        <f t="shared" si="33"/>
        <v>0</v>
      </c>
      <c r="AG105" s="67">
        <f t="shared" si="43"/>
        <v>311029.41176470584</v>
      </c>
      <c r="AH105" s="68">
        <f t="shared" si="44"/>
        <v>311029.41176470584</v>
      </c>
      <c r="AI105" s="68">
        <f t="shared" si="45"/>
        <v>2038970.5882352942</v>
      </c>
      <c r="AJ105" s="69">
        <f t="shared" si="34"/>
        <v>294790.9284195606</v>
      </c>
      <c r="AK105" s="69">
        <f t="shared" si="46"/>
        <v>605820.34018426645</v>
      </c>
      <c r="AL105" s="69">
        <f t="shared" si="35"/>
        <v>1744179.6598157336</v>
      </c>
      <c r="AM105" s="69">
        <f t="shared" si="47"/>
        <v>26799.175310869145</v>
      </c>
      <c r="AN105" s="69">
        <f t="shared" si="36"/>
        <v>294790.9284195606</v>
      </c>
      <c r="AO105" s="69">
        <f t="shared" si="37"/>
        <v>294790.9284195606</v>
      </c>
      <c r="AP105" s="69">
        <f t="shared" si="38"/>
        <v>294790.9284195606</v>
      </c>
      <c r="AQ105" s="69">
        <f t="shared" si="39"/>
        <v>294790.9284195606</v>
      </c>
      <c r="AR105" s="70">
        <f t="shared" si="48"/>
        <v>294790.9284195606</v>
      </c>
      <c r="AS105" s="71">
        <f t="shared" si="49"/>
        <v>270225.01771793055</v>
      </c>
      <c r="AT105" s="69">
        <f t="shared" si="50"/>
        <v>414705.88235294115</v>
      </c>
      <c r="AU105" s="71">
        <f t="shared" si="51"/>
        <v>1020526.2225372077</v>
      </c>
      <c r="AV105" s="69">
        <f t="shared" si="40"/>
        <v>1329473.7774627923</v>
      </c>
      <c r="AW105" s="72">
        <f t="shared" si="52"/>
        <v>172794.1176470588</v>
      </c>
      <c r="AX105" s="73">
        <f t="shared" si="53"/>
        <v>1193320.3401842664</v>
      </c>
      <c r="AY105" s="74">
        <f t="shared" si="54"/>
        <v>1156679.6598157336</v>
      </c>
    </row>
    <row r="106" spans="1:51" ht="12.75">
      <c r="A106" s="55">
        <v>1</v>
      </c>
      <c r="B106" s="56" t="s">
        <v>54</v>
      </c>
      <c r="C106" s="75">
        <v>75</v>
      </c>
      <c r="D106" s="75" t="s">
        <v>55</v>
      </c>
      <c r="E106" s="75" t="s">
        <v>158</v>
      </c>
      <c r="F106" s="75" t="s">
        <v>128</v>
      </c>
      <c r="G106" s="75">
        <v>19</v>
      </c>
      <c r="H106" s="75" t="s">
        <v>58</v>
      </c>
      <c r="I106" s="75"/>
      <c r="J106" s="75"/>
      <c r="K106" s="87">
        <v>42975</v>
      </c>
      <c r="L106" s="59">
        <v>42318</v>
      </c>
      <c r="M106" s="60">
        <v>43009</v>
      </c>
      <c r="N106" s="59">
        <f t="shared" si="29"/>
        <v>45240</v>
      </c>
      <c r="O106" s="149">
        <v>0</v>
      </c>
      <c r="P106" s="88">
        <f t="shared" si="30"/>
        <v>68</v>
      </c>
      <c r="Q106" s="150" t="s">
        <v>292</v>
      </c>
      <c r="R106" s="61">
        <f t="shared" si="55"/>
        <v>83</v>
      </c>
      <c r="S106" s="75">
        <v>120</v>
      </c>
      <c r="T106" s="71">
        <v>4892613</v>
      </c>
      <c r="U106" s="63">
        <v>4</v>
      </c>
      <c r="V106" s="63">
        <v>2018</v>
      </c>
      <c r="W106" s="64">
        <v>0</v>
      </c>
      <c r="X106" s="65"/>
      <c r="Y106" s="65">
        <f t="shared" si="31"/>
        <v>9</v>
      </c>
      <c r="Z106" s="65">
        <f t="shared" si="41"/>
        <v>21</v>
      </c>
      <c r="AA106" s="65">
        <f t="shared" si="41"/>
        <v>33</v>
      </c>
      <c r="AB106" s="65">
        <f t="shared" si="42"/>
        <v>38</v>
      </c>
      <c r="AC106" s="66">
        <f t="shared" si="56"/>
        <v>30</v>
      </c>
      <c r="AD106" s="157">
        <f t="shared" si="32"/>
        <v>71950.191176470587</v>
      </c>
      <c r="AE106" s="68"/>
      <c r="AF106" s="67">
        <f t="shared" si="33"/>
        <v>0</v>
      </c>
      <c r="AG106" s="67">
        <f t="shared" si="43"/>
        <v>647551.7205882353</v>
      </c>
      <c r="AH106" s="68">
        <f t="shared" si="44"/>
        <v>647551.7205882353</v>
      </c>
      <c r="AI106" s="68">
        <f t="shared" si="45"/>
        <v>4245061.2794117648</v>
      </c>
      <c r="AJ106" s="69">
        <f t="shared" si="34"/>
        <v>613743.79943302623</v>
      </c>
      <c r="AK106" s="69">
        <f t="shared" si="46"/>
        <v>1261295.5200212616</v>
      </c>
      <c r="AL106" s="69">
        <f t="shared" si="35"/>
        <v>3631317.4799787384</v>
      </c>
      <c r="AM106" s="69">
        <f t="shared" si="47"/>
        <v>55794.890857547842</v>
      </c>
      <c r="AN106" s="69">
        <f t="shared" si="36"/>
        <v>613743.79943302623</v>
      </c>
      <c r="AO106" s="69">
        <f t="shared" si="37"/>
        <v>613743.79943302623</v>
      </c>
      <c r="AP106" s="69">
        <f t="shared" si="38"/>
        <v>613743.79943302623</v>
      </c>
      <c r="AQ106" s="69">
        <f t="shared" si="39"/>
        <v>613743.79943302623</v>
      </c>
      <c r="AR106" s="70">
        <f t="shared" si="48"/>
        <v>613743.79943302623</v>
      </c>
      <c r="AS106" s="71">
        <f t="shared" si="49"/>
        <v>562598.48281360744</v>
      </c>
      <c r="AT106" s="69">
        <f t="shared" si="50"/>
        <v>863402.29411764699</v>
      </c>
      <c r="AU106" s="71">
        <f t="shared" si="51"/>
        <v>2124697.8141389089</v>
      </c>
      <c r="AV106" s="69">
        <f t="shared" si="40"/>
        <v>2767915.1858610911</v>
      </c>
      <c r="AW106" s="72">
        <f t="shared" si="52"/>
        <v>359750.95588235295</v>
      </c>
      <c r="AX106" s="73">
        <f t="shared" si="53"/>
        <v>2484448.7700212616</v>
      </c>
      <c r="AY106" s="74">
        <f t="shared" si="54"/>
        <v>2408164.2299787384</v>
      </c>
    </row>
    <row r="107" spans="1:51" ht="12.75">
      <c r="A107" s="55">
        <v>1</v>
      </c>
      <c r="B107" s="56" t="s">
        <v>54</v>
      </c>
      <c r="C107" s="75">
        <v>76</v>
      </c>
      <c r="D107" s="75" t="s">
        <v>55</v>
      </c>
      <c r="E107" s="75" t="s">
        <v>159</v>
      </c>
      <c r="F107" s="75" t="s">
        <v>128</v>
      </c>
      <c r="G107" s="75">
        <v>20</v>
      </c>
      <c r="H107" s="75" t="s">
        <v>58</v>
      </c>
      <c r="I107" s="75"/>
      <c r="J107" s="75"/>
      <c r="K107" s="87">
        <v>42975</v>
      </c>
      <c r="L107" s="59">
        <v>42318</v>
      </c>
      <c r="M107" s="60">
        <v>43009</v>
      </c>
      <c r="N107" s="59">
        <f t="shared" si="29"/>
        <v>45240</v>
      </c>
      <c r="O107" s="149">
        <v>0</v>
      </c>
      <c r="P107" s="88">
        <f t="shared" si="30"/>
        <v>68</v>
      </c>
      <c r="Q107" s="150" t="s">
        <v>292</v>
      </c>
      <c r="R107" s="61">
        <f t="shared" si="55"/>
        <v>83</v>
      </c>
      <c r="S107" s="75">
        <v>120</v>
      </c>
      <c r="T107" s="71">
        <v>178000</v>
      </c>
      <c r="U107" s="63">
        <v>4</v>
      </c>
      <c r="V107" s="63">
        <v>2018</v>
      </c>
      <c r="W107" s="64">
        <v>0</v>
      </c>
      <c r="X107" s="65"/>
      <c r="Y107" s="65">
        <f t="shared" si="31"/>
        <v>9</v>
      </c>
      <c r="Z107" s="65">
        <f t="shared" si="41"/>
        <v>21</v>
      </c>
      <c r="AA107" s="65">
        <f t="shared" si="41"/>
        <v>33</v>
      </c>
      <c r="AB107" s="65">
        <f t="shared" si="42"/>
        <v>38</v>
      </c>
      <c r="AC107" s="66">
        <f t="shared" si="56"/>
        <v>30</v>
      </c>
      <c r="AD107" s="157">
        <f t="shared" si="32"/>
        <v>2617.6470588235293</v>
      </c>
      <c r="AE107" s="68"/>
      <c r="AF107" s="67">
        <f t="shared" si="33"/>
        <v>0</v>
      </c>
      <c r="AG107" s="67">
        <f t="shared" si="43"/>
        <v>23558.823529411762</v>
      </c>
      <c r="AH107" s="68">
        <f t="shared" si="44"/>
        <v>23558.823529411762</v>
      </c>
      <c r="AI107" s="68">
        <f t="shared" si="45"/>
        <v>154441.17647058825</v>
      </c>
      <c r="AJ107" s="69">
        <f t="shared" si="34"/>
        <v>22328.844790928422</v>
      </c>
      <c r="AK107" s="69">
        <f t="shared" si="46"/>
        <v>45887.668320340184</v>
      </c>
      <c r="AL107" s="69">
        <f t="shared" si="35"/>
        <v>132112.33167965981</v>
      </c>
      <c r="AM107" s="69">
        <f t="shared" si="47"/>
        <v>2029.8949809934929</v>
      </c>
      <c r="AN107" s="69">
        <f t="shared" si="36"/>
        <v>22328.844790928422</v>
      </c>
      <c r="AO107" s="69">
        <f t="shared" si="37"/>
        <v>22328.844790928422</v>
      </c>
      <c r="AP107" s="69">
        <f t="shared" si="38"/>
        <v>22328.844790928422</v>
      </c>
      <c r="AQ107" s="69">
        <f t="shared" si="39"/>
        <v>22328.844790928422</v>
      </c>
      <c r="AR107" s="70">
        <f t="shared" si="48"/>
        <v>22328.844790928422</v>
      </c>
      <c r="AS107" s="71">
        <f t="shared" si="49"/>
        <v>20468.107725017719</v>
      </c>
      <c r="AT107" s="69">
        <f t="shared" si="50"/>
        <v>31411.76470588235</v>
      </c>
      <c r="AU107" s="71">
        <f t="shared" si="51"/>
        <v>77299.433026222541</v>
      </c>
      <c r="AV107" s="69">
        <f t="shared" si="40"/>
        <v>100700.56697377746</v>
      </c>
      <c r="AW107" s="72">
        <f t="shared" si="52"/>
        <v>13088.235294117647</v>
      </c>
      <c r="AX107" s="73">
        <f t="shared" si="53"/>
        <v>90387.668320340192</v>
      </c>
      <c r="AY107" s="74">
        <f t="shared" si="54"/>
        <v>87612.331679659808</v>
      </c>
    </row>
    <row r="108" spans="1:51" ht="12.75">
      <c r="A108" s="55">
        <v>1</v>
      </c>
      <c r="B108" s="56" t="s">
        <v>54</v>
      </c>
      <c r="C108" s="75">
        <v>76</v>
      </c>
      <c r="D108" s="75" t="s">
        <v>55</v>
      </c>
      <c r="E108" s="75" t="s">
        <v>160</v>
      </c>
      <c r="F108" s="75" t="s">
        <v>128</v>
      </c>
      <c r="G108" s="75">
        <v>20</v>
      </c>
      <c r="H108" s="75" t="s">
        <v>58</v>
      </c>
      <c r="I108" s="75"/>
      <c r="J108" s="75"/>
      <c r="K108" s="87">
        <v>42975</v>
      </c>
      <c r="L108" s="59">
        <v>42318</v>
      </c>
      <c r="M108" s="60">
        <v>43009</v>
      </c>
      <c r="N108" s="59">
        <f t="shared" si="29"/>
        <v>45240</v>
      </c>
      <c r="O108" s="149">
        <v>0</v>
      </c>
      <c r="P108" s="88">
        <f t="shared" si="30"/>
        <v>68</v>
      </c>
      <c r="Q108" s="150" t="s">
        <v>292</v>
      </c>
      <c r="R108" s="61">
        <f>+R107</f>
        <v>83</v>
      </c>
      <c r="S108" s="75">
        <v>120</v>
      </c>
      <c r="T108" s="71">
        <v>32360</v>
      </c>
      <c r="U108" s="63">
        <v>4</v>
      </c>
      <c r="V108" s="63">
        <v>2018</v>
      </c>
      <c r="W108" s="64">
        <v>0</v>
      </c>
      <c r="X108" s="65"/>
      <c r="Y108" s="65">
        <f t="shared" si="31"/>
        <v>9</v>
      </c>
      <c r="Z108" s="65">
        <f t="shared" si="41"/>
        <v>21</v>
      </c>
      <c r="AA108" s="65">
        <f t="shared" si="41"/>
        <v>33</v>
      </c>
      <c r="AB108" s="65">
        <f t="shared" si="42"/>
        <v>38</v>
      </c>
      <c r="AC108" s="66">
        <f t="shared" si="56"/>
        <v>30</v>
      </c>
      <c r="AD108" s="157">
        <f t="shared" si="32"/>
        <v>475.88235294117646</v>
      </c>
      <c r="AE108" s="68"/>
      <c r="AF108" s="67">
        <f t="shared" si="33"/>
        <v>0</v>
      </c>
      <c r="AG108" s="67">
        <f t="shared" si="43"/>
        <v>4282.9411764705883</v>
      </c>
      <c r="AH108" s="68">
        <f t="shared" si="44"/>
        <v>4282.9411764705883</v>
      </c>
      <c r="AI108" s="68">
        <f t="shared" si="45"/>
        <v>28077.058823529413</v>
      </c>
      <c r="AJ108" s="69">
        <f t="shared" si="34"/>
        <v>4059.3338058114814</v>
      </c>
      <c r="AK108" s="69">
        <f t="shared" si="46"/>
        <v>8342.2749822820697</v>
      </c>
      <c r="AL108" s="69">
        <f t="shared" si="35"/>
        <v>24017.72501771793</v>
      </c>
      <c r="AM108" s="69">
        <f t="shared" si="47"/>
        <v>369.03034598286195</v>
      </c>
      <c r="AN108" s="69">
        <f t="shared" si="36"/>
        <v>4059.3338058114814</v>
      </c>
      <c r="AO108" s="69">
        <f t="shared" si="37"/>
        <v>4059.3338058114814</v>
      </c>
      <c r="AP108" s="69">
        <f t="shared" si="38"/>
        <v>4059.3338058114814</v>
      </c>
      <c r="AQ108" s="69">
        <f t="shared" si="39"/>
        <v>4059.3338058114814</v>
      </c>
      <c r="AR108" s="70">
        <f t="shared" si="48"/>
        <v>4059.3338058114814</v>
      </c>
      <c r="AS108" s="71">
        <f t="shared" si="49"/>
        <v>3721.0559886605242</v>
      </c>
      <c r="AT108" s="69">
        <f t="shared" si="50"/>
        <v>5710.5882352941171</v>
      </c>
      <c r="AU108" s="71">
        <f t="shared" si="51"/>
        <v>14052.863217576187</v>
      </c>
      <c r="AV108" s="69">
        <f t="shared" si="40"/>
        <v>18307.136782423811</v>
      </c>
      <c r="AW108" s="72">
        <f t="shared" si="52"/>
        <v>2379.4117647058824</v>
      </c>
      <c r="AX108" s="73">
        <f t="shared" si="53"/>
        <v>16432.27498228207</v>
      </c>
      <c r="AY108" s="74">
        <f t="shared" si="54"/>
        <v>15927.72501771793</v>
      </c>
    </row>
    <row r="109" spans="1:51" ht="12.75">
      <c r="A109" s="55">
        <v>1</v>
      </c>
      <c r="B109" s="56" t="s">
        <v>54</v>
      </c>
      <c r="C109" s="75">
        <v>76</v>
      </c>
      <c r="D109" s="75" t="s">
        <v>55</v>
      </c>
      <c r="E109" s="75" t="s">
        <v>161</v>
      </c>
      <c r="F109" s="75" t="s">
        <v>128</v>
      </c>
      <c r="G109" s="75">
        <v>20</v>
      </c>
      <c r="H109" s="75" t="s">
        <v>58</v>
      </c>
      <c r="I109" s="75"/>
      <c r="J109" s="75"/>
      <c r="K109" s="87">
        <v>42975</v>
      </c>
      <c r="L109" s="59">
        <v>42318</v>
      </c>
      <c r="M109" s="60">
        <v>43009</v>
      </c>
      <c r="N109" s="59">
        <f t="shared" si="29"/>
        <v>45240</v>
      </c>
      <c r="O109" s="149">
        <v>0</v>
      </c>
      <c r="P109" s="88">
        <f t="shared" si="30"/>
        <v>68</v>
      </c>
      <c r="Q109" s="150" t="s">
        <v>292</v>
      </c>
      <c r="R109" s="61">
        <f t="shared" si="55"/>
        <v>83</v>
      </c>
      <c r="S109" s="75">
        <v>120</v>
      </c>
      <c r="T109" s="71">
        <v>62000</v>
      </c>
      <c r="U109" s="63">
        <v>4</v>
      </c>
      <c r="V109" s="63">
        <v>2018</v>
      </c>
      <c r="W109" s="64">
        <v>0</v>
      </c>
      <c r="X109" s="65"/>
      <c r="Y109" s="65">
        <f t="shared" si="31"/>
        <v>9</v>
      </c>
      <c r="Z109" s="65">
        <f t="shared" si="41"/>
        <v>21</v>
      </c>
      <c r="AA109" s="65">
        <f t="shared" si="41"/>
        <v>33</v>
      </c>
      <c r="AB109" s="65">
        <f t="shared" si="42"/>
        <v>38</v>
      </c>
      <c r="AC109" s="66">
        <f t="shared" si="56"/>
        <v>30</v>
      </c>
      <c r="AD109" s="157">
        <f t="shared" si="32"/>
        <v>911.76470588235293</v>
      </c>
      <c r="AE109" s="68"/>
      <c r="AF109" s="67">
        <f t="shared" si="33"/>
        <v>0</v>
      </c>
      <c r="AG109" s="67">
        <f t="shared" si="43"/>
        <v>8205.8823529411766</v>
      </c>
      <c r="AH109" s="68">
        <f t="shared" si="44"/>
        <v>8205.8823529411766</v>
      </c>
      <c r="AI109" s="68">
        <f t="shared" si="45"/>
        <v>53794.117647058825</v>
      </c>
      <c r="AJ109" s="69">
        <f t="shared" si="34"/>
        <v>7777.4627923458538</v>
      </c>
      <c r="AK109" s="69">
        <f t="shared" si="46"/>
        <v>15983.34514528703</v>
      </c>
      <c r="AL109" s="69">
        <f t="shared" si="35"/>
        <v>46016.654854712971</v>
      </c>
      <c r="AM109" s="69">
        <f t="shared" si="47"/>
        <v>707.04207203144131</v>
      </c>
      <c r="AN109" s="69">
        <f t="shared" si="36"/>
        <v>7777.4627923458538</v>
      </c>
      <c r="AO109" s="69">
        <f t="shared" si="37"/>
        <v>7777.4627923458538</v>
      </c>
      <c r="AP109" s="69">
        <f t="shared" si="38"/>
        <v>7777.4627923458538</v>
      </c>
      <c r="AQ109" s="69">
        <f t="shared" si="39"/>
        <v>7777.4627923458538</v>
      </c>
      <c r="AR109" s="70">
        <f t="shared" si="48"/>
        <v>7777.4627923458538</v>
      </c>
      <c r="AS109" s="71">
        <f t="shared" si="49"/>
        <v>7129.3408929836996</v>
      </c>
      <c r="AT109" s="69">
        <f t="shared" si="50"/>
        <v>10941.176470588234</v>
      </c>
      <c r="AU109" s="71">
        <f t="shared" si="51"/>
        <v>26924.521615875266</v>
      </c>
      <c r="AV109" s="69">
        <f t="shared" si="40"/>
        <v>35075.478384124734</v>
      </c>
      <c r="AW109" s="72">
        <f t="shared" si="52"/>
        <v>4558.8235294117649</v>
      </c>
      <c r="AX109" s="73">
        <f t="shared" si="53"/>
        <v>31483.345145287032</v>
      </c>
      <c r="AY109" s="74">
        <f t="shared" si="54"/>
        <v>30516.654854712968</v>
      </c>
    </row>
    <row r="110" spans="1:51" ht="12.75">
      <c r="A110" s="55">
        <v>1</v>
      </c>
      <c r="B110" s="56" t="s">
        <v>54</v>
      </c>
      <c r="C110" s="75">
        <v>76</v>
      </c>
      <c r="D110" s="75" t="s">
        <v>55</v>
      </c>
      <c r="E110" s="75" t="s">
        <v>162</v>
      </c>
      <c r="F110" s="75" t="s">
        <v>128</v>
      </c>
      <c r="G110" s="75">
        <v>20</v>
      </c>
      <c r="H110" s="75" t="s">
        <v>58</v>
      </c>
      <c r="I110" s="75"/>
      <c r="J110" s="75"/>
      <c r="K110" s="87">
        <v>42975</v>
      </c>
      <c r="L110" s="59">
        <v>42318</v>
      </c>
      <c r="M110" s="60">
        <v>43009</v>
      </c>
      <c r="N110" s="59">
        <f t="shared" si="29"/>
        <v>45240</v>
      </c>
      <c r="O110" s="149">
        <v>0</v>
      </c>
      <c r="P110" s="88">
        <f t="shared" si="30"/>
        <v>68</v>
      </c>
      <c r="Q110" s="150" t="s">
        <v>292</v>
      </c>
      <c r="R110" s="61">
        <f t="shared" si="55"/>
        <v>83</v>
      </c>
      <c r="S110" s="75">
        <v>120</v>
      </c>
      <c r="T110" s="71">
        <v>287600</v>
      </c>
      <c r="U110" s="63">
        <v>4</v>
      </c>
      <c r="V110" s="63">
        <v>2018</v>
      </c>
      <c r="W110" s="64">
        <v>0</v>
      </c>
      <c r="X110" s="65"/>
      <c r="Y110" s="65">
        <f t="shared" si="31"/>
        <v>9</v>
      </c>
      <c r="Z110" s="65">
        <f t="shared" si="41"/>
        <v>21</v>
      </c>
      <c r="AA110" s="65">
        <f t="shared" si="41"/>
        <v>33</v>
      </c>
      <c r="AB110" s="65">
        <f t="shared" si="42"/>
        <v>38</v>
      </c>
      <c r="AC110" s="66">
        <f t="shared" si="56"/>
        <v>30</v>
      </c>
      <c r="AD110" s="157">
        <f t="shared" si="32"/>
        <v>4229.411764705882</v>
      </c>
      <c r="AE110" s="68"/>
      <c r="AF110" s="67">
        <f t="shared" si="33"/>
        <v>0</v>
      </c>
      <c r="AG110" s="67">
        <f t="shared" si="43"/>
        <v>38064.705882352937</v>
      </c>
      <c r="AH110" s="68">
        <f t="shared" si="44"/>
        <v>38064.705882352937</v>
      </c>
      <c r="AI110" s="68">
        <f t="shared" si="45"/>
        <v>249535.29411764705</v>
      </c>
      <c r="AJ110" s="69">
        <f t="shared" si="34"/>
        <v>36077.391920623668</v>
      </c>
      <c r="AK110" s="69">
        <f t="shared" si="46"/>
        <v>74142.097802976612</v>
      </c>
      <c r="AL110" s="69">
        <f t="shared" si="35"/>
        <v>213457.90219702339</v>
      </c>
      <c r="AM110" s="69">
        <f t="shared" si="47"/>
        <v>3279.7629018748789</v>
      </c>
      <c r="AN110" s="69">
        <f t="shared" si="36"/>
        <v>36077.391920623668</v>
      </c>
      <c r="AO110" s="69">
        <f t="shared" si="37"/>
        <v>36077.391920623668</v>
      </c>
      <c r="AP110" s="69">
        <f t="shared" si="38"/>
        <v>36077.391920623668</v>
      </c>
      <c r="AQ110" s="69">
        <f t="shared" si="39"/>
        <v>36077.391920623668</v>
      </c>
      <c r="AR110" s="70">
        <f t="shared" si="48"/>
        <v>36077.391920623668</v>
      </c>
      <c r="AS110" s="71">
        <f t="shared" si="49"/>
        <v>33070.942593905027</v>
      </c>
      <c r="AT110" s="69">
        <f t="shared" si="50"/>
        <v>50752.941176470587</v>
      </c>
      <c r="AU110" s="71">
        <f t="shared" si="51"/>
        <v>124895.0389794472</v>
      </c>
      <c r="AV110" s="69">
        <f t="shared" si="40"/>
        <v>162704.96102055279</v>
      </c>
      <c r="AW110" s="72">
        <f t="shared" si="52"/>
        <v>21147.058823529409</v>
      </c>
      <c r="AX110" s="73">
        <f t="shared" si="53"/>
        <v>146042.09780297661</v>
      </c>
      <c r="AY110" s="74">
        <f t="shared" si="54"/>
        <v>141557.90219702339</v>
      </c>
    </row>
    <row r="111" spans="1:51" ht="12.75">
      <c r="A111" s="55">
        <v>1</v>
      </c>
      <c r="B111" s="56" t="s">
        <v>54</v>
      </c>
      <c r="C111" s="75">
        <v>77</v>
      </c>
      <c r="D111" s="75" t="s">
        <v>55</v>
      </c>
      <c r="E111" s="75" t="s">
        <v>163</v>
      </c>
      <c r="F111" s="75" t="s">
        <v>164</v>
      </c>
      <c r="G111" s="75">
        <v>27</v>
      </c>
      <c r="H111" s="75" t="s">
        <v>58</v>
      </c>
      <c r="I111" s="75"/>
      <c r="J111" s="75"/>
      <c r="K111" s="87">
        <v>42977</v>
      </c>
      <c r="L111" s="59">
        <v>42318</v>
      </c>
      <c r="M111" s="60">
        <v>43009</v>
      </c>
      <c r="N111" s="59">
        <f t="shared" si="29"/>
        <v>45240</v>
      </c>
      <c r="O111" s="149">
        <v>0</v>
      </c>
      <c r="P111" s="88">
        <f t="shared" si="30"/>
        <v>68</v>
      </c>
      <c r="Q111" s="150" t="s">
        <v>292</v>
      </c>
      <c r="R111" s="61">
        <f t="shared" si="55"/>
        <v>83</v>
      </c>
      <c r="S111" s="75">
        <v>120</v>
      </c>
      <c r="T111" s="71">
        <v>3753119</v>
      </c>
      <c r="U111" s="63">
        <v>4</v>
      </c>
      <c r="V111" s="63">
        <v>2018</v>
      </c>
      <c r="W111" s="64">
        <v>0</v>
      </c>
      <c r="X111" s="65"/>
      <c r="Y111" s="65">
        <f t="shared" si="31"/>
        <v>9</v>
      </c>
      <c r="Z111" s="65">
        <f t="shared" si="41"/>
        <v>21</v>
      </c>
      <c r="AA111" s="65">
        <f t="shared" si="41"/>
        <v>33</v>
      </c>
      <c r="AB111" s="65">
        <f t="shared" si="42"/>
        <v>38</v>
      </c>
      <c r="AC111" s="66">
        <f t="shared" si="56"/>
        <v>30</v>
      </c>
      <c r="AD111" s="157">
        <f t="shared" si="32"/>
        <v>55192.926470588238</v>
      </c>
      <c r="AE111" s="68"/>
      <c r="AF111" s="67">
        <f t="shared" si="33"/>
        <v>0</v>
      </c>
      <c r="AG111" s="67">
        <f t="shared" si="43"/>
        <v>496736.33823529416</v>
      </c>
      <c r="AH111" s="68">
        <f t="shared" si="44"/>
        <v>496736.33823529416</v>
      </c>
      <c r="AI111" s="68">
        <f t="shared" si="45"/>
        <v>3256382.661764706</v>
      </c>
      <c r="AJ111" s="69">
        <f t="shared" si="34"/>
        <v>470802.31254429487</v>
      </c>
      <c r="AK111" s="69">
        <f t="shared" si="46"/>
        <v>967538.65077958908</v>
      </c>
      <c r="AL111" s="69">
        <f t="shared" si="35"/>
        <v>2785580.3492204109</v>
      </c>
      <c r="AM111" s="69">
        <f t="shared" si="47"/>
        <v>42800.210231299534</v>
      </c>
      <c r="AN111" s="69">
        <f t="shared" si="36"/>
        <v>470802.31254429487</v>
      </c>
      <c r="AO111" s="69">
        <f t="shared" si="37"/>
        <v>470802.31254429487</v>
      </c>
      <c r="AP111" s="69">
        <f t="shared" si="38"/>
        <v>470802.31254429487</v>
      </c>
      <c r="AQ111" s="69">
        <f t="shared" si="39"/>
        <v>470802.31254429487</v>
      </c>
      <c r="AR111" s="70">
        <f t="shared" si="48"/>
        <v>470802.31254429487</v>
      </c>
      <c r="AS111" s="71">
        <f t="shared" si="49"/>
        <v>431568.78649893694</v>
      </c>
      <c r="AT111" s="69">
        <f t="shared" si="50"/>
        <v>662315.1176470588</v>
      </c>
      <c r="AU111" s="71">
        <f t="shared" si="51"/>
        <v>1629853.7684266479</v>
      </c>
      <c r="AV111" s="69">
        <f t="shared" si="40"/>
        <v>2123265.2315733521</v>
      </c>
      <c r="AW111" s="72">
        <f t="shared" si="52"/>
        <v>275964.6323529412</v>
      </c>
      <c r="AX111" s="73">
        <f t="shared" si="53"/>
        <v>1905818.4007795891</v>
      </c>
      <c r="AY111" s="74">
        <f t="shared" si="54"/>
        <v>1847300.5992204109</v>
      </c>
    </row>
    <row r="112" spans="1:51" ht="12.75">
      <c r="A112" s="55">
        <v>1</v>
      </c>
      <c r="B112" s="56" t="s">
        <v>54</v>
      </c>
      <c r="C112" s="75">
        <v>77</v>
      </c>
      <c r="D112" s="75" t="s">
        <v>55</v>
      </c>
      <c r="E112" s="75" t="s">
        <v>165</v>
      </c>
      <c r="F112" s="75" t="s">
        <v>164</v>
      </c>
      <c r="G112" s="75">
        <v>27</v>
      </c>
      <c r="H112" s="75" t="s">
        <v>58</v>
      </c>
      <c r="I112" s="75"/>
      <c r="J112" s="75"/>
      <c r="K112" s="87">
        <v>42977</v>
      </c>
      <c r="L112" s="59">
        <v>42318</v>
      </c>
      <c r="M112" s="60">
        <v>43009</v>
      </c>
      <c r="N112" s="59">
        <f t="shared" si="29"/>
        <v>45240</v>
      </c>
      <c r="O112" s="149">
        <v>0</v>
      </c>
      <c r="P112" s="88">
        <f t="shared" si="30"/>
        <v>68</v>
      </c>
      <c r="Q112" s="150" t="s">
        <v>292</v>
      </c>
      <c r="R112" s="61">
        <f t="shared" si="55"/>
        <v>83</v>
      </c>
      <c r="S112" s="75">
        <v>120</v>
      </c>
      <c r="T112" s="71">
        <v>115966</v>
      </c>
      <c r="U112" s="63">
        <v>4</v>
      </c>
      <c r="V112" s="63">
        <v>2018</v>
      </c>
      <c r="W112" s="64">
        <v>0</v>
      </c>
      <c r="X112" s="65"/>
      <c r="Y112" s="65">
        <f t="shared" si="31"/>
        <v>9</v>
      </c>
      <c r="Z112" s="65">
        <f t="shared" si="41"/>
        <v>21</v>
      </c>
      <c r="AA112" s="65">
        <f t="shared" si="41"/>
        <v>33</v>
      </c>
      <c r="AB112" s="65">
        <f t="shared" si="42"/>
        <v>38</v>
      </c>
      <c r="AC112" s="66">
        <f t="shared" si="56"/>
        <v>30</v>
      </c>
      <c r="AD112" s="157">
        <f t="shared" si="32"/>
        <v>1705.3823529411766</v>
      </c>
      <c r="AE112" s="68"/>
      <c r="AF112" s="67">
        <f t="shared" si="33"/>
        <v>0</v>
      </c>
      <c r="AG112" s="67">
        <f t="shared" si="43"/>
        <v>15348.441176470589</v>
      </c>
      <c r="AH112" s="68">
        <f t="shared" si="44"/>
        <v>15348.441176470589</v>
      </c>
      <c r="AI112" s="68">
        <f t="shared" si="45"/>
        <v>100617.55882352941</v>
      </c>
      <c r="AJ112" s="69">
        <f t="shared" si="34"/>
        <v>14547.116938341602</v>
      </c>
      <c r="AK112" s="69">
        <f t="shared" si="46"/>
        <v>29895.558114812193</v>
      </c>
      <c r="AL112" s="69">
        <f t="shared" si="35"/>
        <v>86070.441885187814</v>
      </c>
      <c r="AM112" s="69">
        <f t="shared" si="47"/>
        <v>1322.4651762128728</v>
      </c>
      <c r="AN112" s="69">
        <f t="shared" si="36"/>
        <v>14547.116938341602</v>
      </c>
      <c r="AO112" s="69">
        <f t="shared" si="37"/>
        <v>14547.116938341602</v>
      </c>
      <c r="AP112" s="69">
        <f t="shared" si="38"/>
        <v>14547.116938341602</v>
      </c>
      <c r="AQ112" s="69">
        <f t="shared" si="39"/>
        <v>14547.116938341602</v>
      </c>
      <c r="AR112" s="70">
        <f t="shared" si="48"/>
        <v>14547.116938341602</v>
      </c>
      <c r="AS112" s="71">
        <f t="shared" si="49"/>
        <v>13334.8571934798</v>
      </c>
      <c r="AT112" s="69">
        <f t="shared" si="50"/>
        <v>20464.588235294119</v>
      </c>
      <c r="AU112" s="71">
        <f t="shared" si="51"/>
        <v>50360.146350106312</v>
      </c>
      <c r="AV112" s="69">
        <f t="shared" si="40"/>
        <v>65605.853649893688</v>
      </c>
      <c r="AW112" s="72">
        <f t="shared" si="52"/>
        <v>8526.9117647058829</v>
      </c>
      <c r="AX112" s="73">
        <f t="shared" si="53"/>
        <v>58887.058114812193</v>
      </c>
      <c r="AY112" s="74">
        <f t="shared" si="54"/>
        <v>57078.941885187807</v>
      </c>
    </row>
    <row r="113" spans="1:51" ht="12.75">
      <c r="A113" s="55">
        <v>1</v>
      </c>
      <c r="B113" s="56" t="s">
        <v>54</v>
      </c>
      <c r="C113" s="75">
        <v>78</v>
      </c>
      <c r="D113" s="75" t="s">
        <v>55</v>
      </c>
      <c r="E113" s="75" t="s">
        <v>166</v>
      </c>
      <c r="F113" s="75" t="s">
        <v>167</v>
      </c>
      <c r="G113" s="75">
        <v>68</v>
      </c>
      <c r="H113" s="75" t="s">
        <v>58</v>
      </c>
      <c r="I113" s="75"/>
      <c r="J113" s="75"/>
      <c r="K113" s="87">
        <v>42978</v>
      </c>
      <c r="L113" s="59">
        <v>42318</v>
      </c>
      <c r="M113" s="60">
        <v>43009</v>
      </c>
      <c r="N113" s="59">
        <f t="shared" si="29"/>
        <v>45240</v>
      </c>
      <c r="O113" s="149">
        <v>0</v>
      </c>
      <c r="P113" s="88">
        <f t="shared" si="30"/>
        <v>68</v>
      </c>
      <c r="Q113" s="150" t="s">
        <v>292</v>
      </c>
      <c r="R113" s="61">
        <f t="shared" si="55"/>
        <v>83</v>
      </c>
      <c r="S113" s="75">
        <v>120</v>
      </c>
      <c r="T113" s="71">
        <v>177500</v>
      </c>
      <c r="U113" s="63">
        <v>4</v>
      </c>
      <c r="V113" s="63">
        <v>2018</v>
      </c>
      <c r="W113" s="64">
        <v>0</v>
      </c>
      <c r="X113" s="65"/>
      <c r="Y113" s="65">
        <f t="shared" si="31"/>
        <v>9</v>
      </c>
      <c r="Z113" s="65">
        <f t="shared" si="41"/>
        <v>21</v>
      </c>
      <c r="AA113" s="65">
        <f t="shared" si="41"/>
        <v>33</v>
      </c>
      <c r="AB113" s="65">
        <f t="shared" si="42"/>
        <v>38</v>
      </c>
      <c r="AC113" s="66">
        <f t="shared" si="56"/>
        <v>30</v>
      </c>
      <c r="AD113" s="157">
        <f t="shared" si="32"/>
        <v>2610.294117647059</v>
      </c>
      <c r="AE113" s="68"/>
      <c r="AF113" s="67">
        <f t="shared" si="33"/>
        <v>0</v>
      </c>
      <c r="AG113" s="67">
        <f t="shared" si="43"/>
        <v>23492.647058823532</v>
      </c>
      <c r="AH113" s="68">
        <f t="shared" si="44"/>
        <v>23492.647058823532</v>
      </c>
      <c r="AI113" s="68">
        <f t="shared" si="45"/>
        <v>154007.35294117648</v>
      </c>
      <c r="AJ113" s="69">
        <f t="shared" si="34"/>
        <v>22266.123316796598</v>
      </c>
      <c r="AK113" s="69">
        <f t="shared" si="46"/>
        <v>45758.77037562013</v>
      </c>
      <c r="AL113" s="69">
        <f t="shared" si="35"/>
        <v>131741.22962437986</v>
      </c>
      <c r="AM113" s="69">
        <f t="shared" si="47"/>
        <v>2024.1930287996909</v>
      </c>
      <c r="AN113" s="69">
        <f t="shared" si="36"/>
        <v>22266.123316796598</v>
      </c>
      <c r="AO113" s="69">
        <f t="shared" si="37"/>
        <v>22266.123316796598</v>
      </c>
      <c r="AP113" s="69">
        <f t="shared" si="38"/>
        <v>22266.123316796598</v>
      </c>
      <c r="AQ113" s="69">
        <f t="shared" si="39"/>
        <v>22266.123316796598</v>
      </c>
      <c r="AR113" s="70">
        <f t="shared" si="48"/>
        <v>22266.123316796598</v>
      </c>
      <c r="AS113" s="71">
        <f t="shared" si="49"/>
        <v>20410.613040396882</v>
      </c>
      <c r="AT113" s="69">
        <f t="shared" si="50"/>
        <v>31323.529411764706</v>
      </c>
      <c r="AU113" s="71">
        <f t="shared" si="51"/>
        <v>77082.299787384836</v>
      </c>
      <c r="AV113" s="69">
        <f t="shared" si="40"/>
        <v>100417.70021261516</v>
      </c>
      <c r="AW113" s="72">
        <f t="shared" si="52"/>
        <v>13051.470588235296</v>
      </c>
      <c r="AX113" s="73">
        <f t="shared" si="53"/>
        <v>90133.770375620137</v>
      </c>
      <c r="AY113" s="74">
        <f t="shared" si="54"/>
        <v>87366.229624379863</v>
      </c>
    </row>
    <row r="114" spans="1:51" ht="12.75">
      <c r="A114" s="55">
        <v>1</v>
      </c>
      <c r="B114" s="56" t="s">
        <v>54</v>
      </c>
      <c r="C114" s="75">
        <v>79</v>
      </c>
      <c r="D114" s="75" t="s">
        <v>55</v>
      </c>
      <c r="E114" s="75" t="s">
        <v>166</v>
      </c>
      <c r="F114" s="75" t="s">
        <v>167</v>
      </c>
      <c r="G114" s="75">
        <v>69</v>
      </c>
      <c r="H114" s="75" t="s">
        <v>58</v>
      </c>
      <c r="I114" s="75"/>
      <c r="J114" s="75"/>
      <c r="K114" s="87">
        <v>42978</v>
      </c>
      <c r="L114" s="59">
        <v>42318</v>
      </c>
      <c r="M114" s="60">
        <v>43009</v>
      </c>
      <c r="N114" s="59">
        <f t="shared" si="29"/>
        <v>45240</v>
      </c>
      <c r="O114" s="149">
        <v>0</v>
      </c>
      <c r="P114" s="88">
        <f t="shared" si="30"/>
        <v>68</v>
      </c>
      <c r="Q114" s="150" t="s">
        <v>292</v>
      </c>
      <c r="R114" s="61">
        <f t="shared" si="55"/>
        <v>83</v>
      </c>
      <c r="S114" s="75">
        <v>120</v>
      </c>
      <c r="T114" s="71">
        <v>303000</v>
      </c>
      <c r="U114" s="63">
        <v>4</v>
      </c>
      <c r="V114" s="63">
        <v>2018</v>
      </c>
      <c r="W114" s="64">
        <v>0</v>
      </c>
      <c r="X114" s="65"/>
      <c r="Y114" s="65">
        <f t="shared" si="31"/>
        <v>9</v>
      </c>
      <c r="Z114" s="65">
        <f t="shared" si="41"/>
        <v>21</v>
      </c>
      <c r="AA114" s="65">
        <f t="shared" si="41"/>
        <v>33</v>
      </c>
      <c r="AB114" s="65">
        <f t="shared" si="42"/>
        <v>38</v>
      </c>
      <c r="AC114" s="66">
        <f t="shared" si="56"/>
        <v>30</v>
      </c>
      <c r="AD114" s="157">
        <f t="shared" si="32"/>
        <v>4455.8823529411766</v>
      </c>
      <c r="AE114" s="68"/>
      <c r="AF114" s="67">
        <f t="shared" si="33"/>
        <v>0</v>
      </c>
      <c r="AG114" s="67">
        <f t="shared" si="43"/>
        <v>40102.941176470587</v>
      </c>
      <c r="AH114" s="68">
        <f t="shared" si="44"/>
        <v>40102.941176470587</v>
      </c>
      <c r="AI114" s="68">
        <f t="shared" si="45"/>
        <v>262897.0588235294</v>
      </c>
      <c r="AJ114" s="69">
        <f t="shared" si="34"/>
        <v>38009.21332388377</v>
      </c>
      <c r="AK114" s="69">
        <f t="shared" si="46"/>
        <v>78112.154500354358</v>
      </c>
      <c r="AL114" s="69">
        <f t="shared" si="35"/>
        <v>224887.84549964563</v>
      </c>
      <c r="AM114" s="69">
        <f t="shared" si="47"/>
        <v>3455.383029443979</v>
      </c>
      <c r="AN114" s="69">
        <f t="shared" si="36"/>
        <v>38009.21332388377</v>
      </c>
      <c r="AO114" s="69">
        <f t="shared" si="37"/>
        <v>38009.21332388377</v>
      </c>
      <c r="AP114" s="69">
        <f t="shared" si="38"/>
        <v>38009.21332388377</v>
      </c>
      <c r="AQ114" s="69">
        <f t="shared" si="39"/>
        <v>38009.21332388377</v>
      </c>
      <c r="AR114" s="70">
        <f t="shared" si="48"/>
        <v>38009.21332388377</v>
      </c>
      <c r="AS114" s="71">
        <f t="shared" si="49"/>
        <v>34841.77888022679</v>
      </c>
      <c r="AT114" s="69">
        <f t="shared" si="50"/>
        <v>53470.588235294119</v>
      </c>
      <c r="AU114" s="71">
        <f t="shared" si="51"/>
        <v>131582.74273564847</v>
      </c>
      <c r="AV114" s="69">
        <f t="shared" si="40"/>
        <v>171417.25726435153</v>
      </c>
      <c r="AW114" s="72">
        <f t="shared" si="52"/>
        <v>22279.411764705881</v>
      </c>
      <c r="AX114" s="73">
        <f t="shared" si="53"/>
        <v>153862.15450035434</v>
      </c>
      <c r="AY114" s="74">
        <f t="shared" si="54"/>
        <v>149137.84549964566</v>
      </c>
    </row>
    <row r="115" spans="1:51" ht="12.75">
      <c r="A115" s="55">
        <v>1</v>
      </c>
      <c r="B115" s="56" t="s">
        <v>54</v>
      </c>
      <c r="C115" s="75">
        <v>107</v>
      </c>
      <c r="D115" s="75" t="s">
        <v>55</v>
      </c>
      <c r="E115" s="75" t="s">
        <v>70</v>
      </c>
      <c r="F115" s="75" t="s">
        <v>71</v>
      </c>
      <c r="G115" s="75">
        <v>252</v>
      </c>
      <c r="H115" s="65" t="s">
        <v>58</v>
      </c>
      <c r="I115" s="75"/>
      <c r="J115" s="75"/>
      <c r="K115" s="87">
        <v>42979</v>
      </c>
      <c r="L115" s="59">
        <v>42318</v>
      </c>
      <c r="M115" s="60">
        <v>43009</v>
      </c>
      <c r="N115" s="59">
        <f t="shared" si="29"/>
        <v>45240</v>
      </c>
      <c r="O115" s="149">
        <v>0</v>
      </c>
      <c r="P115" s="88">
        <f t="shared" si="30"/>
        <v>68</v>
      </c>
      <c r="Q115" s="150" t="s">
        <v>292</v>
      </c>
      <c r="R115" s="61">
        <f t="shared" si="55"/>
        <v>83</v>
      </c>
      <c r="S115" s="75">
        <v>120</v>
      </c>
      <c r="T115" s="71">
        <v>3192697</v>
      </c>
      <c r="U115" s="63">
        <v>4</v>
      </c>
      <c r="V115" s="63">
        <v>2018</v>
      </c>
      <c r="W115" s="64">
        <v>0</v>
      </c>
      <c r="X115" s="65"/>
      <c r="Y115" s="65">
        <f t="shared" si="31"/>
        <v>9</v>
      </c>
      <c r="Z115" s="65">
        <f t="shared" si="41"/>
        <v>21</v>
      </c>
      <c r="AA115" s="65">
        <f t="shared" si="41"/>
        <v>33</v>
      </c>
      <c r="AB115" s="65">
        <f t="shared" si="42"/>
        <v>38</v>
      </c>
      <c r="AC115" s="66">
        <f t="shared" si="56"/>
        <v>30</v>
      </c>
      <c r="AD115" s="157">
        <f t="shared" si="32"/>
        <v>46951.426470588238</v>
      </c>
      <c r="AE115" s="68"/>
      <c r="AF115" s="67">
        <f t="shared" si="33"/>
        <v>0</v>
      </c>
      <c r="AG115" s="67">
        <f t="shared" si="43"/>
        <v>422562.83823529416</v>
      </c>
      <c r="AH115" s="68">
        <f t="shared" si="44"/>
        <v>422562.83823529416</v>
      </c>
      <c r="AI115" s="68">
        <f t="shared" si="45"/>
        <v>2770134.161764706</v>
      </c>
      <c r="AJ115" s="69">
        <f t="shared" si="34"/>
        <v>400501.32459248765</v>
      </c>
      <c r="AK115" s="69">
        <f t="shared" si="46"/>
        <v>823064.16282778187</v>
      </c>
      <c r="AL115" s="69">
        <f t="shared" si="35"/>
        <v>2369632.8371722181</v>
      </c>
      <c r="AM115" s="69">
        <f t="shared" si="47"/>
        <v>36409.211326589786</v>
      </c>
      <c r="AN115" s="69">
        <f t="shared" si="36"/>
        <v>400501.32459248765</v>
      </c>
      <c r="AO115" s="69">
        <f t="shared" si="37"/>
        <v>400501.32459248765</v>
      </c>
      <c r="AP115" s="69">
        <f t="shared" si="38"/>
        <v>400501.32459248765</v>
      </c>
      <c r="AQ115" s="69">
        <f t="shared" si="39"/>
        <v>400501.32459248765</v>
      </c>
      <c r="AR115" s="70">
        <f t="shared" si="48"/>
        <v>400501.32459248765</v>
      </c>
      <c r="AS115" s="71">
        <f t="shared" si="49"/>
        <v>367126.21420978033</v>
      </c>
      <c r="AT115" s="69">
        <f t="shared" si="50"/>
        <v>563417.1176470588</v>
      </c>
      <c r="AU115" s="71">
        <f t="shared" si="51"/>
        <v>1386481.2804748407</v>
      </c>
      <c r="AV115" s="69">
        <f t="shared" si="40"/>
        <v>1806215.7195251593</v>
      </c>
      <c r="AW115" s="72">
        <f t="shared" si="52"/>
        <v>234757.1323529412</v>
      </c>
      <c r="AX115" s="73">
        <f t="shared" si="53"/>
        <v>1621238.4128277819</v>
      </c>
      <c r="AY115" s="74">
        <f t="shared" si="54"/>
        <v>1571458.5871722181</v>
      </c>
    </row>
    <row r="116" spans="1:51" ht="12.75">
      <c r="A116" s="55">
        <v>1</v>
      </c>
      <c r="B116" s="56" t="s">
        <v>54</v>
      </c>
      <c r="C116" s="75">
        <v>80</v>
      </c>
      <c r="D116" s="75" t="s">
        <v>55</v>
      </c>
      <c r="E116" s="75" t="s">
        <v>168</v>
      </c>
      <c r="F116" s="75" t="s">
        <v>169</v>
      </c>
      <c r="G116" s="75">
        <v>1643</v>
      </c>
      <c r="H116" s="75" t="s">
        <v>58</v>
      </c>
      <c r="I116" s="75"/>
      <c r="J116" s="75"/>
      <c r="K116" s="87">
        <v>42982</v>
      </c>
      <c r="L116" s="59">
        <v>42318</v>
      </c>
      <c r="M116" s="60">
        <v>43009</v>
      </c>
      <c r="N116" s="59">
        <f t="shared" si="29"/>
        <v>45240</v>
      </c>
      <c r="O116" s="149">
        <v>0</v>
      </c>
      <c r="P116" s="88">
        <f t="shared" si="30"/>
        <v>68</v>
      </c>
      <c r="Q116" s="150" t="s">
        <v>292</v>
      </c>
      <c r="R116" s="61">
        <f t="shared" si="55"/>
        <v>83</v>
      </c>
      <c r="S116" s="75">
        <v>120</v>
      </c>
      <c r="T116" s="71">
        <v>50420</v>
      </c>
      <c r="U116" s="63">
        <v>4</v>
      </c>
      <c r="V116" s="63">
        <v>2018</v>
      </c>
      <c r="W116" s="64">
        <v>0</v>
      </c>
      <c r="X116" s="65"/>
      <c r="Y116" s="65">
        <f t="shared" si="31"/>
        <v>9</v>
      </c>
      <c r="Z116" s="65">
        <f t="shared" si="41"/>
        <v>21</v>
      </c>
      <c r="AA116" s="65">
        <f t="shared" si="41"/>
        <v>33</v>
      </c>
      <c r="AB116" s="65">
        <f t="shared" si="42"/>
        <v>38</v>
      </c>
      <c r="AC116" s="66">
        <f t="shared" si="56"/>
        <v>30</v>
      </c>
      <c r="AD116" s="157">
        <f t="shared" si="32"/>
        <v>741.47058823529414</v>
      </c>
      <c r="AE116" s="68"/>
      <c r="AF116" s="67">
        <f t="shared" si="33"/>
        <v>0</v>
      </c>
      <c r="AG116" s="67">
        <f t="shared" si="43"/>
        <v>6673.2352941176468</v>
      </c>
      <c r="AH116" s="68">
        <f t="shared" si="44"/>
        <v>6673.2352941176468</v>
      </c>
      <c r="AI116" s="68">
        <f t="shared" si="45"/>
        <v>43746.76470588235</v>
      </c>
      <c r="AJ116" s="69">
        <f t="shared" si="34"/>
        <v>6324.8334514528706</v>
      </c>
      <c r="AK116" s="69">
        <f t="shared" si="46"/>
        <v>12998.068745570517</v>
      </c>
      <c r="AL116" s="69">
        <f t="shared" si="35"/>
        <v>37421.931254429481</v>
      </c>
      <c r="AM116" s="69">
        <f t="shared" si="47"/>
        <v>574.98485922298823</v>
      </c>
      <c r="AN116" s="69">
        <f t="shared" si="36"/>
        <v>6324.8334514528706</v>
      </c>
      <c r="AO116" s="69">
        <f t="shared" si="37"/>
        <v>6324.8334514528706</v>
      </c>
      <c r="AP116" s="69">
        <f t="shared" si="38"/>
        <v>6324.8334514528706</v>
      </c>
      <c r="AQ116" s="69">
        <f t="shared" si="39"/>
        <v>6324.8334514528706</v>
      </c>
      <c r="AR116" s="70">
        <f t="shared" si="48"/>
        <v>6324.8334514528706</v>
      </c>
      <c r="AS116" s="71">
        <f t="shared" si="49"/>
        <v>5797.7639971651306</v>
      </c>
      <c r="AT116" s="69">
        <f t="shared" si="50"/>
        <v>8897.6470588235297</v>
      </c>
      <c r="AU116" s="71">
        <f t="shared" si="51"/>
        <v>21895.715804394047</v>
      </c>
      <c r="AV116" s="69">
        <f t="shared" si="40"/>
        <v>28524.284195605953</v>
      </c>
      <c r="AW116" s="72">
        <f t="shared" si="52"/>
        <v>3707.3529411764707</v>
      </c>
      <c r="AX116" s="73">
        <f t="shared" si="53"/>
        <v>25603.068745570519</v>
      </c>
      <c r="AY116" s="74">
        <f t="shared" si="54"/>
        <v>24816.931254429481</v>
      </c>
    </row>
    <row r="117" spans="1:51" ht="12.75">
      <c r="A117" s="55">
        <v>1</v>
      </c>
      <c r="B117" s="56" t="s">
        <v>54</v>
      </c>
      <c r="C117" s="75">
        <v>81</v>
      </c>
      <c r="D117" s="75" t="s">
        <v>55</v>
      </c>
      <c r="E117" s="75" t="s">
        <v>85</v>
      </c>
      <c r="F117" s="75" t="s">
        <v>83</v>
      </c>
      <c r="G117" s="75">
        <v>85698801</v>
      </c>
      <c r="H117" s="75" t="s">
        <v>58</v>
      </c>
      <c r="I117" s="75"/>
      <c r="J117" s="75"/>
      <c r="K117" s="87">
        <v>42983</v>
      </c>
      <c r="L117" s="59">
        <v>42318</v>
      </c>
      <c r="M117" s="60">
        <v>43009</v>
      </c>
      <c r="N117" s="59">
        <f t="shared" si="29"/>
        <v>45240</v>
      </c>
      <c r="O117" s="149">
        <v>0</v>
      </c>
      <c r="P117" s="88">
        <f t="shared" si="30"/>
        <v>68</v>
      </c>
      <c r="Q117" s="150" t="s">
        <v>292</v>
      </c>
      <c r="R117" s="61">
        <f t="shared" si="55"/>
        <v>83</v>
      </c>
      <c r="S117" s="75">
        <v>120</v>
      </c>
      <c r="T117" s="71">
        <v>88605</v>
      </c>
      <c r="U117" s="63">
        <v>4</v>
      </c>
      <c r="V117" s="63">
        <v>2018</v>
      </c>
      <c r="W117" s="64">
        <v>0</v>
      </c>
      <c r="X117" s="65"/>
      <c r="Y117" s="65">
        <f t="shared" si="31"/>
        <v>9</v>
      </c>
      <c r="Z117" s="65">
        <f t="shared" si="41"/>
        <v>21</v>
      </c>
      <c r="AA117" s="65">
        <f t="shared" si="41"/>
        <v>33</v>
      </c>
      <c r="AB117" s="65">
        <f t="shared" si="42"/>
        <v>38</v>
      </c>
      <c r="AC117" s="66">
        <f t="shared" si="56"/>
        <v>30</v>
      </c>
      <c r="AD117" s="157">
        <f t="shared" si="32"/>
        <v>1303.0147058823529</v>
      </c>
      <c r="AE117" s="68"/>
      <c r="AF117" s="67">
        <f t="shared" si="33"/>
        <v>0</v>
      </c>
      <c r="AG117" s="67">
        <f t="shared" si="43"/>
        <v>11727.132352941177</v>
      </c>
      <c r="AH117" s="68">
        <f t="shared" si="44"/>
        <v>11727.132352941177</v>
      </c>
      <c r="AI117" s="68">
        <f t="shared" si="45"/>
        <v>76877.867647058825</v>
      </c>
      <c r="AJ117" s="69">
        <f t="shared" si="34"/>
        <v>11114.872430900072</v>
      </c>
      <c r="AK117" s="69">
        <f t="shared" si="46"/>
        <v>22842.00478384125</v>
      </c>
      <c r="AL117" s="69">
        <f t="shared" si="35"/>
        <v>65762.995216158743</v>
      </c>
      <c r="AM117" s="69">
        <f t="shared" si="47"/>
        <v>1010.4429482636428</v>
      </c>
      <c r="AN117" s="69">
        <f t="shared" si="36"/>
        <v>11114.872430900072</v>
      </c>
      <c r="AO117" s="69">
        <f t="shared" si="37"/>
        <v>11114.872430900072</v>
      </c>
      <c r="AP117" s="69">
        <f t="shared" si="38"/>
        <v>11114.872430900072</v>
      </c>
      <c r="AQ117" s="69">
        <f t="shared" si="39"/>
        <v>11114.872430900072</v>
      </c>
      <c r="AR117" s="70">
        <f t="shared" si="48"/>
        <v>11114.872430900072</v>
      </c>
      <c r="AS117" s="71">
        <f t="shared" si="49"/>
        <v>10188.633061658398</v>
      </c>
      <c r="AT117" s="69">
        <f t="shared" si="50"/>
        <v>15636.176470588234</v>
      </c>
      <c r="AU117" s="71">
        <f t="shared" si="51"/>
        <v>38478.181254429481</v>
      </c>
      <c r="AV117" s="69">
        <f t="shared" si="40"/>
        <v>50126.818745570519</v>
      </c>
      <c r="AW117" s="72">
        <f t="shared" si="52"/>
        <v>6515.0735294117649</v>
      </c>
      <c r="AX117" s="73">
        <f t="shared" si="53"/>
        <v>44993.254783841243</v>
      </c>
      <c r="AY117" s="74">
        <f t="shared" si="54"/>
        <v>43611.745216158757</v>
      </c>
    </row>
    <row r="118" spans="1:51" ht="12.75">
      <c r="A118" s="55">
        <v>1</v>
      </c>
      <c r="B118" s="56" t="s">
        <v>54</v>
      </c>
      <c r="C118" s="75">
        <v>82</v>
      </c>
      <c r="D118" s="75" t="s">
        <v>55</v>
      </c>
      <c r="E118" s="75" t="s">
        <v>170</v>
      </c>
      <c r="F118" s="75" t="s">
        <v>144</v>
      </c>
      <c r="G118" s="75">
        <v>967</v>
      </c>
      <c r="H118" s="75" t="s">
        <v>58</v>
      </c>
      <c r="I118" s="75"/>
      <c r="J118" s="75"/>
      <c r="K118" s="87">
        <v>42984</v>
      </c>
      <c r="L118" s="59">
        <v>42318</v>
      </c>
      <c r="M118" s="60">
        <v>43009</v>
      </c>
      <c r="N118" s="59">
        <f t="shared" si="29"/>
        <v>45240</v>
      </c>
      <c r="O118" s="149">
        <v>0</v>
      </c>
      <c r="P118" s="88">
        <f t="shared" si="30"/>
        <v>68</v>
      </c>
      <c r="Q118" s="150" t="s">
        <v>292</v>
      </c>
      <c r="R118" s="61">
        <f t="shared" si="55"/>
        <v>83</v>
      </c>
      <c r="S118" s="75">
        <v>120</v>
      </c>
      <c r="T118" s="71">
        <v>161950</v>
      </c>
      <c r="U118" s="63">
        <v>4</v>
      </c>
      <c r="V118" s="63">
        <v>2018</v>
      </c>
      <c r="W118" s="64">
        <v>0</v>
      </c>
      <c r="X118" s="65"/>
      <c r="Y118" s="65">
        <f t="shared" si="31"/>
        <v>9</v>
      </c>
      <c r="Z118" s="65">
        <f t="shared" si="41"/>
        <v>21</v>
      </c>
      <c r="AA118" s="65">
        <f t="shared" si="41"/>
        <v>33</v>
      </c>
      <c r="AB118" s="65">
        <f t="shared" si="42"/>
        <v>38</v>
      </c>
      <c r="AC118" s="66">
        <f t="shared" si="56"/>
        <v>30</v>
      </c>
      <c r="AD118" s="157">
        <f t="shared" si="32"/>
        <v>2381.6176470588234</v>
      </c>
      <c r="AE118" s="68"/>
      <c r="AF118" s="67">
        <f t="shared" si="33"/>
        <v>0</v>
      </c>
      <c r="AG118" s="67">
        <f t="shared" si="43"/>
        <v>21434.558823529413</v>
      </c>
      <c r="AH118" s="68">
        <f t="shared" si="44"/>
        <v>21434.558823529413</v>
      </c>
      <c r="AI118" s="68">
        <f t="shared" si="45"/>
        <v>140515.4411764706</v>
      </c>
      <c r="AJ118" s="69">
        <f t="shared" si="34"/>
        <v>20315.485471296954</v>
      </c>
      <c r="AK118" s="69">
        <f t="shared" si="46"/>
        <v>41750.044294826366</v>
      </c>
      <c r="AL118" s="69">
        <f t="shared" si="35"/>
        <v>120199.95570517363</v>
      </c>
      <c r="AM118" s="69">
        <f t="shared" si="47"/>
        <v>1846.8623155724504</v>
      </c>
      <c r="AN118" s="69">
        <f t="shared" si="36"/>
        <v>20315.485471296954</v>
      </c>
      <c r="AO118" s="69">
        <f t="shared" si="37"/>
        <v>20315.485471296954</v>
      </c>
      <c r="AP118" s="69">
        <f t="shared" si="38"/>
        <v>20315.485471296954</v>
      </c>
      <c r="AQ118" s="69">
        <f t="shared" si="39"/>
        <v>20315.485471296954</v>
      </c>
      <c r="AR118" s="70">
        <f t="shared" si="48"/>
        <v>20315.485471296954</v>
      </c>
      <c r="AS118" s="71">
        <f t="shared" si="49"/>
        <v>18622.528348688877</v>
      </c>
      <c r="AT118" s="69">
        <f t="shared" si="50"/>
        <v>28579.411764705881</v>
      </c>
      <c r="AU118" s="71">
        <f t="shared" si="51"/>
        <v>70329.45605953224</v>
      </c>
      <c r="AV118" s="69">
        <f t="shared" si="40"/>
        <v>91620.54394046776</v>
      </c>
      <c r="AW118" s="72">
        <f t="shared" si="52"/>
        <v>11908.088235294117</v>
      </c>
      <c r="AX118" s="73">
        <f t="shared" si="53"/>
        <v>82237.544294826352</v>
      </c>
      <c r="AY118" s="74">
        <f t="shared" si="54"/>
        <v>79712.455705173648</v>
      </c>
    </row>
    <row r="119" spans="1:51" ht="12.75">
      <c r="A119" s="55">
        <v>1</v>
      </c>
      <c r="B119" s="56" t="s">
        <v>54</v>
      </c>
      <c r="C119" s="75">
        <v>83</v>
      </c>
      <c r="D119" s="75" t="s">
        <v>55</v>
      </c>
      <c r="E119" s="75" t="s">
        <v>171</v>
      </c>
      <c r="F119" s="75" t="s">
        <v>83</v>
      </c>
      <c r="G119" s="75">
        <v>85738131</v>
      </c>
      <c r="H119" s="75" t="s">
        <v>58</v>
      </c>
      <c r="I119" s="75"/>
      <c r="J119" s="75"/>
      <c r="K119" s="87">
        <v>42985</v>
      </c>
      <c r="L119" s="59">
        <v>42318</v>
      </c>
      <c r="M119" s="60">
        <v>43009</v>
      </c>
      <c r="N119" s="59">
        <f t="shared" si="29"/>
        <v>45240</v>
      </c>
      <c r="O119" s="149">
        <v>0</v>
      </c>
      <c r="P119" s="88">
        <f t="shared" si="30"/>
        <v>68</v>
      </c>
      <c r="Q119" s="150" t="s">
        <v>292</v>
      </c>
      <c r="R119" s="61">
        <f t="shared" si="55"/>
        <v>83</v>
      </c>
      <c r="S119" s="75">
        <v>120</v>
      </c>
      <c r="T119" s="71">
        <v>58655.46</v>
      </c>
      <c r="U119" s="63">
        <v>4</v>
      </c>
      <c r="V119" s="63">
        <v>2018</v>
      </c>
      <c r="W119" s="64">
        <v>0</v>
      </c>
      <c r="X119" s="65"/>
      <c r="Y119" s="65">
        <f t="shared" si="31"/>
        <v>9</v>
      </c>
      <c r="Z119" s="65">
        <f t="shared" si="41"/>
        <v>21</v>
      </c>
      <c r="AA119" s="65">
        <f t="shared" si="41"/>
        <v>33</v>
      </c>
      <c r="AB119" s="65">
        <f t="shared" si="42"/>
        <v>38</v>
      </c>
      <c r="AC119" s="66">
        <f t="shared" si="56"/>
        <v>30</v>
      </c>
      <c r="AD119" s="157">
        <f t="shared" si="32"/>
        <v>862.5802941176471</v>
      </c>
      <c r="AE119" s="68"/>
      <c r="AF119" s="67">
        <f t="shared" si="33"/>
        <v>0</v>
      </c>
      <c r="AG119" s="67">
        <f t="shared" si="43"/>
        <v>7763.2226470588239</v>
      </c>
      <c r="AH119" s="68">
        <f t="shared" si="44"/>
        <v>7763.2226470588239</v>
      </c>
      <c r="AI119" s="68">
        <f t="shared" si="45"/>
        <v>50892.237352941178</v>
      </c>
      <c r="AJ119" s="69">
        <f t="shared" si="34"/>
        <v>7357.9138341601702</v>
      </c>
      <c r="AK119" s="69">
        <f t="shared" si="46"/>
        <v>15121.136481218993</v>
      </c>
      <c r="AL119" s="69">
        <f t="shared" si="35"/>
        <v>43534.323518781006</v>
      </c>
      <c r="AM119" s="69">
        <f t="shared" si="47"/>
        <v>668.90125765092455</v>
      </c>
      <c r="AN119" s="69">
        <f t="shared" si="36"/>
        <v>7357.9138341601702</v>
      </c>
      <c r="AO119" s="69">
        <f t="shared" si="37"/>
        <v>7357.9138341601702</v>
      </c>
      <c r="AP119" s="69">
        <f t="shared" si="38"/>
        <v>7357.9138341601702</v>
      </c>
      <c r="AQ119" s="69">
        <f t="shared" si="39"/>
        <v>7357.9138341601702</v>
      </c>
      <c r="AR119" s="70">
        <f t="shared" si="48"/>
        <v>7357.9138341601702</v>
      </c>
      <c r="AS119" s="71">
        <f t="shared" si="49"/>
        <v>6744.7543479801552</v>
      </c>
      <c r="AT119" s="69">
        <f t="shared" si="50"/>
        <v>10350.963529411765</v>
      </c>
      <c r="AU119" s="71">
        <f t="shared" si="51"/>
        <v>25472.100010630758</v>
      </c>
      <c r="AV119" s="69">
        <f t="shared" si="40"/>
        <v>33183.359989369244</v>
      </c>
      <c r="AW119" s="72">
        <f t="shared" si="52"/>
        <v>4312.9014705882355</v>
      </c>
      <c r="AX119" s="73">
        <f t="shared" si="53"/>
        <v>29785.001481218995</v>
      </c>
      <c r="AY119" s="74">
        <f t="shared" si="54"/>
        <v>28870.458518781004</v>
      </c>
    </row>
    <row r="120" spans="1:51" ht="12.75">
      <c r="A120" s="55">
        <v>1</v>
      </c>
      <c r="B120" s="56" t="s">
        <v>54</v>
      </c>
      <c r="C120" s="75">
        <v>83</v>
      </c>
      <c r="D120" s="75" t="s">
        <v>55</v>
      </c>
      <c r="E120" s="75" t="s">
        <v>171</v>
      </c>
      <c r="F120" s="75" t="s">
        <v>83</v>
      </c>
      <c r="G120" s="75">
        <v>85738131</v>
      </c>
      <c r="H120" s="75" t="s">
        <v>58</v>
      </c>
      <c r="I120" s="75"/>
      <c r="J120" s="75"/>
      <c r="K120" s="87">
        <v>42985</v>
      </c>
      <c r="L120" s="59">
        <v>42318</v>
      </c>
      <c r="M120" s="60">
        <v>43009</v>
      </c>
      <c r="N120" s="59">
        <f t="shared" si="29"/>
        <v>45240</v>
      </c>
      <c r="O120" s="149">
        <v>0</v>
      </c>
      <c r="P120" s="88">
        <f t="shared" si="30"/>
        <v>68</v>
      </c>
      <c r="Q120" s="150" t="s">
        <v>292</v>
      </c>
      <c r="R120" s="61">
        <f t="shared" si="55"/>
        <v>83</v>
      </c>
      <c r="S120" s="75">
        <v>120</v>
      </c>
      <c r="T120" s="71">
        <v>58655.46</v>
      </c>
      <c r="U120" s="63">
        <v>4</v>
      </c>
      <c r="V120" s="63">
        <v>2018</v>
      </c>
      <c r="W120" s="64">
        <v>0</v>
      </c>
      <c r="X120" s="65"/>
      <c r="Y120" s="65">
        <f t="shared" si="31"/>
        <v>9</v>
      </c>
      <c r="Z120" s="65">
        <f t="shared" si="41"/>
        <v>21</v>
      </c>
      <c r="AA120" s="65">
        <f t="shared" si="41"/>
        <v>33</v>
      </c>
      <c r="AB120" s="65">
        <f t="shared" si="42"/>
        <v>38</v>
      </c>
      <c r="AC120" s="66">
        <f t="shared" si="56"/>
        <v>30</v>
      </c>
      <c r="AD120" s="157">
        <f t="shared" si="32"/>
        <v>862.5802941176471</v>
      </c>
      <c r="AE120" s="68"/>
      <c r="AF120" s="67">
        <f t="shared" si="33"/>
        <v>0</v>
      </c>
      <c r="AG120" s="67">
        <f t="shared" si="43"/>
        <v>7763.2226470588239</v>
      </c>
      <c r="AH120" s="68">
        <f t="shared" si="44"/>
        <v>7763.2226470588239</v>
      </c>
      <c r="AI120" s="68">
        <f t="shared" si="45"/>
        <v>50892.237352941178</v>
      </c>
      <c r="AJ120" s="69">
        <f t="shared" si="34"/>
        <v>7357.9138341601702</v>
      </c>
      <c r="AK120" s="69">
        <f t="shared" si="46"/>
        <v>15121.136481218993</v>
      </c>
      <c r="AL120" s="69">
        <f t="shared" si="35"/>
        <v>43534.323518781006</v>
      </c>
      <c r="AM120" s="69">
        <f t="shared" si="47"/>
        <v>668.90125765092455</v>
      </c>
      <c r="AN120" s="69">
        <f t="shared" si="36"/>
        <v>7357.9138341601702</v>
      </c>
      <c r="AO120" s="69">
        <f t="shared" si="37"/>
        <v>7357.9138341601702</v>
      </c>
      <c r="AP120" s="69">
        <f t="shared" si="38"/>
        <v>7357.9138341601702</v>
      </c>
      <c r="AQ120" s="69">
        <f t="shared" si="39"/>
        <v>7357.9138341601702</v>
      </c>
      <c r="AR120" s="70">
        <f t="shared" si="48"/>
        <v>7357.9138341601702</v>
      </c>
      <c r="AS120" s="71">
        <f t="shared" si="49"/>
        <v>6744.7543479801552</v>
      </c>
      <c r="AT120" s="69">
        <f t="shared" si="50"/>
        <v>10350.963529411765</v>
      </c>
      <c r="AU120" s="71">
        <f t="shared" si="51"/>
        <v>25472.100010630758</v>
      </c>
      <c r="AV120" s="69">
        <f t="shared" si="40"/>
        <v>33183.359989369244</v>
      </c>
      <c r="AW120" s="72">
        <f t="shared" si="52"/>
        <v>4312.9014705882355</v>
      </c>
      <c r="AX120" s="73">
        <f t="shared" si="53"/>
        <v>29785.001481218995</v>
      </c>
      <c r="AY120" s="74">
        <f t="shared" si="54"/>
        <v>28870.458518781004</v>
      </c>
    </row>
    <row r="121" spans="1:51" ht="12.75">
      <c r="A121" s="55">
        <v>1</v>
      </c>
      <c r="B121" s="56" t="s">
        <v>54</v>
      </c>
      <c r="C121" s="75">
        <v>84</v>
      </c>
      <c r="D121" s="75" t="s">
        <v>55</v>
      </c>
      <c r="E121" s="75" t="s">
        <v>172</v>
      </c>
      <c r="F121" s="75" t="s">
        <v>173</v>
      </c>
      <c r="G121" s="75">
        <v>20</v>
      </c>
      <c r="H121" s="75" t="s">
        <v>58</v>
      </c>
      <c r="I121" s="75"/>
      <c r="J121" s="75"/>
      <c r="K121" s="87">
        <v>42993</v>
      </c>
      <c r="L121" s="59">
        <v>42318</v>
      </c>
      <c r="M121" s="60">
        <v>43009</v>
      </c>
      <c r="N121" s="59">
        <f t="shared" si="29"/>
        <v>45240</v>
      </c>
      <c r="O121" s="149">
        <v>0</v>
      </c>
      <c r="P121" s="88">
        <f t="shared" si="30"/>
        <v>68</v>
      </c>
      <c r="Q121" s="150" t="s">
        <v>292</v>
      </c>
      <c r="R121" s="61">
        <f t="shared" si="55"/>
        <v>83</v>
      </c>
      <c r="S121" s="75">
        <v>120</v>
      </c>
      <c r="T121" s="71">
        <v>111847</v>
      </c>
      <c r="U121" s="63">
        <v>4</v>
      </c>
      <c r="V121" s="63">
        <v>2018</v>
      </c>
      <c r="W121" s="64">
        <v>0</v>
      </c>
      <c r="X121" s="65"/>
      <c r="Y121" s="65">
        <f t="shared" si="31"/>
        <v>9</v>
      </c>
      <c r="Z121" s="65">
        <f t="shared" si="41"/>
        <v>21</v>
      </c>
      <c r="AA121" s="65">
        <f t="shared" si="41"/>
        <v>33</v>
      </c>
      <c r="AB121" s="65">
        <f t="shared" si="42"/>
        <v>38</v>
      </c>
      <c r="AC121" s="66">
        <f t="shared" si="56"/>
        <v>30</v>
      </c>
      <c r="AD121" s="157">
        <f t="shared" si="32"/>
        <v>1644.8088235294117</v>
      </c>
      <c r="AE121" s="68"/>
      <c r="AF121" s="67">
        <f t="shared" si="33"/>
        <v>0</v>
      </c>
      <c r="AG121" s="67">
        <f t="shared" si="43"/>
        <v>14803.279411764706</v>
      </c>
      <c r="AH121" s="68">
        <f t="shared" si="44"/>
        <v>14803.279411764706</v>
      </c>
      <c r="AI121" s="68">
        <f t="shared" si="45"/>
        <v>97043.720588235301</v>
      </c>
      <c r="AJ121" s="69">
        <f t="shared" si="34"/>
        <v>14030.417434443658</v>
      </c>
      <c r="AK121" s="69">
        <f t="shared" si="46"/>
        <v>28833.696846208364</v>
      </c>
      <c r="AL121" s="69">
        <f t="shared" si="35"/>
        <v>83013.303153791639</v>
      </c>
      <c r="AM121" s="69">
        <f t="shared" si="47"/>
        <v>1275.4924940403325</v>
      </c>
      <c r="AN121" s="69">
        <f t="shared" si="36"/>
        <v>14030.417434443658</v>
      </c>
      <c r="AO121" s="69">
        <f t="shared" si="37"/>
        <v>14030.417434443658</v>
      </c>
      <c r="AP121" s="69">
        <f t="shared" si="38"/>
        <v>14030.417434443658</v>
      </c>
      <c r="AQ121" s="69">
        <f t="shared" si="39"/>
        <v>14030.417434443658</v>
      </c>
      <c r="AR121" s="70">
        <f t="shared" si="48"/>
        <v>14030.417434443658</v>
      </c>
      <c r="AS121" s="71">
        <f t="shared" si="49"/>
        <v>12861.215981573354</v>
      </c>
      <c r="AT121" s="69">
        <f t="shared" si="50"/>
        <v>19737.705882352941</v>
      </c>
      <c r="AU121" s="71">
        <f t="shared" si="51"/>
        <v>48571.402728561305</v>
      </c>
      <c r="AV121" s="69">
        <f t="shared" si="40"/>
        <v>63275.597271438695</v>
      </c>
      <c r="AW121" s="72">
        <f t="shared" si="52"/>
        <v>8224.0441176470595</v>
      </c>
      <c r="AX121" s="73">
        <f t="shared" si="53"/>
        <v>56795.446846208361</v>
      </c>
      <c r="AY121" s="74">
        <f t="shared" si="54"/>
        <v>55051.553153791639</v>
      </c>
    </row>
    <row r="122" spans="1:51" ht="12.75">
      <c r="A122" s="55">
        <v>1</v>
      </c>
      <c r="B122" s="56" t="s">
        <v>54</v>
      </c>
      <c r="C122" s="75">
        <v>85</v>
      </c>
      <c r="D122" s="75" t="s">
        <v>55</v>
      </c>
      <c r="E122" s="75" t="s">
        <v>174</v>
      </c>
      <c r="F122" s="75" t="s">
        <v>175</v>
      </c>
      <c r="G122" s="75">
        <v>53347</v>
      </c>
      <c r="H122" s="75" t="s">
        <v>58</v>
      </c>
      <c r="I122" s="75"/>
      <c r="J122" s="75"/>
      <c r="K122" s="87">
        <v>42998</v>
      </c>
      <c r="L122" s="59">
        <v>42318</v>
      </c>
      <c r="M122" s="60">
        <v>43009</v>
      </c>
      <c r="N122" s="59">
        <f t="shared" si="29"/>
        <v>45240</v>
      </c>
      <c r="O122" s="149">
        <v>0</v>
      </c>
      <c r="P122" s="88">
        <f t="shared" si="30"/>
        <v>68</v>
      </c>
      <c r="Q122" s="150" t="s">
        <v>292</v>
      </c>
      <c r="R122" s="61">
        <f t="shared" si="55"/>
        <v>83</v>
      </c>
      <c r="S122" s="75">
        <v>120</v>
      </c>
      <c r="T122" s="71">
        <v>151252</v>
      </c>
      <c r="U122" s="63">
        <v>4</v>
      </c>
      <c r="V122" s="63">
        <v>2018</v>
      </c>
      <c r="W122" s="64">
        <v>0</v>
      </c>
      <c r="X122" s="65"/>
      <c r="Y122" s="65">
        <f t="shared" si="31"/>
        <v>9</v>
      </c>
      <c r="Z122" s="65">
        <f t="shared" si="41"/>
        <v>21</v>
      </c>
      <c r="AA122" s="65">
        <f t="shared" si="41"/>
        <v>33</v>
      </c>
      <c r="AB122" s="65">
        <f t="shared" si="42"/>
        <v>38</v>
      </c>
      <c r="AC122" s="66">
        <f t="shared" si="56"/>
        <v>30</v>
      </c>
      <c r="AD122" s="157">
        <f t="shared" si="32"/>
        <v>2224.294117647059</v>
      </c>
      <c r="AE122" s="68"/>
      <c r="AF122" s="67">
        <f t="shared" si="33"/>
        <v>0</v>
      </c>
      <c r="AG122" s="67">
        <f t="shared" si="43"/>
        <v>20018.647058823532</v>
      </c>
      <c r="AH122" s="68">
        <f t="shared" si="44"/>
        <v>20018.647058823532</v>
      </c>
      <c r="AI122" s="68">
        <f t="shared" si="45"/>
        <v>131233.35294117648</v>
      </c>
      <c r="AJ122" s="69">
        <f t="shared" si="34"/>
        <v>18973.496810772504</v>
      </c>
      <c r="AK122" s="69">
        <f t="shared" si="46"/>
        <v>38992.143869596039</v>
      </c>
      <c r="AL122" s="69">
        <f t="shared" si="35"/>
        <v>112259.85613040396</v>
      </c>
      <c r="AM122" s="69">
        <f t="shared" si="47"/>
        <v>1724.8633464338639</v>
      </c>
      <c r="AN122" s="69">
        <f t="shared" si="36"/>
        <v>18973.496810772504</v>
      </c>
      <c r="AO122" s="69">
        <f t="shared" si="37"/>
        <v>18973.496810772504</v>
      </c>
      <c r="AP122" s="69">
        <f t="shared" si="38"/>
        <v>18973.496810772504</v>
      </c>
      <c r="AQ122" s="69">
        <f t="shared" si="39"/>
        <v>18973.496810772504</v>
      </c>
      <c r="AR122" s="70">
        <f t="shared" si="48"/>
        <v>18973.496810772504</v>
      </c>
      <c r="AS122" s="71">
        <f t="shared" si="49"/>
        <v>17392.372076541462</v>
      </c>
      <c r="AT122" s="69">
        <f t="shared" si="50"/>
        <v>26691.529411764706</v>
      </c>
      <c r="AU122" s="71">
        <f t="shared" si="51"/>
        <v>65683.673281360738</v>
      </c>
      <c r="AV122" s="69">
        <f t="shared" si="40"/>
        <v>85568.326718639262</v>
      </c>
      <c r="AW122" s="72">
        <f t="shared" si="52"/>
        <v>11121.470588235296</v>
      </c>
      <c r="AX122" s="73">
        <f t="shared" si="53"/>
        <v>76805.143869596039</v>
      </c>
      <c r="AY122" s="74">
        <f t="shared" si="54"/>
        <v>74446.856130403961</v>
      </c>
    </row>
    <row r="123" spans="1:51" ht="12.75">
      <c r="A123" s="55">
        <v>1</v>
      </c>
      <c r="B123" s="56" t="s">
        <v>54</v>
      </c>
      <c r="C123" s="75">
        <v>86</v>
      </c>
      <c r="D123" s="75" t="s">
        <v>55</v>
      </c>
      <c r="E123" s="75" t="s">
        <v>176</v>
      </c>
      <c r="F123" s="75" t="s">
        <v>177</v>
      </c>
      <c r="G123" s="75">
        <v>545</v>
      </c>
      <c r="H123" s="75" t="s">
        <v>58</v>
      </c>
      <c r="I123" s="75"/>
      <c r="J123" s="75"/>
      <c r="K123" s="87">
        <v>42999</v>
      </c>
      <c r="L123" s="59">
        <v>42318</v>
      </c>
      <c r="M123" s="60">
        <v>43009</v>
      </c>
      <c r="N123" s="59">
        <f t="shared" si="29"/>
        <v>45240</v>
      </c>
      <c r="O123" s="149">
        <v>0</v>
      </c>
      <c r="P123" s="88">
        <f t="shared" si="30"/>
        <v>68</v>
      </c>
      <c r="Q123" s="150" t="s">
        <v>292</v>
      </c>
      <c r="R123" s="61">
        <f t="shared" si="55"/>
        <v>83</v>
      </c>
      <c r="S123" s="75">
        <v>120</v>
      </c>
      <c r="T123" s="71">
        <v>16827108</v>
      </c>
      <c r="U123" s="63">
        <v>4</v>
      </c>
      <c r="V123" s="63">
        <v>2018</v>
      </c>
      <c r="W123" s="64">
        <v>0</v>
      </c>
      <c r="X123" s="65"/>
      <c r="Y123" s="65">
        <f t="shared" si="31"/>
        <v>9</v>
      </c>
      <c r="Z123" s="65">
        <f t="shared" si="41"/>
        <v>21</v>
      </c>
      <c r="AA123" s="65">
        <f t="shared" si="41"/>
        <v>33</v>
      </c>
      <c r="AB123" s="65">
        <f t="shared" si="42"/>
        <v>38</v>
      </c>
      <c r="AC123" s="66">
        <f t="shared" si="56"/>
        <v>30</v>
      </c>
      <c r="AD123" s="157">
        <f t="shared" si="32"/>
        <v>247457.4705882353</v>
      </c>
      <c r="AE123" s="68"/>
      <c r="AF123" s="67">
        <f t="shared" si="33"/>
        <v>0</v>
      </c>
      <c r="AG123" s="67">
        <f t="shared" si="43"/>
        <v>2227117.2352941176</v>
      </c>
      <c r="AH123" s="68">
        <f t="shared" si="44"/>
        <v>2227117.2352941176</v>
      </c>
      <c r="AI123" s="68">
        <f t="shared" si="45"/>
        <v>14599990.764705881</v>
      </c>
      <c r="AJ123" s="69">
        <f t="shared" si="34"/>
        <v>2110842.0382707296</v>
      </c>
      <c r="AK123" s="69">
        <f t="shared" si="46"/>
        <v>4337959.2735648472</v>
      </c>
      <c r="AL123" s="69">
        <f t="shared" si="35"/>
        <v>12489148.726435153</v>
      </c>
      <c r="AM123" s="69">
        <f t="shared" si="47"/>
        <v>191894.73075188452</v>
      </c>
      <c r="AN123" s="69">
        <f t="shared" si="36"/>
        <v>2110842.0382707296</v>
      </c>
      <c r="AO123" s="69">
        <f t="shared" si="37"/>
        <v>2110842.0382707296</v>
      </c>
      <c r="AP123" s="69">
        <f t="shared" si="38"/>
        <v>2110842.0382707296</v>
      </c>
      <c r="AQ123" s="69">
        <f t="shared" si="39"/>
        <v>2110842.0382707296</v>
      </c>
      <c r="AR123" s="70">
        <f t="shared" si="48"/>
        <v>2110842.0382707296</v>
      </c>
      <c r="AS123" s="71">
        <f t="shared" si="49"/>
        <v>1934938.5350815021</v>
      </c>
      <c r="AT123" s="69">
        <v>3469489.6470588236</v>
      </c>
      <c r="AU123" s="71">
        <f t="shared" si="51"/>
        <v>7807448.9206236713</v>
      </c>
      <c r="AV123" s="69">
        <f t="shared" si="40"/>
        <v>9019659.0793763287</v>
      </c>
      <c r="AW123" s="72">
        <f t="shared" si="52"/>
        <v>1237287.3529411764</v>
      </c>
      <c r="AX123" s="73">
        <f t="shared" si="53"/>
        <v>9044736.2735648472</v>
      </c>
      <c r="AY123" s="74">
        <f t="shared" si="54"/>
        <v>7782371.7264351528</v>
      </c>
    </row>
    <row r="124" spans="1:51" ht="12.75">
      <c r="A124" s="55">
        <v>1</v>
      </c>
      <c r="B124" s="56" t="s">
        <v>54</v>
      </c>
      <c r="C124" s="75">
        <v>106</v>
      </c>
      <c r="D124" s="75" t="s">
        <v>55</v>
      </c>
      <c r="E124" s="75" t="s">
        <v>70</v>
      </c>
      <c r="F124" s="75" t="s">
        <v>71</v>
      </c>
      <c r="G124" s="75">
        <v>263</v>
      </c>
      <c r="H124" s="65" t="s">
        <v>58</v>
      </c>
      <c r="I124" s="75"/>
      <c r="J124" s="75"/>
      <c r="K124" s="87">
        <v>43009</v>
      </c>
      <c r="L124" s="59">
        <v>42318</v>
      </c>
      <c r="M124" s="60">
        <v>43009</v>
      </c>
      <c r="N124" s="59">
        <f t="shared" si="29"/>
        <v>45240</v>
      </c>
      <c r="O124" s="149">
        <v>0</v>
      </c>
      <c r="P124" s="88">
        <f t="shared" si="30"/>
        <v>68</v>
      </c>
      <c r="Q124" s="150" t="s">
        <v>292</v>
      </c>
      <c r="R124" s="61">
        <f t="shared" si="55"/>
        <v>83</v>
      </c>
      <c r="S124" s="75">
        <v>120</v>
      </c>
      <c r="T124" s="71">
        <v>3199027</v>
      </c>
      <c r="U124" s="63">
        <v>4</v>
      </c>
      <c r="V124" s="63">
        <v>2018</v>
      </c>
      <c r="W124" s="64">
        <v>0</v>
      </c>
      <c r="X124" s="65"/>
      <c r="Y124" s="65">
        <f t="shared" si="31"/>
        <v>9</v>
      </c>
      <c r="Z124" s="65">
        <f t="shared" si="41"/>
        <v>21</v>
      </c>
      <c r="AA124" s="65">
        <f t="shared" si="41"/>
        <v>33</v>
      </c>
      <c r="AB124" s="65">
        <f t="shared" si="42"/>
        <v>38</v>
      </c>
      <c r="AC124" s="66">
        <f t="shared" si="56"/>
        <v>30</v>
      </c>
      <c r="AD124" s="157">
        <f t="shared" si="32"/>
        <v>47044.51470588235</v>
      </c>
      <c r="AE124" s="68"/>
      <c r="AF124" s="67">
        <f t="shared" si="33"/>
        <v>0</v>
      </c>
      <c r="AG124" s="67">
        <f t="shared" si="43"/>
        <v>423400.63235294115</v>
      </c>
      <c r="AH124" s="68">
        <f t="shared" si="44"/>
        <v>423400.63235294115</v>
      </c>
      <c r="AI124" s="68">
        <f t="shared" si="45"/>
        <v>2775626.3676470588</v>
      </c>
      <c r="AJ124" s="69">
        <f t="shared" si="34"/>
        <v>401295.37845499651</v>
      </c>
      <c r="AK124" s="69">
        <f t="shared" si="46"/>
        <v>824696.01080793771</v>
      </c>
      <c r="AL124" s="69">
        <f t="shared" si="35"/>
        <v>2374330.9891920621</v>
      </c>
      <c r="AM124" s="69">
        <f t="shared" si="47"/>
        <v>36481.398041363318</v>
      </c>
      <c r="AN124" s="69">
        <f t="shared" si="36"/>
        <v>401295.37845499651</v>
      </c>
      <c r="AO124" s="69">
        <f t="shared" si="37"/>
        <v>401295.37845499651</v>
      </c>
      <c r="AP124" s="69">
        <f t="shared" si="38"/>
        <v>401295.37845499651</v>
      </c>
      <c r="AQ124" s="69">
        <f t="shared" si="39"/>
        <v>401295.37845499651</v>
      </c>
      <c r="AR124" s="70">
        <f t="shared" si="48"/>
        <v>401295.37845499651</v>
      </c>
      <c r="AS124" s="71">
        <f t="shared" si="49"/>
        <v>367854.09691708011</v>
      </c>
      <c r="AT124" s="69">
        <f t="shared" ref="AT124:AT138" si="57">+(AA124-Z124)*AD124</f>
        <v>564534.17647058819</v>
      </c>
      <c r="AU124" s="71">
        <f t="shared" si="51"/>
        <v>1389230.1872785259</v>
      </c>
      <c r="AV124" s="69">
        <f t="shared" si="40"/>
        <v>1809796.8127214741</v>
      </c>
      <c r="AW124" s="72">
        <f t="shared" si="52"/>
        <v>235222.57352941175</v>
      </c>
      <c r="AX124" s="73">
        <f t="shared" si="53"/>
        <v>1624452.7608079377</v>
      </c>
      <c r="AY124" s="74">
        <f t="shared" si="54"/>
        <v>1574574.2391920623</v>
      </c>
    </row>
    <row r="125" spans="1:51" ht="12.75">
      <c r="A125" s="55">
        <v>1</v>
      </c>
      <c r="B125" s="56" t="s">
        <v>54</v>
      </c>
      <c r="C125" s="75">
        <v>88</v>
      </c>
      <c r="D125" s="75" t="s">
        <v>55</v>
      </c>
      <c r="E125" s="75" t="s">
        <v>178</v>
      </c>
      <c r="F125" s="75" t="s">
        <v>179</v>
      </c>
      <c r="G125" s="75">
        <v>12012</v>
      </c>
      <c r="H125" s="75" t="s">
        <v>58</v>
      </c>
      <c r="I125" s="75"/>
      <c r="J125" s="75"/>
      <c r="K125" s="87">
        <v>43020</v>
      </c>
      <c r="L125" s="59">
        <v>42318</v>
      </c>
      <c r="M125" s="60">
        <v>43009</v>
      </c>
      <c r="N125" s="59">
        <f t="shared" si="29"/>
        <v>45240</v>
      </c>
      <c r="O125" s="149">
        <v>0</v>
      </c>
      <c r="P125" s="88">
        <f t="shared" si="30"/>
        <v>68</v>
      </c>
      <c r="Q125" s="150" t="s">
        <v>292</v>
      </c>
      <c r="R125" s="61">
        <f t="shared" si="55"/>
        <v>83</v>
      </c>
      <c r="S125" s="75">
        <v>120</v>
      </c>
      <c r="T125" s="71">
        <v>130000</v>
      </c>
      <c r="U125" s="63">
        <v>4</v>
      </c>
      <c r="V125" s="63">
        <v>2018</v>
      </c>
      <c r="W125" s="64">
        <v>0</v>
      </c>
      <c r="X125" s="65"/>
      <c r="Y125" s="65">
        <f t="shared" si="31"/>
        <v>9</v>
      </c>
      <c r="Z125" s="65">
        <f t="shared" si="41"/>
        <v>21</v>
      </c>
      <c r="AA125" s="65">
        <f t="shared" si="41"/>
        <v>33</v>
      </c>
      <c r="AB125" s="65">
        <f t="shared" si="42"/>
        <v>38</v>
      </c>
      <c r="AC125" s="66">
        <f t="shared" si="56"/>
        <v>30</v>
      </c>
      <c r="AD125" s="157">
        <f t="shared" si="32"/>
        <v>1911.7647058823529</v>
      </c>
      <c r="AE125" s="68"/>
      <c r="AF125" s="67">
        <f t="shared" si="33"/>
        <v>0</v>
      </c>
      <c r="AG125" s="67">
        <f t="shared" si="43"/>
        <v>17205.882352941175</v>
      </c>
      <c r="AH125" s="68">
        <f t="shared" si="44"/>
        <v>17205.882352941175</v>
      </c>
      <c r="AI125" s="68">
        <f t="shared" si="45"/>
        <v>112794.11764705883</v>
      </c>
      <c r="AJ125" s="69">
        <f t="shared" si="34"/>
        <v>16307.583274273566</v>
      </c>
      <c r="AK125" s="69">
        <f t="shared" si="46"/>
        <v>33513.46562721474</v>
      </c>
      <c r="AL125" s="69">
        <f t="shared" si="35"/>
        <v>96486.53437278526</v>
      </c>
      <c r="AM125" s="69">
        <f t="shared" si="47"/>
        <v>1482.5075703885059</v>
      </c>
      <c r="AN125" s="69">
        <f t="shared" si="36"/>
        <v>16307.583274273566</v>
      </c>
      <c r="AO125" s="69">
        <f t="shared" si="37"/>
        <v>16307.583274273566</v>
      </c>
      <c r="AP125" s="69">
        <f t="shared" si="38"/>
        <v>16307.583274273566</v>
      </c>
      <c r="AQ125" s="69">
        <f t="shared" si="39"/>
        <v>16307.583274273566</v>
      </c>
      <c r="AR125" s="70">
        <f t="shared" si="48"/>
        <v>16307.583274273566</v>
      </c>
      <c r="AS125" s="71">
        <f t="shared" si="49"/>
        <v>14948.618001417435</v>
      </c>
      <c r="AT125" s="69">
        <f t="shared" si="57"/>
        <v>22941.176470588234</v>
      </c>
      <c r="AU125" s="71">
        <f t="shared" si="51"/>
        <v>56454.642097802978</v>
      </c>
      <c r="AV125" s="69">
        <f t="shared" si="40"/>
        <v>73545.357902197022</v>
      </c>
      <c r="AW125" s="72">
        <f t="shared" si="52"/>
        <v>9558.823529411764</v>
      </c>
      <c r="AX125" s="73">
        <f t="shared" si="53"/>
        <v>66013.46562721474</v>
      </c>
      <c r="AY125" s="74">
        <f t="shared" si="54"/>
        <v>63986.53437278526</v>
      </c>
    </row>
    <row r="126" spans="1:51" ht="12.75">
      <c r="A126" s="55">
        <v>1</v>
      </c>
      <c r="B126" s="56" t="s">
        <v>54</v>
      </c>
      <c r="C126" s="75">
        <v>105</v>
      </c>
      <c r="D126" s="75" t="s">
        <v>55</v>
      </c>
      <c r="E126" s="75" t="s">
        <v>70</v>
      </c>
      <c r="F126" s="75" t="s">
        <v>71</v>
      </c>
      <c r="G126" s="75">
        <v>271</v>
      </c>
      <c r="H126" s="65" t="s">
        <v>58</v>
      </c>
      <c r="I126" s="75"/>
      <c r="J126" s="75"/>
      <c r="K126" s="87">
        <v>43040</v>
      </c>
      <c r="L126" s="59">
        <v>42318</v>
      </c>
      <c r="M126" s="60">
        <v>43009</v>
      </c>
      <c r="N126" s="59">
        <f t="shared" si="29"/>
        <v>45240</v>
      </c>
      <c r="O126" s="149">
        <v>0</v>
      </c>
      <c r="P126" s="88">
        <f t="shared" si="30"/>
        <v>68</v>
      </c>
      <c r="Q126" s="150" t="s">
        <v>292</v>
      </c>
      <c r="R126" s="61">
        <f t="shared" si="55"/>
        <v>83</v>
      </c>
      <c r="S126" s="75">
        <v>120</v>
      </c>
      <c r="T126" s="71">
        <v>3195982</v>
      </c>
      <c r="U126" s="63">
        <v>4</v>
      </c>
      <c r="V126" s="63">
        <v>2018</v>
      </c>
      <c r="W126" s="64">
        <v>0</v>
      </c>
      <c r="X126" s="65"/>
      <c r="Y126" s="65">
        <f t="shared" si="31"/>
        <v>9</v>
      </c>
      <c r="Z126" s="65">
        <f t="shared" si="41"/>
        <v>21</v>
      </c>
      <c r="AA126" s="65">
        <f t="shared" si="41"/>
        <v>33</v>
      </c>
      <c r="AB126" s="65">
        <f t="shared" si="42"/>
        <v>38</v>
      </c>
      <c r="AC126" s="66">
        <f t="shared" si="56"/>
        <v>30</v>
      </c>
      <c r="AD126" s="157">
        <f t="shared" si="32"/>
        <v>46999.73529411765</v>
      </c>
      <c r="AE126" s="68"/>
      <c r="AF126" s="67">
        <f t="shared" si="33"/>
        <v>0</v>
      </c>
      <c r="AG126" s="67">
        <f t="shared" si="43"/>
        <v>422997.61764705885</v>
      </c>
      <c r="AH126" s="68">
        <f t="shared" si="44"/>
        <v>422997.61764705885</v>
      </c>
      <c r="AI126" s="68">
        <f t="shared" si="45"/>
        <v>2772984.3823529412</v>
      </c>
      <c r="AJ126" s="69">
        <f t="shared" si="34"/>
        <v>400913.40467753366</v>
      </c>
      <c r="AK126" s="69">
        <f t="shared" si="46"/>
        <v>823911.02232459257</v>
      </c>
      <c r="AL126" s="69">
        <f t="shared" si="35"/>
        <v>2372070.9776754072</v>
      </c>
      <c r="AM126" s="69">
        <f t="shared" si="47"/>
        <v>36446.673152503063</v>
      </c>
      <c r="AN126" s="69">
        <f t="shared" si="36"/>
        <v>400913.40467753366</v>
      </c>
      <c r="AO126" s="69">
        <f t="shared" si="37"/>
        <v>400913.40467753366</v>
      </c>
      <c r="AP126" s="69">
        <f t="shared" si="38"/>
        <v>400913.40467753366</v>
      </c>
      <c r="AQ126" s="69">
        <f t="shared" si="39"/>
        <v>400913.40467753366</v>
      </c>
      <c r="AR126" s="70">
        <f t="shared" si="48"/>
        <v>400913.40467753366</v>
      </c>
      <c r="AS126" s="71">
        <f t="shared" si="49"/>
        <v>367503.95428773924</v>
      </c>
      <c r="AT126" s="69">
        <f t="shared" si="57"/>
        <v>563996.82352941181</v>
      </c>
      <c r="AU126" s="71">
        <f t="shared" si="51"/>
        <v>1387907.8458540044</v>
      </c>
      <c r="AV126" s="69">
        <f t="shared" si="40"/>
        <v>1808074.1541459956</v>
      </c>
      <c r="AW126" s="72">
        <f t="shared" si="52"/>
        <v>234998.67647058825</v>
      </c>
      <c r="AX126" s="73">
        <f t="shared" si="53"/>
        <v>1622906.5223245926</v>
      </c>
      <c r="AY126" s="74">
        <f t="shared" si="54"/>
        <v>1573075.4776754074</v>
      </c>
    </row>
    <row r="127" spans="1:51" ht="12.75">
      <c r="A127" s="55">
        <v>1</v>
      </c>
      <c r="B127" s="56" t="s">
        <v>54</v>
      </c>
      <c r="C127" s="75">
        <v>90</v>
      </c>
      <c r="D127" s="75" t="s">
        <v>55</v>
      </c>
      <c r="E127" s="75" t="s">
        <v>180</v>
      </c>
      <c r="F127" s="75" t="s">
        <v>181</v>
      </c>
      <c r="G127" s="75">
        <v>13</v>
      </c>
      <c r="H127" s="75" t="s">
        <v>58</v>
      </c>
      <c r="I127" s="75"/>
      <c r="J127" s="75"/>
      <c r="K127" s="87">
        <v>43045</v>
      </c>
      <c r="L127" s="59">
        <v>42318</v>
      </c>
      <c r="M127" s="60">
        <v>43009</v>
      </c>
      <c r="N127" s="59">
        <f t="shared" si="29"/>
        <v>45240</v>
      </c>
      <c r="O127" s="149">
        <v>0</v>
      </c>
      <c r="P127" s="88">
        <f t="shared" si="30"/>
        <v>68</v>
      </c>
      <c r="Q127" s="150" t="s">
        <v>292</v>
      </c>
      <c r="R127" s="61">
        <f t="shared" si="55"/>
        <v>83</v>
      </c>
      <c r="S127" s="75">
        <v>120</v>
      </c>
      <c r="T127" s="71">
        <v>15251510</v>
      </c>
      <c r="U127" s="63">
        <v>4</v>
      </c>
      <c r="V127" s="63">
        <v>2018</v>
      </c>
      <c r="W127" s="64">
        <v>0</v>
      </c>
      <c r="X127" s="65"/>
      <c r="Y127" s="65">
        <f t="shared" si="31"/>
        <v>9</v>
      </c>
      <c r="Z127" s="65">
        <f t="shared" si="41"/>
        <v>21</v>
      </c>
      <c r="AA127" s="65">
        <f t="shared" si="41"/>
        <v>33</v>
      </c>
      <c r="AB127" s="65">
        <f t="shared" si="42"/>
        <v>38</v>
      </c>
      <c r="AC127" s="66">
        <f t="shared" si="56"/>
        <v>30</v>
      </c>
      <c r="AD127" s="157">
        <f t="shared" si="32"/>
        <v>224286.91176470587</v>
      </c>
      <c r="AE127" s="68"/>
      <c r="AF127" s="67">
        <f t="shared" si="33"/>
        <v>0</v>
      </c>
      <c r="AG127" s="67">
        <f t="shared" si="43"/>
        <v>2018582.2058823528</v>
      </c>
      <c r="AH127" s="68">
        <f t="shared" si="44"/>
        <v>2018582.2058823528</v>
      </c>
      <c r="AI127" s="68">
        <f t="shared" si="45"/>
        <v>13232927.794117648</v>
      </c>
      <c r="AJ127" s="69">
        <f t="shared" si="34"/>
        <v>1913194.379872431</v>
      </c>
      <c r="AK127" s="69">
        <f t="shared" si="46"/>
        <v>3931776.5857547838</v>
      </c>
      <c r="AL127" s="69">
        <f t="shared" si="35"/>
        <v>11319733.414245216</v>
      </c>
      <c r="AM127" s="69">
        <f t="shared" si="47"/>
        <v>173926.76180658463</v>
      </c>
      <c r="AN127" s="69">
        <f t="shared" si="36"/>
        <v>1913194.379872431</v>
      </c>
      <c r="AO127" s="69">
        <f t="shared" si="37"/>
        <v>1913194.379872431</v>
      </c>
      <c r="AP127" s="69">
        <f t="shared" si="38"/>
        <v>1913194.379872431</v>
      </c>
      <c r="AQ127" s="69">
        <f t="shared" si="39"/>
        <v>1913194.379872431</v>
      </c>
      <c r="AR127" s="70">
        <f t="shared" si="48"/>
        <v>1913194.379872431</v>
      </c>
      <c r="AS127" s="71">
        <f t="shared" si="49"/>
        <v>1753761.5148830619</v>
      </c>
      <c r="AT127" s="69">
        <f t="shared" si="57"/>
        <v>2691442.9411764704</v>
      </c>
      <c r="AU127" s="71">
        <f t="shared" si="51"/>
        <v>6623219.5269312542</v>
      </c>
      <c r="AV127" s="69">
        <f t="shared" si="40"/>
        <v>8628290.4730687458</v>
      </c>
      <c r="AW127" s="72">
        <f t="shared" si="52"/>
        <v>1121434.5588235294</v>
      </c>
      <c r="AX127" s="73">
        <f t="shared" si="53"/>
        <v>7744654.0857547838</v>
      </c>
      <c r="AY127" s="74">
        <f t="shared" si="54"/>
        <v>7506855.9142452162</v>
      </c>
    </row>
    <row r="128" spans="1:51" ht="12.75">
      <c r="A128" s="55">
        <v>1</v>
      </c>
      <c r="B128" s="56" t="s">
        <v>54</v>
      </c>
      <c r="C128" s="75">
        <v>91</v>
      </c>
      <c r="D128" s="75" t="s">
        <v>55</v>
      </c>
      <c r="E128" s="75" t="s">
        <v>182</v>
      </c>
      <c r="F128" s="75" t="s">
        <v>183</v>
      </c>
      <c r="G128" s="75">
        <v>2</v>
      </c>
      <c r="H128" s="75" t="s">
        <v>58</v>
      </c>
      <c r="I128" s="75"/>
      <c r="J128" s="75"/>
      <c r="K128" s="87">
        <v>43070</v>
      </c>
      <c r="L128" s="59">
        <v>42318</v>
      </c>
      <c r="M128" s="60">
        <v>43009</v>
      </c>
      <c r="N128" s="59">
        <f t="shared" si="29"/>
        <v>45240</v>
      </c>
      <c r="O128" s="149">
        <v>0</v>
      </c>
      <c r="P128" s="88">
        <f t="shared" si="30"/>
        <v>68</v>
      </c>
      <c r="Q128" s="150" t="s">
        <v>292</v>
      </c>
      <c r="R128" s="61">
        <f t="shared" si="55"/>
        <v>83</v>
      </c>
      <c r="S128" s="75">
        <v>120</v>
      </c>
      <c r="T128" s="71">
        <v>6000000</v>
      </c>
      <c r="U128" s="63">
        <v>4</v>
      </c>
      <c r="V128" s="63">
        <v>2018</v>
      </c>
      <c r="W128" s="64">
        <v>0</v>
      </c>
      <c r="X128" s="65"/>
      <c r="Y128" s="65">
        <f t="shared" si="31"/>
        <v>9</v>
      </c>
      <c r="Z128" s="65">
        <f t="shared" si="41"/>
        <v>21</v>
      </c>
      <c r="AA128" s="65">
        <f t="shared" si="41"/>
        <v>33</v>
      </c>
      <c r="AB128" s="65">
        <f t="shared" si="42"/>
        <v>38</v>
      </c>
      <c r="AC128" s="66">
        <f t="shared" si="56"/>
        <v>30</v>
      </c>
      <c r="AD128" s="157">
        <f t="shared" si="32"/>
        <v>88235.294117647063</v>
      </c>
      <c r="AE128" s="68"/>
      <c r="AF128" s="67">
        <f t="shared" si="33"/>
        <v>0</v>
      </c>
      <c r="AG128" s="67">
        <f t="shared" si="43"/>
        <v>794117.64705882361</v>
      </c>
      <c r="AH128" s="68">
        <f t="shared" si="44"/>
        <v>794117.64705882361</v>
      </c>
      <c r="AI128" s="68">
        <f t="shared" si="45"/>
        <v>5205882.3529411759</v>
      </c>
      <c r="AJ128" s="69">
        <f t="shared" si="34"/>
        <v>752657.68958185683</v>
      </c>
      <c r="AK128" s="69">
        <f t="shared" si="46"/>
        <v>1546775.3366406804</v>
      </c>
      <c r="AL128" s="69">
        <f t="shared" si="35"/>
        <v>4453224.6633593198</v>
      </c>
      <c r="AM128" s="69">
        <f t="shared" si="47"/>
        <v>68423.426325623353</v>
      </c>
      <c r="AN128" s="69">
        <f t="shared" si="36"/>
        <v>752657.68958185683</v>
      </c>
      <c r="AO128" s="69">
        <f t="shared" si="37"/>
        <v>752657.68958185683</v>
      </c>
      <c r="AP128" s="69">
        <f t="shared" si="38"/>
        <v>752657.68958185683</v>
      </c>
      <c r="AQ128" s="69">
        <f t="shared" si="39"/>
        <v>752657.68958185683</v>
      </c>
      <c r="AR128" s="70">
        <f t="shared" si="48"/>
        <v>752657.68958185683</v>
      </c>
      <c r="AS128" s="71">
        <f t="shared" si="49"/>
        <v>689936.21545003541</v>
      </c>
      <c r="AT128" s="69">
        <f t="shared" si="57"/>
        <v>1058823.5294117648</v>
      </c>
      <c r="AU128" s="71">
        <f t="shared" si="51"/>
        <v>2605598.866052445</v>
      </c>
      <c r="AV128" s="69">
        <f t="shared" si="40"/>
        <v>3394401.133947555</v>
      </c>
      <c r="AW128" s="72">
        <f t="shared" si="52"/>
        <v>441176.4705882353</v>
      </c>
      <c r="AX128" s="73">
        <f t="shared" si="53"/>
        <v>3046775.3366406802</v>
      </c>
      <c r="AY128" s="74">
        <f t="shared" si="54"/>
        <v>2953224.6633593198</v>
      </c>
    </row>
    <row r="129" spans="1:52" ht="12.75">
      <c r="A129" s="55">
        <v>1</v>
      </c>
      <c r="B129" s="56" t="s">
        <v>54</v>
      </c>
      <c r="C129" s="75">
        <v>104</v>
      </c>
      <c r="D129" s="75" t="s">
        <v>55</v>
      </c>
      <c r="E129" s="75" t="s">
        <v>70</v>
      </c>
      <c r="F129" s="75" t="s">
        <v>71</v>
      </c>
      <c r="G129" s="75">
        <v>278</v>
      </c>
      <c r="H129" s="65" t="s">
        <v>58</v>
      </c>
      <c r="I129" s="75"/>
      <c r="J129" s="75"/>
      <c r="K129" s="87">
        <v>43070</v>
      </c>
      <c r="L129" s="59">
        <v>42318</v>
      </c>
      <c r="M129" s="60">
        <v>43009</v>
      </c>
      <c r="N129" s="59">
        <f t="shared" si="29"/>
        <v>45240</v>
      </c>
      <c r="O129" s="149">
        <v>0</v>
      </c>
      <c r="P129" s="88">
        <f t="shared" si="30"/>
        <v>68</v>
      </c>
      <c r="Q129" s="150" t="s">
        <v>292</v>
      </c>
      <c r="R129" s="61">
        <f t="shared" si="55"/>
        <v>83</v>
      </c>
      <c r="S129" s="75">
        <v>120</v>
      </c>
      <c r="T129" s="71">
        <v>3208374</v>
      </c>
      <c r="U129" s="63">
        <v>4</v>
      </c>
      <c r="V129" s="63">
        <v>2018</v>
      </c>
      <c r="W129" s="64">
        <v>0</v>
      </c>
      <c r="X129" s="65"/>
      <c r="Y129" s="65">
        <f t="shared" si="31"/>
        <v>9</v>
      </c>
      <c r="Z129" s="65">
        <f t="shared" si="41"/>
        <v>21</v>
      </c>
      <c r="AA129" s="65">
        <f t="shared" si="41"/>
        <v>33</v>
      </c>
      <c r="AB129" s="65">
        <f t="shared" si="42"/>
        <v>38</v>
      </c>
      <c r="AC129" s="66">
        <f t="shared" si="56"/>
        <v>30</v>
      </c>
      <c r="AD129" s="157">
        <f t="shared" si="32"/>
        <v>47181.970588235294</v>
      </c>
      <c r="AE129" s="68"/>
      <c r="AF129" s="67">
        <f t="shared" si="33"/>
        <v>0</v>
      </c>
      <c r="AG129" s="67">
        <f t="shared" si="43"/>
        <v>424637.73529411765</v>
      </c>
      <c r="AH129" s="68">
        <f t="shared" si="44"/>
        <v>424637.73529411765</v>
      </c>
      <c r="AI129" s="68">
        <f t="shared" si="45"/>
        <v>2783736.2647058824</v>
      </c>
      <c r="AJ129" s="69">
        <f t="shared" si="34"/>
        <v>402467.89369241672</v>
      </c>
      <c r="AK129" s="69">
        <f t="shared" si="46"/>
        <v>827105.62898653443</v>
      </c>
      <c r="AL129" s="69">
        <f t="shared" si="35"/>
        <v>2381268.3710134653</v>
      </c>
      <c r="AM129" s="69">
        <f t="shared" si="47"/>
        <v>36587.990335674251</v>
      </c>
      <c r="AN129" s="69">
        <f t="shared" si="36"/>
        <v>402467.89369241672</v>
      </c>
      <c r="AO129" s="69">
        <f t="shared" si="37"/>
        <v>402467.89369241672</v>
      </c>
      <c r="AP129" s="69">
        <f t="shared" si="38"/>
        <v>402467.89369241672</v>
      </c>
      <c r="AQ129" s="69">
        <f t="shared" si="39"/>
        <v>402467.89369241672</v>
      </c>
      <c r="AR129" s="70">
        <f t="shared" si="48"/>
        <v>402467.89369241672</v>
      </c>
      <c r="AS129" s="71">
        <f t="shared" si="49"/>
        <v>368928.90255138197</v>
      </c>
      <c r="AT129" s="69">
        <f t="shared" si="57"/>
        <v>566183.6470588235</v>
      </c>
      <c r="AU129" s="71">
        <f t="shared" si="51"/>
        <v>1393289.2760453578</v>
      </c>
      <c r="AV129" s="69">
        <f t="shared" si="40"/>
        <v>1815084.7239546422</v>
      </c>
      <c r="AW129" s="72">
        <f t="shared" si="52"/>
        <v>235909.85294117648</v>
      </c>
      <c r="AX129" s="73">
        <f t="shared" si="53"/>
        <v>1629199.1289865342</v>
      </c>
      <c r="AY129" s="74">
        <f t="shared" si="54"/>
        <v>1579174.8710134658</v>
      </c>
    </row>
    <row r="130" spans="1:52" ht="12.75">
      <c r="A130" s="55">
        <v>1</v>
      </c>
      <c r="B130" s="56" t="s">
        <v>54</v>
      </c>
      <c r="C130" s="75">
        <v>98</v>
      </c>
      <c r="D130" s="75" t="s">
        <v>55</v>
      </c>
      <c r="E130" s="75" t="s">
        <v>70</v>
      </c>
      <c r="F130" s="75" t="s">
        <v>71</v>
      </c>
      <c r="G130" s="75">
        <v>285</v>
      </c>
      <c r="H130" s="65" t="s">
        <v>58</v>
      </c>
      <c r="I130" s="75"/>
      <c r="J130" s="75"/>
      <c r="K130" s="87">
        <v>43101</v>
      </c>
      <c r="L130" s="59">
        <v>42318</v>
      </c>
      <c r="M130" s="60">
        <v>43009</v>
      </c>
      <c r="N130" s="59">
        <f t="shared" si="29"/>
        <v>45240</v>
      </c>
      <c r="O130" s="149">
        <v>0</v>
      </c>
      <c r="P130" s="88">
        <f t="shared" si="30"/>
        <v>68</v>
      </c>
      <c r="Q130" s="150" t="s">
        <v>292</v>
      </c>
      <c r="R130" s="61">
        <f t="shared" si="55"/>
        <v>83</v>
      </c>
      <c r="S130" s="75">
        <v>120</v>
      </c>
      <c r="T130" s="71">
        <v>3215881</v>
      </c>
      <c r="U130" s="63">
        <v>4</v>
      </c>
      <c r="V130" s="63">
        <v>2018</v>
      </c>
      <c r="W130" s="64">
        <v>0</v>
      </c>
      <c r="X130" s="65"/>
      <c r="Y130" s="65">
        <f t="shared" si="31"/>
        <v>9</v>
      </c>
      <c r="Z130" s="65">
        <f t="shared" si="41"/>
        <v>21</v>
      </c>
      <c r="AA130" s="65">
        <f t="shared" si="41"/>
        <v>33</v>
      </c>
      <c r="AB130" s="65">
        <f t="shared" si="42"/>
        <v>38</v>
      </c>
      <c r="AC130" s="66">
        <f t="shared" si="56"/>
        <v>30</v>
      </c>
      <c r="AD130" s="157">
        <f t="shared" si="32"/>
        <v>47292.367647058825</v>
      </c>
      <c r="AE130" s="68"/>
      <c r="AF130" s="67">
        <f t="shared" si="33"/>
        <v>0</v>
      </c>
      <c r="AG130" s="67">
        <f t="shared" si="43"/>
        <v>425631.3088235294</v>
      </c>
      <c r="AH130" s="68">
        <f t="shared" si="44"/>
        <v>425631.3088235294</v>
      </c>
      <c r="AI130" s="68">
        <f t="shared" si="45"/>
        <v>2790249.6911764704</v>
      </c>
      <c r="AJ130" s="69">
        <f t="shared" si="34"/>
        <v>403409.59390503191</v>
      </c>
      <c r="AK130" s="69">
        <f t="shared" si="46"/>
        <v>829040.90272856131</v>
      </c>
      <c r="AL130" s="69">
        <f t="shared" si="35"/>
        <v>2386840.0972714387</v>
      </c>
      <c r="AM130" s="69">
        <f t="shared" si="47"/>
        <v>36673.59944591199</v>
      </c>
      <c r="AN130" s="69">
        <f t="shared" si="36"/>
        <v>403409.59390503191</v>
      </c>
      <c r="AO130" s="69">
        <f t="shared" si="37"/>
        <v>403409.59390503191</v>
      </c>
      <c r="AP130" s="69">
        <f t="shared" si="38"/>
        <v>403409.59390503191</v>
      </c>
      <c r="AQ130" s="69">
        <f t="shared" si="39"/>
        <v>403409.59390503191</v>
      </c>
      <c r="AR130" s="70">
        <f t="shared" si="48"/>
        <v>403409.59390503191</v>
      </c>
      <c r="AS130" s="71">
        <f t="shared" si="49"/>
        <v>369792.12774627923</v>
      </c>
      <c r="AT130" s="69">
        <f t="shared" si="57"/>
        <v>567508.4117647059</v>
      </c>
      <c r="AU130" s="71">
        <f t="shared" si="51"/>
        <v>1396549.3144932673</v>
      </c>
      <c r="AV130" s="69">
        <f t="shared" si="40"/>
        <v>1819331.6855067327</v>
      </c>
      <c r="AW130" s="72">
        <f t="shared" si="52"/>
        <v>236461.83823529413</v>
      </c>
      <c r="AX130" s="73">
        <f t="shared" si="53"/>
        <v>1633011.1527285615</v>
      </c>
      <c r="AY130" s="74">
        <f t="shared" si="54"/>
        <v>1582869.8472714385</v>
      </c>
    </row>
    <row r="131" spans="1:52" ht="12.75">
      <c r="A131" s="55">
        <v>1</v>
      </c>
      <c r="B131" s="56" t="s">
        <v>54</v>
      </c>
      <c r="C131" s="75">
        <v>100</v>
      </c>
      <c r="D131" s="75" t="s">
        <v>55</v>
      </c>
      <c r="E131" s="75" t="s">
        <v>70</v>
      </c>
      <c r="F131" s="75" t="s">
        <v>71</v>
      </c>
      <c r="G131" s="75">
        <v>293</v>
      </c>
      <c r="H131" s="65" t="s">
        <v>58</v>
      </c>
      <c r="I131" s="75"/>
      <c r="J131" s="75"/>
      <c r="K131" s="87">
        <v>43132</v>
      </c>
      <c r="L131" s="59">
        <v>42318</v>
      </c>
      <c r="M131" s="60">
        <v>43009</v>
      </c>
      <c r="N131" s="59">
        <f t="shared" si="29"/>
        <v>45240</v>
      </c>
      <c r="O131" s="149">
        <v>0</v>
      </c>
      <c r="P131" s="88">
        <f t="shared" si="30"/>
        <v>68</v>
      </c>
      <c r="Q131" s="150" t="s">
        <v>292</v>
      </c>
      <c r="R131" s="61">
        <f t="shared" si="55"/>
        <v>83</v>
      </c>
      <c r="S131" s="75">
        <v>120</v>
      </c>
      <c r="T131" s="71">
        <v>3219097</v>
      </c>
      <c r="U131" s="63">
        <v>4</v>
      </c>
      <c r="V131" s="63">
        <v>2018</v>
      </c>
      <c r="W131" s="64">
        <v>0</v>
      </c>
      <c r="X131" s="65"/>
      <c r="Y131" s="65">
        <f t="shared" si="31"/>
        <v>9</v>
      </c>
      <c r="Z131" s="65">
        <f t="shared" si="41"/>
        <v>21</v>
      </c>
      <c r="AA131" s="65">
        <f t="shared" si="41"/>
        <v>33</v>
      </c>
      <c r="AB131" s="65">
        <f t="shared" si="42"/>
        <v>38</v>
      </c>
      <c r="AC131" s="66">
        <f t="shared" si="56"/>
        <v>30</v>
      </c>
      <c r="AD131" s="157">
        <f t="shared" si="32"/>
        <v>47339.661764705881</v>
      </c>
      <c r="AE131" s="68"/>
      <c r="AF131" s="67">
        <f t="shared" si="33"/>
        <v>0</v>
      </c>
      <c r="AG131" s="67">
        <f t="shared" si="43"/>
        <v>426056.95588235295</v>
      </c>
      <c r="AH131" s="68">
        <f t="shared" si="44"/>
        <v>426056.95588235295</v>
      </c>
      <c r="AI131" s="68">
        <f t="shared" si="45"/>
        <v>2793040.0441176472</v>
      </c>
      <c r="AJ131" s="69">
        <f t="shared" si="34"/>
        <v>403813.01842664776</v>
      </c>
      <c r="AK131" s="69">
        <f t="shared" si="46"/>
        <v>829869.97430900065</v>
      </c>
      <c r="AL131" s="69">
        <f t="shared" si="35"/>
        <v>2389227.0256909993</v>
      </c>
      <c r="AM131" s="69">
        <f t="shared" si="47"/>
        <v>36710.274402422525</v>
      </c>
      <c r="AN131" s="69">
        <f t="shared" si="36"/>
        <v>403813.01842664776</v>
      </c>
      <c r="AO131" s="69">
        <f t="shared" si="37"/>
        <v>403813.01842664776</v>
      </c>
      <c r="AP131" s="69">
        <f t="shared" si="38"/>
        <v>403813.01842664776</v>
      </c>
      <c r="AQ131" s="69">
        <f t="shared" si="39"/>
        <v>403813.01842664776</v>
      </c>
      <c r="AR131" s="70">
        <f t="shared" si="48"/>
        <v>403813.01842664776</v>
      </c>
      <c r="AS131" s="71">
        <f t="shared" si="49"/>
        <v>370161.93355776049</v>
      </c>
      <c r="AT131" s="69">
        <f t="shared" si="57"/>
        <v>568075.9411764706</v>
      </c>
      <c r="AU131" s="71">
        <f t="shared" si="51"/>
        <v>1397945.9154854713</v>
      </c>
      <c r="AV131" s="69">
        <f t="shared" si="40"/>
        <v>1821151.0845145287</v>
      </c>
      <c r="AW131" s="72">
        <f t="shared" si="52"/>
        <v>236698.3088235294</v>
      </c>
      <c r="AX131" s="73">
        <f t="shared" si="53"/>
        <v>1634644.2243090007</v>
      </c>
      <c r="AY131" s="74">
        <f t="shared" si="54"/>
        <v>1584452.7756909993</v>
      </c>
    </row>
    <row r="132" spans="1:52" ht="12.75">
      <c r="A132" s="55">
        <v>1</v>
      </c>
      <c r="B132" s="56" t="s">
        <v>54</v>
      </c>
      <c r="C132" s="75">
        <v>101</v>
      </c>
      <c r="D132" s="75" t="s">
        <v>55</v>
      </c>
      <c r="E132" s="75" t="s">
        <v>70</v>
      </c>
      <c r="F132" s="75" t="s">
        <v>71</v>
      </c>
      <c r="G132" s="75">
        <v>300</v>
      </c>
      <c r="H132" s="65" t="s">
        <v>58</v>
      </c>
      <c r="I132" s="75"/>
      <c r="J132" s="75"/>
      <c r="K132" s="87">
        <v>43160</v>
      </c>
      <c r="L132" s="59">
        <v>42318</v>
      </c>
      <c r="M132" s="60">
        <v>43009</v>
      </c>
      <c r="N132" s="59">
        <f t="shared" si="29"/>
        <v>45240</v>
      </c>
      <c r="O132" s="149">
        <v>0</v>
      </c>
      <c r="P132" s="88">
        <f t="shared" si="30"/>
        <v>68</v>
      </c>
      <c r="Q132" s="150" t="s">
        <v>292</v>
      </c>
      <c r="R132" s="61">
        <f t="shared" si="55"/>
        <v>83</v>
      </c>
      <c r="S132" s="75">
        <v>120</v>
      </c>
      <c r="T132" s="71">
        <v>3231419</v>
      </c>
      <c r="U132" s="63">
        <v>4</v>
      </c>
      <c r="V132" s="63">
        <v>2018</v>
      </c>
      <c r="W132" s="64">
        <v>0</v>
      </c>
      <c r="X132" s="65"/>
      <c r="Y132" s="65">
        <f t="shared" si="31"/>
        <v>9</v>
      </c>
      <c r="Z132" s="65">
        <f t="shared" si="41"/>
        <v>21</v>
      </c>
      <c r="AA132" s="65">
        <f t="shared" si="41"/>
        <v>33</v>
      </c>
      <c r="AB132" s="65">
        <f t="shared" si="42"/>
        <v>38</v>
      </c>
      <c r="AC132" s="66">
        <f t="shared" si="56"/>
        <v>30</v>
      </c>
      <c r="AD132" s="157">
        <f t="shared" si="32"/>
        <v>47520.867647058825</v>
      </c>
      <c r="AE132" s="68"/>
      <c r="AF132" s="67">
        <f t="shared" si="33"/>
        <v>0</v>
      </c>
      <c r="AG132" s="67">
        <f t="shared" si="43"/>
        <v>427687.8088235294</v>
      </c>
      <c r="AH132" s="68">
        <f t="shared" si="44"/>
        <v>427687.8088235294</v>
      </c>
      <c r="AI132" s="68">
        <f t="shared" si="45"/>
        <v>2803731.1911764704</v>
      </c>
      <c r="AJ132" s="69">
        <f t="shared" si="34"/>
        <v>405358.72643515235</v>
      </c>
      <c r="AK132" s="69">
        <f t="shared" si="46"/>
        <v>833046.53525868175</v>
      </c>
      <c r="AL132" s="69">
        <f t="shared" si="35"/>
        <v>2398372.4647413185</v>
      </c>
      <c r="AM132" s="69">
        <f t="shared" si="47"/>
        <v>36850.79331228658</v>
      </c>
      <c r="AN132" s="69">
        <f t="shared" si="36"/>
        <v>405358.72643515235</v>
      </c>
      <c r="AO132" s="69">
        <f t="shared" si="37"/>
        <v>405358.72643515235</v>
      </c>
      <c r="AP132" s="69">
        <f t="shared" si="38"/>
        <v>405358.72643515235</v>
      </c>
      <c r="AQ132" s="69">
        <f t="shared" si="39"/>
        <v>405358.72643515235</v>
      </c>
      <c r="AR132" s="70">
        <f t="shared" si="48"/>
        <v>405358.72643515235</v>
      </c>
      <c r="AS132" s="71">
        <f t="shared" si="49"/>
        <v>371578.83256555634</v>
      </c>
      <c r="AT132" s="69">
        <f t="shared" si="57"/>
        <v>570250.4117647059</v>
      </c>
      <c r="AU132" s="71">
        <f t="shared" si="51"/>
        <v>1403296.9470233875</v>
      </c>
      <c r="AV132" s="69">
        <f t="shared" si="40"/>
        <v>1828122.0529766125</v>
      </c>
      <c r="AW132" s="72">
        <f t="shared" si="52"/>
        <v>237604.33823529413</v>
      </c>
      <c r="AX132" s="73">
        <f t="shared" si="53"/>
        <v>1640901.2852586817</v>
      </c>
      <c r="AY132" s="74">
        <f t="shared" si="54"/>
        <v>1590517.7147413183</v>
      </c>
    </row>
    <row r="133" spans="1:52" ht="12.75">
      <c r="A133" s="55">
        <v>1</v>
      </c>
      <c r="B133" s="56" t="s">
        <v>54</v>
      </c>
      <c r="C133" s="75">
        <v>102</v>
      </c>
      <c r="D133" s="75" t="s">
        <v>55</v>
      </c>
      <c r="E133" s="75" t="s">
        <v>70</v>
      </c>
      <c r="F133" s="75" t="s">
        <v>71</v>
      </c>
      <c r="G133" s="75">
        <v>61</v>
      </c>
      <c r="H133" s="65" t="s">
        <v>58</v>
      </c>
      <c r="I133" s="75"/>
      <c r="J133" s="75"/>
      <c r="K133" s="87">
        <v>43391</v>
      </c>
      <c r="L133" s="59">
        <v>42318</v>
      </c>
      <c r="M133" s="60">
        <v>43009</v>
      </c>
      <c r="N133" s="59">
        <f t="shared" si="29"/>
        <v>45240</v>
      </c>
      <c r="O133" s="149">
        <v>0</v>
      </c>
      <c r="P133" s="88">
        <f t="shared" si="30"/>
        <v>68</v>
      </c>
      <c r="Q133" s="150" t="s">
        <v>292</v>
      </c>
      <c r="R133" s="61">
        <f t="shared" si="55"/>
        <v>83</v>
      </c>
      <c r="S133" s="75">
        <v>120</v>
      </c>
      <c r="T133" s="71">
        <v>1503338</v>
      </c>
      <c r="U133" s="63">
        <f>+MONTH(K133)</f>
        <v>10</v>
      </c>
      <c r="V133" s="63">
        <v>2018</v>
      </c>
      <c r="W133" s="64">
        <v>0</v>
      </c>
      <c r="X133" s="65"/>
      <c r="Y133" s="65">
        <f t="shared" si="31"/>
        <v>3</v>
      </c>
      <c r="Z133" s="65">
        <f t="shared" si="41"/>
        <v>15</v>
      </c>
      <c r="AA133" s="65">
        <f t="shared" si="41"/>
        <v>27</v>
      </c>
      <c r="AB133" s="65">
        <f t="shared" si="42"/>
        <v>32</v>
      </c>
      <c r="AC133" s="66">
        <f>+P133-AB133</f>
        <v>36</v>
      </c>
      <c r="AD133" s="157">
        <f t="shared" si="32"/>
        <v>22107.911764705881</v>
      </c>
      <c r="AE133" s="68"/>
      <c r="AF133" s="67">
        <f t="shared" si="33"/>
        <v>0</v>
      </c>
      <c r="AG133" s="67">
        <f t="shared" si="43"/>
        <v>66323.73529411765</v>
      </c>
      <c r="AH133" s="68">
        <f t="shared" si="44"/>
        <v>66323.73529411765</v>
      </c>
      <c r="AI133" s="68">
        <f t="shared" si="45"/>
        <v>1437014.2647058824</v>
      </c>
      <c r="AJ133" s="69">
        <f t="shared" si="34"/>
        <v>207761.09851169385</v>
      </c>
      <c r="AK133" s="69">
        <f t="shared" si="46"/>
        <v>274084.83380581148</v>
      </c>
      <c r="AL133" s="69">
        <f t="shared" si="35"/>
        <v>1229253.1661941884</v>
      </c>
      <c r="AM133" s="69">
        <f t="shared" si="47"/>
        <v>18887.372591972169</v>
      </c>
      <c r="AN133" s="69">
        <f t="shared" si="36"/>
        <v>207761.09851169385</v>
      </c>
      <c r="AO133" s="69">
        <f t="shared" si="37"/>
        <v>207761.09851169385</v>
      </c>
      <c r="AP133" s="69">
        <f t="shared" si="38"/>
        <v>207761.09851169385</v>
      </c>
      <c r="AQ133" s="69">
        <f t="shared" si="39"/>
        <v>207761.09851169385</v>
      </c>
      <c r="AR133" s="70">
        <f t="shared" si="48"/>
        <v>207761.09851169385</v>
      </c>
      <c r="AS133" s="71">
        <f t="shared" si="49"/>
        <v>190447.67363571937</v>
      </c>
      <c r="AT133" s="69">
        <f t="shared" si="57"/>
        <v>265294.9411764706</v>
      </c>
      <c r="AU133" s="71">
        <f t="shared" si="51"/>
        <v>539379.77498228208</v>
      </c>
      <c r="AV133" s="69">
        <f t="shared" si="40"/>
        <v>963958.22501771792</v>
      </c>
      <c r="AW133" s="72">
        <f t="shared" si="52"/>
        <v>110539.5588235294</v>
      </c>
      <c r="AX133" s="73">
        <f t="shared" si="53"/>
        <v>649919.33380581148</v>
      </c>
      <c r="AY133" s="74">
        <f t="shared" si="54"/>
        <v>853418.66619418852</v>
      </c>
    </row>
    <row r="134" spans="1:52" ht="12.75">
      <c r="A134" s="55">
        <v>1</v>
      </c>
      <c r="B134" s="56" t="s">
        <v>54</v>
      </c>
      <c r="C134" s="75">
        <v>103</v>
      </c>
      <c r="D134" s="75" t="s">
        <v>55</v>
      </c>
      <c r="E134" s="75" t="s">
        <v>70</v>
      </c>
      <c r="F134" s="75" t="s">
        <v>71</v>
      </c>
      <c r="G134" s="75">
        <v>66</v>
      </c>
      <c r="H134" s="65" t="s">
        <v>58</v>
      </c>
      <c r="I134" s="75"/>
      <c r="J134" s="75"/>
      <c r="K134" s="87">
        <v>43435</v>
      </c>
      <c r="L134" s="59">
        <v>42318</v>
      </c>
      <c r="M134" s="60">
        <v>43009</v>
      </c>
      <c r="N134" s="59">
        <f t="shared" si="29"/>
        <v>45240</v>
      </c>
      <c r="O134" s="149">
        <v>0</v>
      </c>
      <c r="P134" s="88">
        <f t="shared" si="30"/>
        <v>68</v>
      </c>
      <c r="Q134" s="150" t="s">
        <v>292</v>
      </c>
      <c r="R134" s="61">
        <f t="shared" si="55"/>
        <v>83</v>
      </c>
      <c r="S134" s="75">
        <v>120</v>
      </c>
      <c r="T134" s="71">
        <v>505768</v>
      </c>
      <c r="U134" s="63">
        <f>+MONTH(K134)</f>
        <v>12</v>
      </c>
      <c r="V134" s="63">
        <v>2018</v>
      </c>
      <c r="W134" s="64">
        <v>0</v>
      </c>
      <c r="X134" s="65"/>
      <c r="Y134" s="65">
        <f t="shared" si="31"/>
        <v>1</v>
      </c>
      <c r="Z134" s="65">
        <f t="shared" si="41"/>
        <v>13</v>
      </c>
      <c r="AA134" s="65">
        <f t="shared" si="41"/>
        <v>25</v>
      </c>
      <c r="AB134" s="65">
        <f t="shared" si="42"/>
        <v>30</v>
      </c>
      <c r="AC134" s="66">
        <f>+P134-AB134</f>
        <v>38</v>
      </c>
      <c r="AD134" s="157">
        <f t="shared" si="32"/>
        <v>7437.7647058823532</v>
      </c>
      <c r="AE134" s="68"/>
      <c r="AF134" s="67">
        <f t="shared" si="33"/>
        <v>0</v>
      </c>
      <c r="AG134" s="67">
        <f t="shared" si="43"/>
        <v>7437.7647058823532</v>
      </c>
      <c r="AH134" s="68">
        <f t="shared" si="44"/>
        <v>7437.7647058823532</v>
      </c>
      <c r="AI134" s="68">
        <f t="shared" si="45"/>
        <v>498330.23529411765</v>
      </c>
      <c r="AJ134" s="69">
        <f t="shared" si="34"/>
        <v>72047.744861800136</v>
      </c>
      <c r="AK134" s="69">
        <f t="shared" si="46"/>
        <v>79485.509567682486</v>
      </c>
      <c r="AL134" s="69">
        <f t="shared" si="35"/>
        <v>426282.49043231749</v>
      </c>
      <c r="AM134" s="69">
        <f t="shared" si="47"/>
        <v>6549.7949874363758</v>
      </c>
      <c r="AN134" s="69">
        <f t="shared" si="36"/>
        <v>72047.744861800136</v>
      </c>
      <c r="AO134" s="69">
        <f t="shared" si="37"/>
        <v>72047.744861800136</v>
      </c>
      <c r="AP134" s="69">
        <f t="shared" si="38"/>
        <v>72047.744861800136</v>
      </c>
      <c r="AQ134" s="69">
        <f t="shared" si="39"/>
        <v>72047.744861800136</v>
      </c>
      <c r="AR134" s="70">
        <f t="shared" si="48"/>
        <v>72047.744861800136</v>
      </c>
      <c r="AS134" s="71">
        <f t="shared" si="49"/>
        <v>66043.766123316789</v>
      </c>
      <c r="AT134" s="69">
        <f t="shared" si="57"/>
        <v>89253.176470588238</v>
      </c>
      <c r="AU134" s="71">
        <f t="shared" si="51"/>
        <v>168738.68603827071</v>
      </c>
      <c r="AV134" s="69">
        <f t="shared" si="40"/>
        <v>337029.31396172929</v>
      </c>
      <c r="AW134" s="72">
        <f t="shared" si="52"/>
        <v>37188.823529411762</v>
      </c>
      <c r="AX134" s="73">
        <f t="shared" si="53"/>
        <v>205927.50956768246</v>
      </c>
      <c r="AY134" s="74">
        <f t="shared" si="54"/>
        <v>299840.49043231754</v>
      </c>
    </row>
    <row r="135" spans="1:52" s="93" customFormat="1" ht="12.75">
      <c r="A135" s="55">
        <v>1</v>
      </c>
      <c r="B135" s="90" t="s">
        <v>54</v>
      </c>
      <c r="C135" s="90">
        <v>126</v>
      </c>
      <c r="D135" s="90" t="s">
        <v>184</v>
      </c>
      <c r="E135" s="90" t="s">
        <v>185</v>
      </c>
      <c r="F135" s="90" t="s">
        <v>186</v>
      </c>
      <c r="G135" s="90"/>
      <c r="H135" s="90" t="s">
        <v>58</v>
      </c>
      <c r="I135" s="90"/>
      <c r="J135" s="90"/>
      <c r="K135" s="91">
        <v>43735</v>
      </c>
      <c r="L135" s="59">
        <v>42318</v>
      </c>
      <c r="M135" s="60">
        <v>43009</v>
      </c>
      <c r="N135" s="59">
        <f t="shared" si="29"/>
        <v>45240</v>
      </c>
      <c r="O135" s="149">
        <v>0</v>
      </c>
      <c r="P135" s="88">
        <f t="shared" si="30"/>
        <v>68</v>
      </c>
      <c r="Q135" s="150" t="s">
        <v>292</v>
      </c>
      <c r="R135" s="61">
        <f t="shared" si="55"/>
        <v>83</v>
      </c>
      <c r="S135" s="4">
        <v>120</v>
      </c>
      <c r="T135" s="92">
        <v>1481482</v>
      </c>
      <c r="U135" s="63">
        <v>9</v>
      </c>
      <c r="V135" s="63">
        <v>2019</v>
      </c>
      <c r="W135" s="64"/>
      <c r="X135" s="65"/>
      <c r="Y135" s="65"/>
      <c r="Z135" s="65"/>
      <c r="AA135" s="65">
        <v>4</v>
      </c>
      <c r="AB135" s="65">
        <f>+AA135+AB$5</f>
        <v>9</v>
      </c>
      <c r="AC135" s="66">
        <f>+P135-AB135</f>
        <v>59</v>
      </c>
      <c r="AD135" s="157">
        <f t="shared" si="32"/>
        <v>21786.5</v>
      </c>
      <c r="AE135" s="68"/>
      <c r="AF135" s="67"/>
      <c r="AG135" s="67"/>
      <c r="AH135" s="68"/>
      <c r="AI135" s="68">
        <f t="shared" si="45"/>
        <v>1481482</v>
      </c>
      <c r="AJ135" s="69">
        <f>+(AI135/R135)*4</f>
        <v>71396.722891566271</v>
      </c>
      <c r="AK135" s="69">
        <f>+AH135+AJ135</f>
        <v>71396.722891566271</v>
      </c>
      <c r="AL135" s="69">
        <f t="shared" si="35"/>
        <v>1410085.2771084337</v>
      </c>
      <c r="AM135" s="90"/>
      <c r="AN135" s="90"/>
      <c r="AO135" s="90"/>
      <c r="AP135" s="90"/>
      <c r="AQ135" s="90"/>
      <c r="AR135" s="90"/>
      <c r="AS135" s="90"/>
      <c r="AT135" s="69">
        <f t="shared" si="57"/>
        <v>87146</v>
      </c>
      <c r="AU135" s="71">
        <f t="shared" si="51"/>
        <v>158542.72289156629</v>
      </c>
      <c r="AV135" s="69">
        <f t="shared" si="40"/>
        <v>1322939.2771084337</v>
      </c>
      <c r="AW135" s="72">
        <f t="shared" si="52"/>
        <v>108932.5</v>
      </c>
      <c r="AX135" s="73">
        <f t="shared" si="53"/>
        <v>267475.22289156629</v>
      </c>
      <c r="AY135" s="74">
        <f t="shared" si="54"/>
        <v>1214006.7771084337</v>
      </c>
    </row>
    <row r="136" spans="1:52" s="93" customFormat="1" ht="12.75">
      <c r="A136" s="55">
        <v>1</v>
      </c>
      <c r="B136" s="4" t="s">
        <v>187</v>
      </c>
      <c r="C136" s="90"/>
      <c r="D136" s="4" t="s">
        <v>55</v>
      </c>
      <c r="E136" s="94" t="s">
        <v>188</v>
      </c>
      <c r="F136" s="95" t="s">
        <v>189</v>
      </c>
      <c r="G136" s="4">
        <v>177</v>
      </c>
      <c r="H136" s="90" t="s">
        <v>58</v>
      </c>
      <c r="I136" s="90"/>
      <c r="J136" s="90"/>
      <c r="K136" s="96">
        <v>44076</v>
      </c>
      <c r="L136" s="59">
        <v>42318</v>
      </c>
      <c r="M136" s="60">
        <v>43009</v>
      </c>
      <c r="N136" s="59">
        <f t="shared" si="29"/>
        <v>45240</v>
      </c>
      <c r="O136" s="149">
        <v>0</v>
      </c>
      <c r="P136" s="88">
        <f t="shared" si="30"/>
        <v>68</v>
      </c>
      <c r="Q136" s="150" t="s">
        <v>292</v>
      </c>
      <c r="R136" s="61">
        <f t="shared" si="55"/>
        <v>83</v>
      </c>
      <c r="S136" s="4">
        <v>120</v>
      </c>
      <c r="T136" s="97">
        <v>1800000</v>
      </c>
      <c r="U136" s="63">
        <f>MONTH(K136)</f>
        <v>9</v>
      </c>
      <c r="V136" s="63">
        <f>YEAR(K136)</f>
        <v>2020</v>
      </c>
      <c r="W136" s="64"/>
      <c r="X136" s="65"/>
      <c r="Y136" s="65"/>
      <c r="Z136" s="65"/>
      <c r="AA136" s="65">
        <v>4</v>
      </c>
      <c r="AB136" s="65">
        <f t="shared" si="42"/>
        <v>9</v>
      </c>
      <c r="AC136" s="66">
        <f>+P136-AB136</f>
        <v>59</v>
      </c>
      <c r="AD136" s="157">
        <f t="shared" si="32"/>
        <v>26470.588235294119</v>
      </c>
      <c r="AE136" s="68"/>
      <c r="AF136" s="67"/>
      <c r="AG136" s="67"/>
      <c r="AH136" s="68"/>
      <c r="AI136" s="68"/>
      <c r="AJ136" s="69"/>
      <c r="AK136" s="69"/>
      <c r="AL136" s="69"/>
      <c r="AM136" s="90"/>
      <c r="AN136" s="90"/>
      <c r="AO136" s="90"/>
      <c r="AP136" s="90"/>
      <c r="AQ136" s="90"/>
      <c r="AR136" s="90"/>
      <c r="AS136" s="90"/>
      <c r="AT136" s="69">
        <f t="shared" si="57"/>
        <v>105882.35294117648</v>
      </c>
      <c r="AU136" s="71">
        <f t="shared" si="51"/>
        <v>105882.35294117648</v>
      </c>
      <c r="AV136" s="69">
        <f t="shared" si="40"/>
        <v>1694117.6470588236</v>
      </c>
      <c r="AW136" s="72">
        <f t="shared" si="52"/>
        <v>132352.9411764706</v>
      </c>
      <c r="AX136" s="73">
        <f t="shared" si="53"/>
        <v>238235.29411764708</v>
      </c>
      <c r="AY136" s="74">
        <f t="shared" si="54"/>
        <v>1561764.705882353</v>
      </c>
    </row>
    <row r="137" spans="1:52" s="93" customFormat="1" ht="12.75">
      <c r="A137" s="55">
        <v>1</v>
      </c>
      <c r="B137" s="98" t="s">
        <v>187</v>
      </c>
      <c r="C137" s="90"/>
      <c r="D137" s="4" t="s">
        <v>55</v>
      </c>
      <c r="E137" s="94" t="s">
        <v>190</v>
      </c>
      <c r="F137" s="95" t="s">
        <v>191</v>
      </c>
      <c r="G137" s="98">
        <v>843</v>
      </c>
      <c r="H137" s="90" t="s">
        <v>58</v>
      </c>
      <c r="I137" s="90"/>
      <c r="J137" s="90"/>
      <c r="K137" s="96">
        <v>44104</v>
      </c>
      <c r="L137" s="59">
        <v>42318</v>
      </c>
      <c r="M137" s="60">
        <v>43009</v>
      </c>
      <c r="N137" s="59">
        <f t="shared" ref="N137:N200" si="58">+EDATE(L137,96)</f>
        <v>45240</v>
      </c>
      <c r="O137" s="149">
        <v>0</v>
      </c>
      <c r="P137" s="88">
        <f t="shared" ref="P137:P138" si="59">+DATEDIF(P$5,N137,"m")</f>
        <v>68</v>
      </c>
      <c r="Q137" s="150" t="s">
        <v>292</v>
      </c>
      <c r="R137" s="61">
        <f t="shared" si="55"/>
        <v>83</v>
      </c>
      <c r="S137" s="4">
        <v>120</v>
      </c>
      <c r="T137" s="97">
        <v>3490971</v>
      </c>
      <c r="U137" s="63">
        <f t="shared" ref="U137:U138" si="60">MONTH(K137)</f>
        <v>9</v>
      </c>
      <c r="V137" s="63">
        <f t="shared" ref="V137:V138" si="61">YEAR(K137)</f>
        <v>2020</v>
      </c>
      <c r="W137" s="64"/>
      <c r="X137" s="65"/>
      <c r="Y137" s="65"/>
      <c r="Z137" s="65"/>
      <c r="AA137" s="65">
        <v>4</v>
      </c>
      <c r="AB137" s="65">
        <f t="shared" si="42"/>
        <v>9</v>
      </c>
      <c r="AC137" s="66">
        <f t="shared" si="56"/>
        <v>59</v>
      </c>
      <c r="AD137" s="157">
        <f t="shared" ref="AD137:AD167" si="62">+IFERROR(T137/P137,0)</f>
        <v>51337.808823529413</v>
      </c>
      <c r="AE137" s="68"/>
      <c r="AF137" s="67"/>
      <c r="AG137" s="67"/>
      <c r="AH137" s="68"/>
      <c r="AI137" s="68"/>
      <c r="AJ137" s="69"/>
      <c r="AK137" s="69"/>
      <c r="AL137" s="69"/>
      <c r="AM137" s="90"/>
      <c r="AN137" s="90"/>
      <c r="AO137" s="90"/>
      <c r="AP137" s="90"/>
      <c r="AQ137" s="90"/>
      <c r="AR137" s="90"/>
      <c r="AS137" s="90"/>
      <c r="AT137" s="69">
        <f t="shared" si="57"/>
        <v>205351.23529411765</v>
      </c>
      <c r="AU137" s="71">
        <f t="shared" si="51"/>
        <v>205351.23529411765</v>
      </c>
      <c r="AV137" s="69">
        <f t="shared" ref="AV137:AV200" si="63">+T137-AU137</f>
        <v>3285619.7647058824</v>
      </c>
      <c r="AW137" s="72">
        <f t="shared" si="52"/>
        <v>256689.04411764705</v>
      </c>
      <c r="AX137" s="73">
        <f t="shared" si="53"/>
        <v>462040.2794117647</v>
      </c>
      <c r="AY137" s="74">
        <f t="shared" si="54"/>
        <v>3028930.7205882352</v>
      </c>
    </row>
    <row r="138" spans="1:52" s="93" customFormat="1" ht="12.75">
      <c r="A138" s="55">
        <v>1</v>
      </c>
      <c r="B138" s="99" t="s">
        <v>187</v>
      </c>
      <c r="C138" s="90"/>
      <c r="D138" s="5" t="s">
        <v>55</v>
      </c>
      <c r="E138" s="100"/>
      <c r="F138" s="95" t="s">
        <v>189</v>
      </c>
      <c r="G138" s="98">
        <v>180</v>
      </c>
      <c r="H138" s="90" t="s">
        <v>58</v>
      </c>
      <c r="I138" s="90"/>
      <c r="J138" s="90"/>
      <c r="K138" s="96">
        <v>44130</v>
      </c>
      <c r="L138" s="59">
        <v>42318</v>
      </c>
      <c r="M138" s="60">
        <v>43009</v>
      </c>
      <c r="N138" s="59">
        <f t="shared" si="58"/>
        <v>45240</v>
      </c>
      <c r="O138" s="149">
        <v>0</v>
      </c>
      <c r="P138" s="88">
        <f t="shared" si="59"/>
        <v>68</v>
      </c>
      <c r="Q138" s="150" t="s">
        <v>292</v>
      </c>
      <c r="R138" s="61">
        <f t="shared" si="55"/>
        <v>83</v>
      </c>
      <c r="S138" s="4">
        <v>120</v>
      </c>
      <c r="T138" s="97">
        <v>1000000</v>
      </c>
      <c r="U138" s="63">
        <f t="shared" si="60"/>
        <v>10</v>
      </c>
      <c r="V138" s="63">
        <f t="shared" si="61"/>
        <v>2020</v>
      </c>
      <c r="W138" s="64"/>
      <c r="X138" s="65"/>
      <c r="Y138" s="65"/>
      <c r="Z138" s="65"/>
      <c r="AA138" s="65">
        <v>3</v>
      </c>
      <c r="AB138" s="65">
        <f t="shared" ref="AB138:AB139" si="64">+AA138+AB$5</f>
        <v>8</v>
      </c>
      <c r="AC138" s="66">
        <f t="shared" si="56"/>
        <v>60</v>
      </c>
      <c r="AD138" s="157">
        <f t="shared" si="62"/>
        <v>14705.882352941177</v>
      </c>
      <c r="AE138" s="68"/>
      <c r="AF138" s="67"/>
      <c r="AG138" s="67"/>
      <c r="AH138" s="68"/>
      <c r="AI138" s="68"/>
      <c r="AJ138" s="69"/>
      <c r="AK138" s="69"/>
      <c r="AL138" s="69"/>
      <c r="AM138" s="90"/>
      <c r="AN138" s="90"/>
      <c r="AO138" s="90"/>
      <c r="AP138" s="90"/>
      <c r="AQ138" s="90"/>
      <c r="AR138" s="90"/>
      <c r="AS138" s="90"/>
      <c r="AT138" s="69">
        <f t="shared" si="57"/>
        <v>44117.647058823532</v>
      </c>
      <c r="AU138" s="71">
        <f t="shared" ref="AU138" si="65">+AH138+AJ138+AT138</f>
        <v>44117.647058823532</v>
      </c>
      <c r="AV138" s="69">
        <f t="shared" si="63"/>
        <v>955882.3529411765</v>
      </c>
      <c r="AW138" s="101">
        <f t="shared" ref="AW138:AW139" si="66">+(AB138-AA138)*AD138</f>
        <v>73529.411764705888</v>
      </c>
      <c r="AX138" s="102">
        <f t="shared" ref="AX138:AX139" si="67">+AU138+AW138</f>
        <v>117647.05882352943</v>
      </c>
      <c r="AY138" s="103">
        <f t="shared" ref="AY138:AY139" si="68">+T138-AX138</f>
        <v>882352.9411764706</v>
      </c>
    </row>
    <row r="139" spans="1:52" ht="12.75">
      <c r="A139" s="55">
        <v>1</v>
      </c>
      <c r="B139" s="89" t="s">
        <v>99</v>
      </c>
      <c r="C139" s="104">
        <v>26</v>
      </c>
      <c r="D139" s="104" t="s">
        <v>55</v>
      </c>
      <c r="E139" s="104" t="s">
        <v>192</v>
      </c>
      <c r="F139" s="104" t="s">
        <v>193</v>
      </c>
      <c r="G139" s="104">
        <v>19</v>
      </c>
      <c r="H139" s="104" t="s">
        <v>58</v>
      </c>
      <c r="I139" s="104"/>
      <c r="J139" s="104"/>
      <c r="K139" s="105">
        <v>42601</v>
      </c>
      <c r="L139" s="59">
        <v>42318</v>
      </c>
      <c r="M139" s="60">
        <v>43009</v>
      </c>
      <c r="N139" s="59">
        <f t="shared" si="58"/>
        <v>45240</v>
      </c>
      <c r="O139" s="149">
        <v>1</v>
      </c>
      <c r="P139" s="106">
        <f>+DATEDIF([1]Lampa!O$5,N139,"m")</f>
        <v>67</v>
      </c>
      <c r="Q139" s="61" t="s">
        <v>291</v>
      </c>
      <c r="R139" s="4">
        <v>0</v>
      </c>
      <c r="S139" s="104">
        <v>36</v>
      </c>
      <c r="T139" s="107">
        <v>240000</v>
      </c>
      <c r="U139" s="63">
        <v>4</v>
      </c>
      <c r="V139" s="63">
        <v>2018</v>
      </c>
      <c r="W139" s="75"/>
      <c r="X139" s="75"/>
      <c r="Y139" s="65">
        <f>+([1]Lampa!$D$5-V139)*12+[1]Lampa!$C$5-U139+1</f>
        <v>9</v>
      </c>
      <c r="Z139" s="65">
        <f>+Y139+12</f>
        <v>21</v>
      </c>
      <c r="AA139" s="65">
        <f>+Z139+12</f>
        <v>33</v>
      </c>
      <c r="AB139" s="65">
        <v>36</v>
      </c>
      <c r="AC139" s="66">
        <f>+P139-AB139</f>
        <v>31</v>
      </c>
      <c r="AD139" s="157">
        <f t="shared" ref="AD139:AD202" si="69">+IFERROR(T139/S139,0)</f>
        <v>6666.666666666667</v>
      </c>
      <c r="AE139" s="68"/>
      <c r="AF139" s="67">
        <f t="shared" ref="AF139:AF202" si="70">+(X139-W139)*AD139</f>
        <v>0</v>
      </c>
      <c r="AG139" s="67">
        <f t="shared" ref="AG139:AG202" si="71">+(Y139-X139)*AD139</f>
        <v>60000</v>
      </c>
      <c r="AH139" s="68">
        <f t="shared" ref="AH139:AH155" si="72">+AE139+AF139+AG139</f>
        <v>60000</v>
      </c>
      <c r="AI139" s="68">
        <f t="shared" ref="AI139:AI202" si="73">+T139-AH139</f>
        <v>180000</v>
      </c>
      <c r="AJ139" s="71">
        <f>+AD139*12</f>
        <v>80000</v>
      </c>
      <c r="AK139" s="71">
        <f>+AH139+AJ139</f>
        <v>140000</v>
      </c>
      <c r="AL139" s="71">
        <f t="shared" ref="AL139:AL202" si="74">+T139-AK139</f>
        <v>100000</v>
      </c>
      <c r="AM139" s="71">
        <f>+(AJ139/11)*1</f>
        <v>7272.727272727273</v>
      </c>
      <c r="AN139" s="71">
        <f>+AM139*12</f>
        <v>87272.727272727279</v>
      </c>
      <c r="AO139" s="71">
        <f t="shared" ref="AO139:AO172" si="75">+AD139*3</f>
        <v>20000</v>
      </c>
      <c r="AP139" s="71"/>
      <c r="AQ139" s="71"/>
      <c r="AT139" s="71">
        <f>+(AA139-Z139)*AD139</f>
        <v>80000</v>
      </c>
      <c r="AU139" s="108">
        <f>+AH139+AJ139+AT139</f>
        <v>220000</v>
      </c>
      <c r="AV139" s="71">
        <f t="shared" si="63"/>
        <v>20000</v>
      </c>
      <c r="AW139" s="72">
        <f>+(AB139-AA139)*AD139</f>
        <v>20000</v>
      </c>
      <c r="AX139" s="73">
        <f>+AU139+AW139</f>
        <v>240000</v>
      </c>
      <c r="AY139" s="74">
        <f>+T139-AX139</f>
        <v>0</v>
      </c>
    </row>
    <row r="140" spans="1:52" ht="12.75">
      <c r="A140" s="55">
        <v>1</v>
      </c>
      <c r="B140" s="89" t="s">
        <v>99</v>
      </c>
      <c r="C140" s="104">
        <v>25</v>
      </c>
      <c r="D140" s="104" t="s">
        <v>55</v>
      </c>
      <c r="E140" s="104" t="s">
        <v>194</v>
      </c>
      <c r="F140" s="104" t="s">
        <v>193</v>
      </c>
      <c r="G140" s="104">
        <v>20</v>
      </c>
      <c r="H140" s="104" t="s">
        <v>58</v>
      </c>
      <c r="I140" s="104"/>
      <c r="J140" s="104"/>
      <c r="K140" s="105">
        <v>42601</v>
      </c>
      <c r="L140" s="59">
        <v>42318</v>
      </c>
      <c r="M140" s="60">
        <v>43009</v>
      </c>
      <c r="N140" s="59">
        <f t="shared" si="58"/>
        <v>45240</v>
      </c>
      <c r="O140" s="149">
        <v>1</v>
      </c>
      <c r="P140" s="106">
        <f>+DATEDIF([1]Lampa!O$5,N140,"m")</f>
        <v>67</v>
      </c>
      <c r="Q140" s="61" t="s">
        <v>291</v>
      </c>
      <c r="R140" s="4">
        <v>0</v>
      </c>
      <c r="S140" s="104">
        <v>36</v>
      </c>
      <c r="T140" s="107">
        <v>240000</v>
      </c>
      <c r="U140" s="63">
        <v>4</v>
      </c>
      <c r="V140" s="63">
        <v>2018</v>
      </c>
      <c r="W140" s="75"/>
      <c r="X140" s="75"/>
      <c r="Y140" s="65">
        <f>+([1]Lampa!$D$5-V140)*12+[1]Lampa!$C$5-U140+1</f>
        <v>9</v>
      </c>
      <c r="Z140" s="65">
        <f t="shared" ref="Z140:AA203" si="76">+Y140+12</f>
        <v>21</v>
      </c>
      <c r="AA140" s="65">
        <f t="shared" si="76"/>
        <v>33</v>
      </c>
      <c r="AB140" s="65">
        <v>36</v>
      </c>
      <c r="AC140" s="66">
        <f>+P140-AB140</f>
        <v>31</v>
      </c>
      <c r="AD140" s="157">
        <f t="shared" si="69"/>
        <v>6666.666666666667</v>
      </c>
      <c r="AE140" s="68"/>
      <c r="AF140" s="67">
        <f t="shared" si="70"/>
        <v>0</v>
      </c>
      <c r="AG140" s="67">
        <f t="shared" si="71"/>
        <v>60000</v>
      </c>
      <c r="AH140" s="68">
        <f t="shared" si="72"/>
        <v>60000</v>
      </c>
      <c r="AI140" s="68">
        <f t="shared" si="73"/>
        <v>180000</v>
      </c>
      <c r="AJ140" s="71">
        <f t="shared" ref="AJ140:AJ203" si="77">+AD140*12</f>
        <v>80000</v>
      </c>
      <c r="AK140" s="71">
        <f t="shared" ref="AK140:AK203" si="78">+AH140+AJ140</f>
        <v>140000</v>
      </c>
      <c r="AL140" s="71">
        <f t="shared" si="74"/>
        <v>100000</v>
      </c>
      <c r="AM140" s="71">
        <f t="shared" ref="AM140:AM203" si="79">+(AJ140/11)*1</f>
        <v>7272.727272727273</v>
      </c>
      <c r="AN140" s="71">
        <f t="shared" ref="AN140:AN203" si="80">+AM140*12</f>
        <v>87272.727272727279</v>
      </c>
      <c r="AO140" s="71">
        <f t="shared" si="75"/>
        <v>20000</v>
      </c>
      <c r="AP140" s="71"/>
      <c r="AQ140" s="71"/>
      <c r="AT140" s="71">
        <f>+(AA140-Z140)*AD140</f>
        <v>80000</v>
      </c>
      <c r="AU140" s="108">
        <f t="shared" ref="AU140:AU203" si="81">+AH140+AJ140+AT140</f>
        <v>220000</v>
      </c>
      <c r="AV140" s="71">
        <f t="shared" si="63"/>
        <v>20000</v>
      </c>
      <c r="AW140" s="72">
        <f t="shared" ref="AW140:AW203" si="82">+(AB140-AA140)*AD140</f>
        <v>20000</v>
      </c>
      <c r="AX140" s="73">
        <f t="shared" ref="AX140:AX203" si="83">+AU140+AW140</f>
        <v>240000</v>
      </c>
      <c r="AY140" s="74">
        <f t="shared" ref="AY140:AY203" si="84">+T140-AX140</f>
        <v>0</v>
      </c>
    </row>
    <row r="141" spans="1:52" ht="12.75">
      <c r="A141" s="55">
        <v>1</v>
      </c>
      <c r="B141" s="89" t="s">
        <v>99</v>
      </c>
      <c r="C141" s="104">
        <v>29</v>
      </c>
      <c r="D141" s="104" t="s">
        <v>55</v>
      </c>
      <c r="E141" s="104" t="s">
        <v>195</v>
      </c>
      <c r="F141" s="104" t="s">
        <v>196</v>
      </c>
      <c r="G141" s="104">
        <v>5794870</v>
      </c>
      <c r="H141" s="104" t="s">
        <v>58</v>
      </c>
      <c r="I141" s="104"/>
      <c r="J141" s="104"/>
      <c r="K141" s="105">
        <v>42690</v>
      </c>
      <c r="L141" s="59">
        <v>42318</v>
      </c>
      <c r="M141" s="60">
        <v>43009</v>
      </c>
      <c r="N141" s="59">
        <f t="shared" si="58"/>
        <v>45240</v>
      </c>
      <c r="O141" s="149">
        <v>1</v>
      </c>
      <c r="P141" s="106">
        <f>+DATEDIF([1]Lampa!O$5,N141,"m")</f>
        <v>67</v>
      </c>
      <c r="Q141" s="61" t="s">
        <v>291</v>
      </c>
      <c r="R141" s="4">
        <v>0</v>
      </c>
      <c r="S141" s="104">
        <v>36</v>
      </c>
      <c r="T141" s="107">
        <v>199990</v>
      </c>
      <c r="U141" s="63">
        <v>4</v>
      </c>
      <c r="V141" s="63">
        <v>2018</v>
      </c>
      <c r="W141" s="75"/>
      <c r="X141" s="75"/>
      <c r="Y141" s="65">
        <f>+([1]Lampa!$D$5-V141)*12+[1]Lampa!$C$5-U141+1</f>
        <v>9</v>
      </c>
      <c r="Z141" s="65">
        <f t="shared" si="76"/>
        <v>21</v>
      </c>
      <c r="AA141" s="65">
        <f t="shared" si="76"/>
        <v>33</v>
      </c>
      <c r="AB141" s="65">
        <v>36</v>
      </c>
      <c r="AC141" s="66">
        <f>+P141-AB141</f>
        <v>31</v>
      </c>
      <c r="AD141" s="157">
        <f t="shared" si="69"/>
        <v>5555.2777777777774</v>
      </c>
      <c r="AE141" s="68"/>
      <c r="AF141" s="67">
        <f t="shared" si="70"/>
        <v>0</v>
      </c>
      <c r="AG141" s="67">
        <f t="shared" si="71"/>
        <v>49997.5</v>
      </c>
      <c r="AH141" s="68">
        <f t="shared" si="72"/>
        <v>49997.5</v>
      </c>
      <c r="AI141" s="68">
        <f t="shared" si="73"/>
        <v>149992.5</v>
      </c>
      <c r="AJ141" s="71">
        <f t="shared" si="77"/>
        <v>66663.333333333328</v>
      </c>
      <c r="AK141" s="71">
        <f t="shared" si="78"/>
        <v>116660.83333333333</v>
      </c>
      <c r="AL141" s="71">
        <f t="shared" si="74"/>
        <v>83329.166666666672</v>
      </c>
      <c r="AM141" s="71">
        <f t="shared" si="79"/>
        <v>6060.30303030303</v>
      </c>
      <c r="AN141" s="71">
        <f t="shared" si="80"/>
        <v>72723.636363636353</v>
      </c>
      <c r="AO141" s="71">
        <f t="shared" si="75"/>
        <v>16665.833333333332</v>
      </c>
      <c r="AP141" s="71"/>
      <c r="AQ141" s="71"/>
      <c r="AT141" s="71">
        <f>+(AA141-Z141)*AD141</f>
        <v>66663.333333333328</v>
      </c>
      <c r="AU141" s="108">
        <f t="shared" si="81"/>
        <v>183324.16666666666</v>
      </c>
      <c r="AV141" s="71">
        <f t="shared" si="63"/>
        <v>16665.833333333343</v>
      </c>
      <c r="AW141" s="72">
        <f t="shared" si="82"/>
        <v>16665.833333333332</v>
      </c>
      <c r="AX141" s="73">
        <f t="shared" si="83"/>
        <v>199990</v>
      </c>
      <c r="AY141" s="74">
        <f t="shared" si="84"/>
        <v>0</v>
      </c>
    </row>
    <row r="142" spans="1:52" s="65" customFormat="1" ht="12.75">
      <c r="A142" s="55">
        <v>1</v>
      </c>
      <c r="B142" s="89" t="s">
        <v>99</v>
      </c>
      <c r="C142" s="89">
        <v>3</v>
      </c>
      <c r="D142" s="89" t="s">
        <v>55</v>
      </c>
      <c r="E142" s="109" t="s">
        <v>197</v>
      </c>
      <c r="F142" s="109" t="s">
        <v>198</v>
      </c>
      <c r="G142" s="89" t="s">
        <v>199</v>
      </c>
      <c r="H142" s="109" t="s">
        <v>58</v>
      </c>
      <c r="I142" s="109" t="s">
        <v>200</v>
      </c>
      <c r="J142" s="109"/>
      <c r="K142" s="59">
        <v>42768</v>
      </c>
      <c r="L142" s="59">
        <v>42318</v>
      </c>
      <c r="M142" s="60">
        <v>43009</v>
      </c>
      <c r="N142" s="59">
        <f t="shared" si="58"/>
        <v>45240</v>
      </c>
      <c r="O142" s="149">
        <v>1</v>
      </c>
      <c r="P142" s="110">
        <f>+DATEDIF([1]Lampa!O$5,N142,"m")</f>
        <v>67</v>
      </c>
      <c r="Q142" s="61" t="s">
        <v>291</v>
      </c>
      <c r="R142" s="4">
        <v>0</v>
      </c>
      <c r="S142" s="109">
        <v>36</v>
      </c>
      <c r="T142" s="111">
        <f>21899*717.79</f>
        <v>15718883.209999999</v>
      </c>
      <c r="U142" s="63">
        <v>4</v>
      </c>
      <c r="V142" s="63">
        <v>2018</v>
      </c>
      <c r="W142" s="64">
        <v>0</v>
      </c>
      <c r="Y142" s="65">
        <f>+([1]Lampa!$D$5-V142)*12+[1]Lampa!$C$5-U142+1</f>
        <v>9</v>
      </c>
      <c r="Z142" s="65">
        <f t="shared" si="76"/>
        <v>21</v>
      </c>
      <c r="AA142" s="65">
        <f t="shared" si="76"/>
        <v>33</v>
      </c>
      <c r="AB142" s="65">
        <v>36</v>
      </c>
      <c r="AC142" s="66">
        <f t="shared" ref="AC142:AC171" si="85">+P142-AB142</f>
        <v>31</v>
      </c>
      <c r="AD142" s="157">
        <f t="shared" si="69"/>
        <v>436635.64472222218</v>
      </c>
      <c r="AE142" s="68"/>
      <c r="AF142" s="67">
        <f t="shared" si="70"/>
        <v>0</v>
      </c>
      <c r="AG142" s="67">
        <f t="shared" si="71"/>
        <v>3929720.8024999998</v>
      </c>
      <c r="AH142" s="68">
        <f t="shared" si="72"/>
        <v>3929720.8024999998</v>
      </c>
      <c r="AI142" s="68">
        <f t="shared" si="73"/>
        <v>11789162.407499999</v>
      </c>
      <c r="AJ142" s="71">
        <f t="shared" si="77"/>
        <v>5239627.7366666663</v>
      </c>
      <c r="AK142" s="71">
        <f t="shared" si="78"/>
        <v>9169348.5391666666</v>
      </c>
      <c r="AL142" s="71">
        <f t="shared" si="74"/>
        <v>6549534.6708333325</v>
      </c>
      <c r="AM142" s="71">
        <f t="shared" si="79"/>
        <v>476329.79424242419</v>
      </c>
      <c r="AN142" s="71">
        <f t="shared" si="80"/>
        <v>5715957.5309090903</v>
      </c>
      <c r="AO142" s="71">
        <f t="shared" si="75"/>
        <v>1309906.9341666666</v>
      </c>
      <c r="AP142" s="86"/>
      <c r="AQ142" s="86"/>
      <c r="AT142" s="71">
        <f>+(AA142-Z142)*AD142</f>
        <v>5239627.7366666663</v>
      </c>
      <c r="AU142" s="108">
        <f t="shared" si="81"/>
        <v>14408976.275833333</v>
      </c>
      <c r="AV142" s="71">
        <f t="shared" si="63"/>
        <v>1309906.9341666661</v>
      </c>
      <c r="AW142" s="72">
        <f t="shared" si="82"/>
        <v>1309906.9341666666</v>
      </c>
      <c r="AX142" s="73">
        <f t="shared" si="83"/>
        <v>15718883.209999999</v>
      </c>
      <c r="AY142" s="74">
        <f t="shared" si="84"/>
        <v>0</v>
      </c>
    </row>
    <row r="143" spans="1:52" s="65" customFormat="1" ht="12.75">
      <c r="A143" s="55">
        <v>1</v>
      </c>
      <c r="B143" s="89" t="s">
        <v>99</v>
      </c>
      <c r="C143" s="89">
        <v>3</v>
      </c>
      <c r="D143" s="89" t="s">
        <v>55</v>
      </c>
      <c r="E143" s="109" t="s">
        <v>201</v>
      </c>
      <c r="F143" s="109" t="s">
        <v>198</v>
      </c>
      <c r="G143" s="89" t="s">
        <v>199</v>
      </c>
      <c r="H143" s="109" t="s">
        <v>58</v>
      </c>
      <c r="I143" s="109" t="s">
        <v>200</v>
      </c>
      <c r="J143" s="109"/>
      <c r="K143" s="59">
        <v>42768</v>
      </c>
      <c r="L143" s="59">
        <v>42318</v>
      </c>
      <c r="M143" s="60">
        <v>43009</v>
      </c>
      <c r="N143" s="59">
        <f t="shared" si="58"/>
        <v>45240</v>
      </c>
      <c r="O143" s="149">
        <v>1</v>
      </c>
      <c r="P143" s="110">
        <f>+DATEDIF([1]Lampa!O$5,N143,"m")</f>
        <v>67</v>
      </c>
      <c r="Q143" s="61" t="s">
        <v>291</v>
      </c>
      <c r="R143" s="4">
        <v>0</v>
      </c>
      <c r="S143" s="109">
        <v>36</v>
      </c>
      <c r="T143" s="111">
        <f>35370*717.79</f>
        <v>25388232.299999997</v>
      </c>
      <c r="U143" s="63">
        <v>4</v>
      </c>
      <c r="V143" s="63">
        <v>2018</v>
      </c>
      <c r="W143" s="81">
        <v>0</v>
      </c>
      <c r="X143" s="77"/>
      <c r="Y143" s="65">
        <f>+([1]Lampa!$D$5-V143)*12+[1]Lampa!$C$5-U143+1</f>
        <v>9</v>
      </c>
      <c r="Z143" s="65">
        <f t="shared" si="76"/>
        <v>21</v>
      </c>
      <c r="AA143" s="65">
        <f t="shared" si="76"/>
        <v>33</v>
      </c>
      <c r="AB143" s="65">
        <v>36</v>
      </c>
      <c r="AC143" s="66">
        <f t="shared" si="85"/>
        <v>31</v>
      </c>
      <c r="AD143" s="157">
        <f t="shared" si="69"/>
        <v>705228.67499999993</v>
      </c>
      <c r="AE143" s="68"/>
      <c r="AF143" s="67">
        <f t="shared" si="70"/>
        <v>0</v>
      </c>
      <c r="AG143" s="67">
        <f t="shared" si="71"/>
        <v>6347058.0749999993</v>
      </c>
      <c r="AH143" s="68">
        <f t="shared" si="72"/>
        <v>6347058.0749999993</v>
      </c>
      <c r="AI143" s="68">
        <f t="shared" si="73"/>
        <v>19041174.224999998</v>
      </c>
      <c r="AJ143" s="71">
        <f t="shared" si="77"/>
        <v>8462744.0999999996</v>
      </c>
      <c r="AK143" s="71">
        <f t="shared" si="78"/>
        <v>14809802.174999999</v>
      </c>
      <c r="AL143" s="71">
        <f t="shared" si="74"/>
        <v>10578430.124999998</v>
      </c>
      <c r="AM143" s="71">
        <f t="shared" si="79"/>
        <v>769340.37272727268</v>
      </c>
      <c r="AN143" s="71">
        <f t="shared" si="80"/>
        <v>9232084.4727272727</v>
      </c>
      <c r="AO143" s="71">
        <f t="shared" si="75"/>
        <v>2115686.0249999999</v>
      </c>
      <c r="AP143" s="86"/>
      <c r="AQ143" s="86"/>
      <c r="AT143" s="71">
        <v>8762744.0999999996</v>
      </c>
      <c r="AU143" s="108">
        <f t="shared" si="81"/>
        <v>23572546.274999999</v>
      </c>
      <c r="AV143" s="71">
        <f t="shared" si="63"/>
        <v>1815686.0249999985</v>
      </c>
      <c r="AW143" s="72">
        <f t="shared" si="82"/>
        <v>2115686.0249999999</v>
      </c>
      <c r="AX143" s="73">
        <v>25388232</v>
      </c>
      <c r="AY143" s="112">
        <f t="shared" si="84"/>
        <v>0.29999999701976776</v>
      </c>
      <c r="AZ143" s="113">
        <v>25688232</v>
      </c>
    </row>
    <row r="144" spans="1:52" s="65" customFormat="1" ht="12.75">
      <c r="A144" s="55">
        <v>1</v>
      </c>
      <c r="B144" s="76" t="s">
        <v>99</v>
      </c>
      <c r="C144" s="89">
        <v>3</v>
      </c>
      <c r="D144" s="89" t="s">
        <v>55</v>
      </c>
      <c r="E144" s="109" t="s">
        <v>202</v>
      </c>
      <c r="F144" s="109" t="s">
        <v>198</v>
      </c>
      <c r="G144" s="89" t="s">
        <v>199</v>
      </c>
      <c r="H144" s="109" t="s">
        <v>58</v>
      </c>
      <c r="I144" s="109" t="s">
        <v>200</v>
      </c>
      <c r="J144" s="109"/>
      <c r="K144" s="59">
        <v>42768</v>
      </c>
      <c r="L144" s="59">
        <v>42318</v>
      </c>
      <c r="M144" s="60">
        <v>43009</v>
      </c>
      <c r="N144" s="59">
        <f t="shared" si="58"/>
        <v>45240</v>
      </c>
      <c r="O144" s="149">
        <v>1</v>
      </c>
      <c r="P144" s="110">
        <f>+DATEDIF([1]Lampa!O$5,N144,"m")</f>
        <v>67</v>
      </c>
      <c r="Q144" s="61" t="s">
        <v>291</v>
      </c>
      <c r="R144" s="4">
        <v>0</v>
      </c>
      <c r="S144" s="109">
        <v>36</v>
      </c>
      <c r="T144" s="111">
        <f>3600*717.79</f>
        <v>2584044</v>
      </c>
      <c r="U144" s="63">
        <v>4</v>
      </c>
      <c r="V144" s="63">
        <v>2018</v>
      </c>
      <c r="W144" s="81">
        <v>0</v>
      </c>
      <c r="X144" s="77"/>
      <c r="Y144" s="65">
        <f>+([1]Lampa!$D$5-V144)*12+[1]Lampa!$C$5-U144+1</f>
        <v>9</v>
      </c>
      <c r="Z144" s="65">
        <f t="shared" si="76"/>
        <v>21</v>
      </c>
      <c r="AA144" s="65">
        <f t="shared" si="76"/>
        <v>33</v>
      </c>
      <c r="AB144" s="65">
        <v>36</v>
      </c>
      <c r="AC144" s="66">
        <f t="shared" si="85"/>
        <v>31</v>
      </c>
      <c r="AD144" s="157">
        <f t="shared" si="69"/>
        <v>71779</v>
      </c>
      <c r="AE144" s="68"/>
      <c r="AF144" s="67">
        <f t="shared" si="70"/>
        <v>0</v>
      </c>
      <c r="AG144" s="67">
        <f t="shared" si="71"/>
        <v>646011</v>
      </c>
      <c r="AH144" s="68">
        <f t="shared" si="72"/>
        <v>646011</v>
      </c>
      <c r="AI144" s="68">
        <f t="shared" si="73"/>
        <v>1938033</v>
      </c>
      <c r="AJ144" s="71">
        <f t="shared" si="77"/>
        <v>861348</v>
      </c>
      <c r="AK144" s="71">
        <f t="shared" si="78"/>
        <v>1507359</v>
      </c>
      <c r="AL144" s="71">
        <f t="shared" si="74"/>
        <v>1076685</v>
      </c>
      <c r="AM144" s="71">
        <f t="shared" si="79"/>
        <v>78304.363636363632</v>
      </c>
      <c r="AN144" s="71">
        <f t="shared" si="80"/>
        <v>939652.36363636353</v>
      </c>
      <c r="AO144" s="71">
        <f t="shared" si="75"/>
        <v>215337</v>
      </c>
      <c r="AP144" s="86"/>
      <c r="AQ144" s="86"/>
      <c r="AT144" s="71">
        <f t="shared" ref="AT144:AT207" si="86">+(AA144-Z144)*AD144</f>
        <v>861348</v>
      </c>
      <c r="AU144" s="108">
        <f t="shared" si="81"/>
        <v>2368707</v>
      </c>
      <c r="AV144" s="71">
        <f t="shared" si="63"/>
        <v>215337</v>
      </c>
      <c r="AW144" s="72">
        <f t="shared" si="82"/>
        <v>215337</v>
      </c>
      <c r="AX144" s="73">
        <f t="shared" si="83"/>
        <v>2584044</v>
      </c>
      <c r="AY144" s="74">
        <f t="shared" si="84"/>
        <v>0</v>
      </c>
    </row>
    <row r="145" spans="1:51" s="65" customFormat="1" ht="12.75">
      <c r="A145" s="55">
        <v>1</v>
      </c>
      <c r="B145" s="89" t="s">
        <v>99</v>
      </c>
      <c r="C145" s="89">
        <v>3</v>
      </c>
      <c r="D145" s="89" t="s">
        <v>55</v>
      </c>
      <c r="E145" s="109" t="s">
        <v>202</v>
      </c>
      <c r="F145" s="109" t="s">
        <v>198</v>
      </c>
      <c r="G145" s="89" t="s">
        <v>199</v>
      </c>
      <c r="H145" s="109" t="s">
        <v>58</v>
      </c>
      <c r="I145" s="109" t="s">
        <v>200</v>
      </c>
      <c r="J145" s="109"/>
      <c r="K145" s="59">
        <v>42768</v>
      </c>
      <c r="L145" s="59">
        <v>42318</v>
      </c>
      <c r="M145" s="60">
        <v>43009</v>
      </c>
      <c r="N145" s="59">
        <f t="shared" si="58"/>
        <v>45240</v>
      </c>
      <c r="O145" s="149">
        <v>1</v>
      </c>
      <c r="P145" s="110">
        <f>+DATEDIF([1]Lampa!O$5,N145,"m")</f>
        <v>67</v>
      </c>
      <c r="Q145" s="61" t="s">
        <v>291</v>
      </c>
      <c r="R145" s="4">
        <v>0</v>
      </c>
      <c r="S145" s="109">
        <v>36</v>
      </c>
      <c r="T145" s="111">
        <f>3600*717.79</f>
        <v>2584044</v>
      </c>
      <c r="U145" s="63">
        <v>4</v>
      </c>
      <c r="V145" s="63">
        <v>2018</v>
      </c>
      <c r="W145" s="81">
        <v>0</v>
      </c>
      <c r="X145" s="77"/>
      <c r="Y145" s="77">
        <f>+([1]Lampa!$D$5-V145)*12+[1]Lampa!$C$5-U145+1</f>
        <v>9</v>
      </c>
      <c r="Z145" s="65">
        <f t="shared" si="76"/>
        <v>21</v>
      </c>
      <c r="AA145" s="65">
        <f t="shared" si="76"/>
        <v>33</v>
      </c>
      <c r="AB145" s="65">
        <v>36</v>
      </c>
      <c r="AC145" s="66">
        <f t="shared" si="85"/>
        <v>31</v>
      </c>
      <c r="AD145" s="158">
        <f t="shared" si="69"/>
        <v>71779</v>
      </c>
      <c r="AE145" s="82"/>
      <c r="AF145" s="67">
        <f t="shared" si="70"/>
        <v>0</v>
      </c>
      <c r="AG145" s="67">
        <f t="shared" si="71"/>
        <v>646011</v>
      </c>
      <c r="AH145" s="82">
        <f t="shared" si="72"/>
        <v>646011</v>
      </c>
      <c r="AI145" s="82">
        <f t="shared" si="73"/>
        <v>1938033</v>
      </c>
      <c r="AJ145" s="71">
        <f t="shared" si="77"/>
        <v>861348</v>
      </c>
      <c r="AK145" s="71">
        <f t="shared" si="78"/>
        <v>1507359</v>
      </c>
      <c r="AL145" s="71">
        <f t="shared" si="74"/>
        <v>1076685</v>
      </c>
      <c r="AM145" s="71">
        <f t="shared" si="79"/>
        <v>78304.363636363632</v>
      </c>
      <c r="AN145" s="71">
        <f t="shared" si="80"/>
        <v>939652.36363636353</v>
      </c>
      <c r="AO145" s="71">
        <f t="shared" si="75"/>
        <v>215337</v>
      </c>
      <c r="AP145" s="86"/>
      <c r="AQ145" s="86"/>
      <c r="AT145" s="71">
        <f t="shared" si="86"/>
        <v>861348</v>
      </c>
      <c r="AU145" s="108">
        <f t="shared" si="81"/>
        <v>2368707</v>
      </c>
      <c r="AV145" s="71">
        <f t="shared" si="63"/>
        <v>215337</v>
      </c>
      <c r="AW145" s="72">
        <f t="shared" si="82"/>
        <v>215337</v>
      </c>
      <c r="AX145" s="73">
        <f t="shared" si="83"/>
        <v>2584044</v>
      </c>
      <c r="AY145" s="74">
        <f t="shared" si="84"/>
        <v>0</v>
      </c>
    </row>
    <row r="146" spans="1:51" s="65" customFormat="1" ht="12.75">
      <c r="A146" s="55">
        <v>1</v>
      </c>
      <c r="B146" s="89" t="s">
        <v>99</v>
      </c>
      <c r="C146" s="89">
        <v>13</v>
      </c>
      <c r="D146" s="89" t="s">
        <v>55</v>
      </c>
      <c r="E146" s="109" t="s">
        <v>203</v>
      </c>
      <c r="F146" s="109" t="s">
        <v>204</v>
      </c>
      <c r="G146" s="89">
        <v>2576872</v>
      </c>
      <c r="H146" s="109" t="s">
        <v>58</v>
      </c>
      <c r="I146" s="109" t="s">
        <v>205</v>
      </c>
      <c r="J146" s="109"/>
      <c r="K146" s="59">
        <v>42935</v>
      </c>
      <c r="L146" s="59">
        <v>42318</v>
      </c>
      <c r="M146" s="60">
        <v>43009</v>
      </c>
      <c r="N146" s="59">
        <f t="shared" si="58"/>
        <v>45240</v>
      </c>
      <c r="O146" s="149">
        <v>1</v>
      </c>
      <c r="P146" s="110">
        <f>+DATEDIF([1]Lampa!O$5,N146,"m")</f>
        <v>67</v>
      </c>
      <c r="Q146" s="61" t="s">
        <v>291</v>
      </c>
      <c r="R146" s="4">
        <v>0</v>
      </c>
      <c r="S146" s="109">
        <v>36</v>
      </c>
      <c r="T146" s="111">
        <v>48647</v>
      </c>
      <c r="U146" s="63">
        <v>4</v>
      </c>
      <c r="V146" s="63">
        <v>2018</v>
      </c>
      <c r="W146" s="81">
        <v>0</v>
      </c>
      <c r="X146" s="77"/>
      <c r="Y146" s="77">
        <f>+([1]Lampa!$D$5-V146)*12+[1]Lampa!$C$5-U146+1</f>
        <v>9</v>
      </c>
      <c r="Z146" s="65">
        <f t="shared" si="76"/>
        <v>21</v>
      </c>
      <c r="AA146" s="65">
        <f t="shared" si="76"/>
        <v>33</v>
      </c>
      <c r="AB146" s="65">
        <v>36</v>
      </c>
      <c r="AC146" s="66">
        <f t="shared" si="85"/>
        <v>31</v>
      </c>
      <c r="AD146" s="158">
        <f t="shared" si="69"/>
        <v>1351.3055555555557</v>
      </c>
      <c r="AE146" s="82"/>
      <c r="AF146" s="67">
        <f t="shared" si="70"/>
        <v>0</v>
      </c>
      <c r="AG146" s="67">
        <f t="shared" si="71"/>
        <v>12161.75</v>
      </c>
      <c r="AH146" s="82">
        <f t="shared" si="72"/>
        <v>12161.75</v>
      </c>
      <c r="AI146" s="82">
        <f t="shared" si="73"/>
        <v>36485.25</v>
      </c>
      <c r="AJ146" s="71">
        <f t="shared" si="77"/>
        <v>16215.666666666668</v>
      </c>
      <c r="AK146" s="71">
        <f t="shared" si="78"/>
        <v>28377.416666666668</v>
      </c>
      <c r="AL146" s="71">
        <f t="shared" si="74"/>
        <v>20269.583333333332</v>
      </c>
      <c r="AM146" s="71">
        <f t="shared" si="79"/>
        <v>1474.1515151515152</v>
      </c>
      <c r="AN146" s="71">
        <f t="shared" si="80"/>
        <v>17689.818181818184</v>
      </c>
      <c r="AO146" s="71">
        <f t="shared" si="75"/>
        <v>4053.916666666667</v>
      </c>
      <c r="AP146" s="86"/>
      <c r="AQ146" s="86"/>
      <c r="AT146" s="71">
        <f t="shared" si="86"/>
        <v>16215.666666666668</v>
      </c>
      <c r="AU146" s="108">
        <f t="shared" si="81"/>
        <v>44593.083333333336</v>
      </c>
      <c r="AV146" s="71">
        <f t="shared" si="63"/>
        <v>4053.9166666666642</v>
      </c>
      <c r="AW146" s="72">
        <f t="shared" si="82"/>
        <v>4053.916666666667</v>
      </c>
      <c r="AX146" s="73">
        <f t="shared" si="83"/>
        <v>48647</v>
      </c>
      <c r="AY146" s="74">
        <f t="shared" si="84"/>
        <v>0</v>
      </c>
    </row>
    <row r="147" spans="1:51" s="65" customFormat="1" ht="12.75">
      <c r="A147" s="55">
        <v>1</v>
      </c>
      <c r="B147" s="89" t="s">
        <v>99</v>
      </c>
      <c r="C147" s="89">
        <v>13</v>
      </c>
      <c r="D147" s="89" t="s">
        <v>55</v>
      </c>
      <c r="E147" s="109" t="s">
        <v>203</v>
      </c>
      <c r="F147" s="109" t="s">
        <v>204</v>
      </c>
      <c r="G147" s="89">
        <v>2576872</v>
      </c>
      <c r="H147" s="109" t="s">
        <v>58</v>
      </c>
      <c r="I147" s="109" t="s">
        <v>200</v>
      </c>
      <c r="J147" s="109"/>
      <c r="K147" s="59">
        <v>42935</v>
      </c>
      <c r="L147" s="59">
        <v>42318</v>
      </c>
      <c r="M147" s="60">
        <v>43009</v>
      </c>
      <c r="N147" s="59">
        <f t="shared" si="58"/>
        <v>45240</v>
      </c>
      <c r="O147" s="149">
        <v>1</v>
      </c>
      <c r="P147" s="110">
        <f>+DATEDIF([1]Lampa!O$5,N147,"m")</f>
        <v>67</v>
      </c>
      <c r="Q147" s="61" t="s">
        <v>291</v>
      </c>
      <c r="R147" s="4">
        <v>0</v>
      </c>
      <c r="S147" s="109">
        <v>36</v>
      </c>
      <c r="T147" s="111">
        <v>48647</v>
      </c>
      <c r="U147" s="63">
        <v>4</v>
      </c>
      <c r="V147" s="63">
        <v>2018</v>
      </c>
      <c r="W147" s="81">
        <v>0</v>
      </c>
      <c r="X147" s="77"/>
      <c r="Y147" s="77">
        <f>+([1]Lampa!$D$5-V147)*12+[1]Lampa!$C$5-U147+1</f>
        <v>9</v>
      </c>
      <c r="Z147" s="65">
        <f t="shared" si="76"/>
        <v>21</v>
      </c>
      <c r="AA147" s="65">
        <f t="shared" si="76"/>
        <v>33</v>
      </c>
      <c r="AB147" s="65">
        <v>36</v>
      </c>
      <c r="AC147" s="66">
        <f t="shared" si="85"/>
        <v>31</v>
      </c>
      <c r="AD147" s="158">
        <f t="shared" si="69"/>
        <v>1351.3055555555557</v>
      </c>
      <c r="AE147" s="82"/>
      <c r="AF147" s="67">
        <f t="shared" si="70"/>
        <v>0</v>
      </c>
      <c r="AG147" s="67">
        <f t="shared" si="71"/>
        <v>12161.75</v>
      </c>
      <c r="AH147" s="82">
        <f t="shared" si="72"/>
        <v>12161.75</v>
      </c>
      <c r="AI147" s="82">
        <f t="shared" si="73"/>
        <v>36485.25</v>
      </c>
      <c r="AJ147" s="71">
        <f t="shared" si="77"/>
        <v>16215.666666666668</v>
      </c>
      <c r="AK147" s="71">
        <f t="shared" si="78"/>
        <v>28377.416666666668</v>
      </c>
      <c r="AL147" s="71">
        <f t="shared" si="74"/>
        <v>20269.583333333332</v>
      </c>
      <c r="AM147" s="71">
        <f t="shared" si="79"/>
        <v>1474.1515151515152</v>
      </c>
      <c r="AN147" s="71">
        <f t="shared" si="80"/>
        <v>17689.818181818184</v>
      </c>
      <c r="AO147" s="71">
        <f t="shared" si="75"/>
        <v>4053.916666666667</v>
      </c>
      <c r="AP147" s="86"/>
      <c r="AQ147" s="86"/>
      <c r="AT147" s="71">
        <f t="shared" si="86"/>
        <v>16215.666666666668</v>
      </c>
      <c r="AU147" s="108">
        <f t="shared" si="81"/>
        <v>44593.083333333336</v>
      </c>
      <c r="AV147" s="71">
        <f t="shared" si="63"/>
        <v>4053.9166666666642</v>
      </c>
      <c r="AW147" s="72">
        <f t="shared" si="82"/>
        <v>4053.916666666667</v>
      </c>
      <c r="AX147" s="73">
        <f t="shared" si="83"/>
        <v>48647</v>
      </c>
      <c r="AY147" s="74">
        <f t="shared" si="84"/>
        <v>0</v>
      </c>
    </row>
    <row r="148" spans="1:51" s="65" customFormat="1" ht="12.75">
      <c r="A148" s="55">
        <v>1</v>
      </c>
      <c r="B148" s="89" t="s">
        <v>99</v>
      </c>
      <c r="C148" s="89">
        <v>10</v>
      </c>
      <c r="D148" s="89" t="s">
        <v>55</v>
      </c>
      <c r="E148" s="109" t="s">
        <v>206</v>
      </c>
      <c r="F148" s="109" t="s">
        <v>207</v>
      </c>
      <c r="G148" s="89">
        <v>207</v>
      </c>
      <c r="H148" s="109" t="s">
        <v>58</v>
      </c>
      <c r="I148" s="109" t="s">
        <v>205</v>
      </c>
      <c r="J148" s="109"/>
      <c r="K148" s="59">
        <v>42969</v>
      </c>
      <c r="L148" s="59">
        <v>42318</v>
      </c>
      <c r="M148" s="60">
        <v>43009</v>
      </c>
      <c r="N148" s="59">
        <f t="shared" si="58"/>
        <v>45240</v>
      </c>
      <c r="O148" s="149">
        <v>1</v>
      </c>
      <c r="P148" s="110">
        <f>+DATEDIF([1]Lampa!O$5,N148,"m")</f>
        <v>67</v>
      </c>
      <c r="Q148" s="61" t="s">
        <v>291</v>
      </c>
      <c r="R148" s="4">
        <v>0</v>
      </c>
      <c r="S148" s="109">
        <v>36</v>
      </c>
      <c r="T148" s="111">
        <v>465050</v>
      </c>
      <c r="U148" s="63">
        <v>4</v>
      </c>
      <c r="V148" s="63">
        <v>2018</v>
      </c>
      <c r="W148" s="64">
        <v>0</v>
      </c>
      <c r="Y148" s="65">
        <f>+([1]Lampa!$D$5-V148)*12+[1]Lampa!$C$5-U148+1</f>
        <v>9</v>
      </c>
      <c r="Z148" s="65">
        <f t="shared" si="76"/>
        <v>21</v>
      </c>
      <c r="AA148" s="65">
        <f t="shared" si="76"/>
        <v>33</v>
      </c>
      <c r="AB148" s="65">
        <v>36</v>
      </c>
      <c r="AC148" s="66">
        <f t="shared" si="85"/>
        <v>31</v>
      </c>
      <c r="AD148" s="157">
        <f t="shared" si="69"/>
        <v>12918.055555555555</v>
      </c>
      <c r="AE148" s="68"/>
      <c r="AF148" s="67">
        <f t="shared" si="70"/>
        <v>0</v>
      </c>
      <c r="AG148" s="67">
        <f t="shared" si="71"/>
        <v>116262.5</v>
      </c>
      <c r="AH148" s="68">
        <f t="shared" si="72"/>
        <v>116262.5</v>
      </c>
      <c r="AI148" s="68">
        <f t="shared" si="73"/>
        <v>348787.5</v>
      </c>
      <c r="AJ148" s="71">
        <f t="shared" si="77"/>
        <v>155016.66666666666</v>
      </c>
      <c r="AK148" s="71">
        <f t="shared" si="78"/>
        <v>271279.16666666663</v>
      </c>
      <c r="AL148" s="71">
        <f t="shared" si="74"/>
        <v>193770.83333333337</v>
      </c>
      <c r="AM148" s="71">
        <f t="shared" si="79"/>
        <v>14092.424242424242</v>
      </c>
      <c r="AN148" s="71">
        <f t="shared" si="80"/>
        <v>169109.09090909091</v>
      </c>
      <c r="AO148" s="71">
        <f t="shared" si="75"/>
        <v>38754.166666666664</v>
      </c>
      <c r="AP148" s="86"/>
      <c r="AQ148" s="86"/>
      <c r="AT148" s="71">
        <f t="shared" si="86"/>
        <v>155016.66666666666</v>
      </c>
      <c r="AU148" s="108">
        <f t="shared" si="81"/>
        <v>426295.83333333326</v>
      </c>
      <c r="AV148" s="71">
        <f t="shared" si="63"/>
        <v>38754.166666666744</v>
      </c>
      <c r="AW148" s="72">
        <f t="shared" si="82"/>
        <v>38754.166666666664</v>
      </c>
      <c r="AX148" s="73">
        <f t="shared" si="83"/>
        <v>465049.99999999994</v>
      </c>
      <c r="AY148" s="74">
        <f t="shared" si="84"/>
        <v>0</v>
      </c>
    </row>
    <row r="149" spans="1:51" s="65" customFormat="1" ht="12.75">
      <c r="A149" s="55">
        <v>1</v>
      </c>
      <c r="B149" s="89" t="s">
        <v>99</v>
      </c>
      <c r="C149" s="89">
        <v>10</v>
      </c>
      <c r="D149" s="89" t="s">
        <v>55</v>
      </c>
      <c r="E149" s="109" t="s">
        <v>206</v>
      </c>
      <c r="F149" s="109" t="s">
        <v>207</v>
      </c>
      <c r="G149" s="89">
        <v>207</v>
      </c>
      <c r="H149" s="109" t="s">
        <v>58</v>
      </c>
      <c r="I149" s="109" t="s">
        <v>205</v>
      </c>
      <c r="J149" s="109"/>
      <c r="K149" s="59">
        <v>42969</v>
      </c>
      <c r="L149" s="59">
        <v>42318</v>
      </c>
      <c r="M149" s="60">
        <v>43009</v>
      </c>
      <c r="N149" s="59">
        <f t="shared" si="58"/>
        <v>45240</v>
      </c>
      <c r="O149" s="149">
        <v>1</v>
      </c>
      <c r="P149" s="110">
        <f>+DATEDIF([1]Lampa!O$5,N149,"m")</f>
        <v>67</v>
      </c>
      <c r="Q149" s="61" t="s">
        <v>291</v>
      </c>
      <c r="R149" s="4">
        <v>0</v>
      </c>
      <c r="S149" s="109">
        <v>36</v>
      </c>
      <c r="T149" s="111">
        <v>465050</v>
      </c>
      <c r="U149" s="63">
        <v>4</v>
      </c>
      <c r="V149" s="63">
        <v>2018</v>
      </c>
      <c r="W149" s="64">
        <v>0</v>
      </c>
      <c r="Y149" s="65">
        <f>+([1]Lampa!$D$5-V149)*12+[1]Lampa!$C$5-U149+1</f>
        <v>9</v>
      </c>
      <c r="Z149" s="65">
        <f t="shared" si="76"/>
        <v>21</v>
      </c>
      <c r="AA149" s="65">
        <f t="shared" si="76"/>
        <v>33</v>
      </c>
      <c r="AB149" s="65">
        <v>36</v>
      </c>
      <c r="AC149" s="66">
        <f t="shared" si="85"/>
        <v>31</v>
      </c>
      <c r="AD149" s="157">
        <f t="shared" si="69"/>
        <v>12918.055555555555</v>
      </c>
      <c r="AE149" s="68"/>
      <c r="AF149" s="67">
        <f t="shared" si="70"/>
        <v>0</v>
      </c>
      <c r="AG149" s="67">
        <f t="shared" si="71"/>
        <v>116262.5</v>
      </c>
      <c r="AH149" s="68">
        <f t="shared" si="72"/>
        <v>116262.5</v>
      </c>
      <c r="AI149" s="68">
        <f t="shared" si="73"/>
        <v>348787.5</v>
      </c>
      <c r="AJ149" s="71">
        <f t="shared" si="77"/>
        <v>155016.66666666666</v>
      </c>
      <c r="AK149" s="71">
        <f t="shared" si="78"/>
        <v>271279.16666666663</v>
      </c>
      <c r="AL149" s="71">
        <f t="shared" si="74"/>
        <v>193770.83333333337</v>
      </c>
      <c r="AM149" s="71">
        <f t="shared" si="79"/>
        <v>14092.424242424242</v>
      </c>
      <c r="AN149" s="71">
        <f t="shared" si="80"/>
        <v>169109.09090909091</v>
      </c>
      <c r="AO149" s="71">
        <f t="shared" si="75"/>
        <v>38754.166666666664</v>
      </c>
      <c r="AP149" s="86"/>
      <c r="AQ149" s="86"/>
      <c r="AT149" s="71">
        <f t="shared" si="86"/>
        <v>155016.66666666666</v>
      </c>
      <c r="AU149" s="108">
        <f t="shared" si="81"/>
        <v>426295.83333333326</v>
      </c>
      <c r="AV149" s="71">
        <f t="shared" si="63"/>
        <v>38754.166666666744</v>
      </c>
      <c r="AW149" s="72">
        <f t="shared" si="82"/>
        <v>38754.166666666664</v>
      </c>
      <c r="AX149" s="73">
        <f t="shared" si="83"/>
        <v>465049.99999999994</v>
      </c>
      <c r="AY149" s="74">
        <f t="shared" si="84"/>
        <v>0</v>
      </c>
    </row>
    <row r="150" spans="1:51" s="65" customFormat="1" ht="12.75">
      <c r="A150" s="55">
        <v>1</v>
      </c>
      <c r="B150" s="89" t="s">
        <v>99</v>
      </c>
      <c r="C150" s="114">
        <v>9</v>
      </c>
      <c r="D150" s="89" t="s">
        <v>55</v>
      </c>
      <c r="E150" s="109" t="s">
        <v>208</v>
      </c>
      <c r="F150" s="109" t="s">
        <v>209</v>
      </c>
      <c r="G150" s="89">
        <v>985348</v>
      </c>
      <c r="H150" s="109" t="s">
        <v>58</v>
      </c>
      <c r="I150" s="109" t="s">
        <v>205</v>
      </c>
      <c r="J150" s="109"/>
      <c r="K150" s="59">
        <v>43019</v>
      </c>
      <c r="L150" s="59">
        <v>42318</v>
      </c>
      <c r="M150" s="60">
        <v>43009</v>
      </c>
      <c r="N150" s="59">
        <f t="shared" si="58"/>
        <v>45240</v>
      </c>
      <c r="O150" s="149">
        <v>1</v>
      </c>
      <c r="P150" s="110">
        <f>+DATEDIF([1]Lampa!O$5,N150,"m")</f>
        <v>67</v>
      </c>
      <c r="Q150" s="61" t="s">
        <v>291</v>
      </c>
      <c r="R150" s="4">
        <v>0</v>
      </c>
      <c r="S150" s="109">
        <v>36</v>
      </c>
      <c r="T150" s="111">
        <v>371324</v>
      </c>
      <c r="U150" s="63">
        <v>4</v>
      </c>
      <c r="V150" s="63">
        <v>2018</v>
      </c>
      <c r="W150" s="64">
        <v>0</v>
      </c>
      <c r="Y150" s="65">
        <f>+([1]Lampa!$D$5-V150)*12+[1]Lampa!$C$5-U150+1</f>
        <v>9</v>
      </c>
      <c r="Z150" s="65">
        <f t="shared" si="76"/>
        <v>21</v>
      </c>
      <c r="AA150" s="65">
        <f t="shared" si="76"/>
        <v>33</v>
      </c>
      <c r="AB150" s="65">
        <v>36</v>
      </c>
      <c r="AC150" s="66">
        <f t="shared" si="85"/>
        <v>31</v>
      </c>
      <c r="AD150" s="157">
        <f t="shared" si="69"/>
        <v>10314.555555555555</v>
      </c>
      <c r="AE150" s="68"/>
      <c r="AF150" s="67">
        <f t="shared" si="70"/>
        <v>0</v>
      </c>
      <c r="AG150" s="67">
        <f t="shared" si="71"/>
        <v>92831</v>
      </c>
      <c r="AH150" s="68">
        <f t="shared" si="72"/>
        <v>92831</v>
      </c>
      <c r="AI150" s="68">
        <f t="shared" si="73"/>
        <v>278493</v>
      </c>
      <c r="AJ150" s="71">
        <f t="shared" si="77"/>
        <v>123774.66666666666</v>
      </c>
      <c r="AK150" s="71">
        <f t="shared" si="78"/>
        <v>216605.66666666666</v>
      </c>
      <c r="AL150" s="71">
        <f t="shared" si="74"/>
        <v>154718.33333333334</v>
      </c>
      <c r="AM150" s="71">
        <f t="shared" si="79"/>
        <v>11252.242424242424</v>
      </c>
      <c r="AN150" s="71">
        <f t="shared" si="80"/>
        <v>135026.90909090909</v>
      </c>
      <c r="AO150" s="71">
        <f t="shared" si="75"/>
        <v>30943.666666666664</v>
      </c>
      <c r="AP150" s="86"/>
      <c r="AQ150" s="86"/>
      <c r="AT150" s="71">
        <f t="shared" si="86"/>
        <v>123774.66666666666</v>
      </c>
      <c r="AU150" s="108">
        <f t="shared" si="81"/>
        <v>340380.33333333331</v>
      </c>
      <c r="AV150" s="71">
        <f t="shared" si="63"/>
        <v>30943.666666666686</v>
      </c>
      <c r="AW150" s="72">
        <f t="shared" si="82"/>
        <v>30943.666666666664</v>
      </c>
      <c r="AX150" s="73">
        <f t="shared" si="83"/>
        <v>371324</v>
      </c>
      <c r="AY150" s="74">
        <f t="shared" si="84"/>
        <v>0</v>
      </c>
    </row>
    <row r="151" spans="1:51" s="65" customFormat="1" ht="12.75">
      <c r="A151" s="55">
        <v>1</v>
      </c>
      <c r="B151" s="89" t="s">
        <v>99</v>
      </c>
      <c r="C151" s="114">
        <v>9</v>
      </c>
      <c r="D151" s="89" t="s">
        <v>55</v>
      </c>
      <c r="E151" s="109" t="s">
        <v>210</v>
      </c>
      <c r="F151" s="109" t="s">
        <v>209</v>
      </c>
      <c r="G151" s="89">
        <v>985348</v>
      </c>
      <c r="H151" s="109" t="s">
        <v>58</v>
      </c>
      <c r="I151" s="109" t="s">
        <v>205</v>
      </c>
      <c r="J151" s="109"/>
      <c r="K151" s="59">
        <v>43019</v>
      </c>
      <c r="L151" s="59">
        <v>42318</v>
      </c>
      <c r="M151" s="60">
        <v>43009</v>
      </c>
      <c r="N151" s="59">
        <f t="shared" si="58"/>
        <v>45240</v>
      </c>
      <c r="O151" s="149">
        <v>1</v>
      </c>
      <c r="P151" s="110">
        <f>+DATEDIF([1]Lampa!O$5,N151,"m")</f>
        <v>67</v>
      </c>
      <c r="Q151" s="61" t="s">
        <v>291</v>
      </c>
      <c r="R151" s="4">
        <v>0</v>
      </c>
      <c r="S151" s="109">
        <v>36</v>
      </c>
      <c r="T151" s="111">
        <v>259863</v>
      </c>
      <c r="U151" s="63">
        <v>4</v>
      </c>
      <c r="V151" s="63">
        <v>2018</v>
      </c>
      <c r="W151" s="81">
        <v>0</v>
      </c>
      <c r="X151" s="77"/>
      <c r="Y151" s="77">
        <f>+([1]Lampa!$D$5-V151)*12+[1]Lampa!$C$5-U151+1</f>
        <v>9</v>
      </c>
      <c r="Z151" s="65">
        <f t="shared" si="76"/>
        <v>21</v>
      </c>
      <c r="AA151" s="65">
        <f t="shared" si="76"/>
        <v>33</v>
      </c>
      <c r="AB151" s="65">
        <v>36</v>
      </c>
      <c r="AC151" s="66">
        <f t="shared" si="85"/>
        <v>31</v>
      </c>
      <c r="AD151" s="158">
        <f t="shared" si="69"/>
        <v>7218.416666666667</v>
      </c>
      <c r="AE151" s="82"/>
      <c r="AF151" s="67">
        <f t="shared" si="70"/>
        <v>0</v>
      </c>
      <c r="AG151" s="67">
        <f t="shared" si="71"/>
        <v>64965.75</v>
      </c>
      <c r="AH151" s="82">
        <f t="shared" si="72"/>
        <v>64965.75</v>
      </c>
      <c r="AI151" s="82">
        <f t="shared" si="73"/>
        <v>194897.25</v>
      </c>
      <c r="AJ151" s="71">
        <f t="shared" si="77"/>
        <v>86621</v>
      </c>
      <c r="AK151" s="71">
        <f t="shared" si="78"/>
        <v>151586.75</v>
      </c>
      <c r="AL151" s="71">
        <f t="shared" si="74"/>
        <v>108276.25</v>
      </c>
      <c r="AM151" s="71">
        <f t="shared" si="79"/>
        <v>7874.636363636364</v>
      </c>
      <c r="AN151" s="71">
        <f t="shared" si="80"/>
        <v>94495.636363636368</v>
      </c>
      <c r="AO151" s="71">
        <f t="shared" si="75"/>
        <v>21655.25</v>
      </c>
      <c r="AP151" s="86"/>
      <c r="AQ151" s="86"/>
      <c r="AT151" s="71">
        <f t="shared" si="86"/>
        <v>86621</v>
      </c>
      <c r="AU151" s="108">
        <f t="shared" si="81"/>
        <v>238207.75</v>
      </c>
      <c r="AV151" s="71">
        <f t="shared" si="63"/>
        <v>21655.25</v>
      </c>
      <c r="AW151" s="72">
        <f t="shared" si="82"/>
        <v>21655.25</v>
      </c>
      <c r="AX151" s="73">
        <f t="shared" si="83"/>
        <v>259863</v>
      </c>
      <c r="AY151" s="74">
        <f t="shared" si="84"/>
        <v>0</v>
      </c>
    </row>
    <row r="152" spans="1:51" s="65" customFormat="1" ht="12.75">
      <c r="A152" s="55">
        <v>1</v>
      </c>
      <c r="B152" s="89" t="s">
        <v>99</v>
      </c>
      <c r="C152" s="114">
        <v>9</v>
      </c>
      <c r="D152" s="89" t="s">
        <v>55</v>
      </c>
      <c r="E152" s="109" t="s">
        <v>210</v>
      </c>
      <c r="F152" s="109" t="s">
        <v>209</v>
      </c>
      <c r="G152" s="89">
        <v>985348</v>
      </c>
      <c r="H152" s="109" t="s">
        <v>58</v>
      </c>
      <c r="I152" s="109" t="s">
        <v>205</v>
      </c>
      <c r="J152" s="109"/>
      <c r="K152" s="59">
        <v>43019</v>
      </c>
      <c r="L152" s="59">
        <v>42318</v>
      </c>
      <c r="M152" s="60">
        <v>43009</v>
      </c>
      <c r="N152" s="59">
        <f t="shared" si="58"/>
        <v>45240</v>
      </c>
      <c r="O152" s="149">
        <v>1</v>
      </c>
      <c r="P152" s="110">
        <f>+DATEDIF([1]Lampa!O$5,N152,"m")</f>
        <v>67</v>
      </c>
      <c r="Q152" s="61" t="s">
        <v>291</v>
      </c>
      <c r="R152" s="4">
        <v>0</v>
      </c>
      <c r="S152" s="109">
        <v>36</v>
      </c>
      <c r="T152" s="111">
        <v>259863</v>
      </c>
      <c r="U152" s="63">
        <v>4</v>
      </c>
      <c r="V152" s="63">
        <v>2018</v>
      </c>
      <c r="W152" s="81">
        <v>0</v>
      </c>
      <c r="X152" s="77"/>
      <c r="Y152" s="77">
        <f>+([1]Lampa!$D$5-V152)*12+[1]Lampa!$C$5-U152+1</f>
        <v>9</v>
      </c>
      <c r="Z152" s="65">
        <f t="shared" si="76"/>
        <v>21</v>
      </c>
      <c r="AA152" s="65">
        <f t="shared" si="76"/>
        <v>33</v>
      </c>
      <c r="AB152" s="65">
        <v>36</v>
      </c>
      <c r="AC152" s="66">
        <f t="shared" si="85"/>
        <v>31</v>
      </c>
      <c r="AD152" s="158">
        <f t="shared" si="69"/>
        <v>7218.416666666667</v>
      </c>
      <c r="AE152" s="82"/>
      <c r="AF152" s="67">
        <f t="shared" si="70"/>
        <v>0</v>
      </c>
      <c r="AG152" s="67">
        <f t="shared" si="71"/>
        <v>64965.75</v>
      </c>
      <c r="AH152" s="82">
        <f t="shared" si="72"/>
        <v>64965.75</v>
      </c>
      <c r="AI152" s="82">
        <f t="shared" si="73"/>
        <v>194897.25</v>
      </c>
      <c r="AJ152" s="71">
        <f t="shared" si="77"/>
        <v>86621</v>
      </c>
      <c r="AK152" s="71">
        <f t="shared" si="78"/>
        <v>151586.75</v>
      </c>
      <c r="AL152" s="71">
        <f t="shared" si="74"/>
        <v>108276.25</v>
      </c>
      <c r="AM152" s="71">
        <f t="shared" si="79"/>
        <v>7874.636363636364</v>
      </c>
      <c r="AN152" s="71">
        <f t="shared" si="80"/>
        <v>94495.636363636368</v>
      </c>
      <c r="AO152" s="71">
        <f t="shared" si="75"/>
        <v>21655.25</v>
      </c>
      <c r="AP152" s="86"/>
      <c r="AQ152" s="86"/>
      <c r="AT152" s="71">
        <f t="shared" si="86"/>
        <v>86621</v>
      </c>
      <c r="AU152" s="108">
        <f t="shared" si="81"/>
        <v>238207.75</v>
      </c>
      <c r="AV152" s="71">
        <f t="shared" si="63"/>
        <v>21655.25</v>
      </c>
      <c r="AW152" s="72">
        <f t="shared" si="82"/>
        <v>21655.25</v>
      </c>
      <c r="AX152" s="73">
        <f t="shared" si="83"/>
        <v>259863</v>
      </c>
      <c r="AY152" s="74">
        <f t="shared" si="84"/>
        <v>0</v>
      </c>
    </row>
    <row r="153" spans="1:51" s="65" customFormat="1" ht="12.75">
      <c r="A153" s="55">
        <v>1</v>
      </c>
      <c r="B153" s="89" t="s">
        <v>99</v>
      </c>
      <c r="C153" s="114">
        <v>9</v>
      </c>
      <c r="D153" s="89" t="s">
        <v>55</v>
      </c>
      <c r="E153" s="109" t="s">
        <v>208</v>
      </c>
      <c r="F153" s="109" t="s">
        <v>209</v>
      </c>
      <c r="G153" s="89">
        <v>985348</v>
      </c>
      <c r="H153" s="109" t="s">
        <v>58</v>
      </c>
      <c r="I153" s="109" t="s">
        <v>205</v>
      </c>
      <c r="J153" s="109"/>
      <c r="K153" s="59">
        <v>43019</v>
      </c>
      <c r="L153" s="59">
        <v>42318</v>
      </c>
      <c r="M153" s="60">
        <v>43009</v>
      </c>
      <c r="N153" s="59">
        <f t="shared" si="58"/>
        <v>45240</v>
      </c>
      <c r="O153" s="149">
        <v>1</v>
      </c>
      <c r="P153" s="110">
        <f>+DATEDIF([1]Lampa!O$5,N153,"m")</f>
        <v>67</v>
      </c>
      <c r="Q153" s="61" t="s">
        <v>291</v>
      </c>
      <c r="R153" s="4">
        <v>0</v>
      </c>
      <c r="S153" s="109">
        <v>36</v>
      </c>
      <c r="T153" s="111">
        <v>371324</v>
      </c>
      <c r="U153" s="63">
        <v>4</v>
      </c>
      <c r="V153" s="63">
        <v>2018</v>
      </c>
      <c r="W153" s="81">
        <v>0</v>
      </c>
      <c r="X153" s="77"/>
      <c r="Y153" s="77">
        <f>+([1]Lampa!$D$5-V153)*12+[1]Lampa!$C$5-U153+1</f>
        <v>9</v>
      </c>
      <c r="Z153" s="65">
        <f t="shared" si="76"/>
        <v>21</v>
      </c>
      <c r="AA153" s="65">
        <f t="shared" si="76"/>
        <v>33</v>
      </c>
      <c r="AB153" s="65">
        <v>36</v>
      </c>
      <c r="AC153" s="66">
        <f t="shared" si="85"/>
        <v>31</v>
      </c>
      <c r="AD153" s="158">
        <f t="shared" si="69"/>
        <v>10314.555555555555</v>
      </c>
      <c r="AE153" s="82"/>
      <c r="AF153" s="67">
        <f t="shared" si="70"/>
        <v>0</v>
      </c>
      <c r="AG153" s="67">
        <f t="shared" si="71"/>
        <v>92831</v>
      </c>
      <c r="AH153" s="82">
        <f t="shared" si="72"/>
        <v>92831</v>
      </c>
      <c r="AI153" s="82">
        <f t="shared" si="73"/>
        <v>278493</v>
      </c>
      <c r="AJ153" s="71">
        <f t="shared" si="77"/>
        <v>123774.66666666666</v>
      </c>
      <c r="AK153" s="71">
        <f t="shared" si="78"/>
        <v>216605.66666666666</v>
      </c>
      <c r="AL153" s="71">
        <f t="shared" si="74"/>
        <v>154718.33333333334</v>
      </c>
      <c r="AM153" s="71">
        <f t="shared" si="79"/>
        <v>11252.242424242424</v>
      </c>
      <c r="AN153" s="71">
        <f t="shared" si="80"/>
        <v>135026.90909090909</v>
      </c>
      <c r="AO153" s="71">
        <f t="shared" si="75"/>
        <v>30943.666666666664</v>
      </c>
      <c r="AP153" s="86"/>
      <c r="AQ153" s="86"/>
      <c r="AT153" s="71">
        <f t="shared" si="86"/>
        <v>123774.66666666666</v>
      </c>
      <c r="AU153" s="108">
        <f t="shared" si="81"/>
        <v>340380.33333333331</v>
      </c>
      <c r="AV153" s="71">
        <f t="shared" si="63"/>
        <v>30943.666666666686</v>
      </c>
      <c r="AW153" s="72">
        <f t="shared" si="82"/>
        <v>30943.666666666664</v>
      </c>
      <c r="AX153" s="73">
        <f t="shared" si="83"/>
        <v>371324</v>
      </c>
      <c r="AY153" s="74">
        <f t="shared" si="84"/>
        <v>0</v>
      </c>
    </row>
    <row r="154" spans="1:51" s="65" customFormat="1" ht="12.75">
      <c r="A154" s="55">
        <v>1</v>
      </c>
      <c r="B154" s="89" t="s">
        <v>99</v>
      </c>
      <c r="C154" s="114">
        <v>9</v>
      </c>
      <c r="D154" s="89" t="s">
        <v>55</v>
      </c>
      <c r="E154" s="109" t="s">
        <v>208</v>
      </c>
      <c r="F154" s="109" t="s">
        <v>209</v>
      </c>
      <c r="G154" s="89">
        <v>985348</v>
      </c>
      <c r="H154" s="109" t="s">
        <v>58</v>
      </c>
      <c r="I154" s="109" t="s">
        <v>205</v>
      </c>
      <c r="J154" s="109"/>
      <c r="K154" s="59">
        <v>43019</v>
      </c>
      <c r="L154" s="59">
        <v>42318</v>
      </c>
      <c r="M154" s="60">
        <v>43009</v>
      </c>
      <c r="N154" s="59">
        <f t="shared" si="58"/>
        <v>45240</v>
      </c>
      <c r="O154" s="149">
        <v>1</v>
      </c>
      <c r="P154" s="110">
        <f>+DATEDIF([1]Lampa!O$5,N154,"m")</f>
        <v>67</v>
      </c>
      <c r="Q154" s="61" t="s">
        <v>291</v>
      </c>
      <c r="R154" s="4">
        <v>0</v>
      </c>
      <c r="S154" s="109">
        <v>36</v>
      </c>
      <c r="T154" s="111">
        <v>371324</v>
      </c>
      <c r="U154" s="63">
        <v>4</v>
      </c>
      <c r="V154" s="63">
        <v>2018</v>
      </c>
      <c r="W154" s="81">
        <v>0</v>
      </c>
      <c r="X154" s="77"/>
      <c r="Y154" s="77">
        <f>+([1]Lampa!$D$5-V154)*12+[1]Lampa!$C$5-U154+1</f>
        <v>9</v>
      </c>
      <c r="Z154" s="65">
        <f t="shared" si="76"/>
        <v>21</v>
      </c>
      <c r="AA154" s="65">
        <f t="shared" si="76"/>
        <v>33</v>
      </c>
      <c r="AB154" s="65">
        <v>36</v>
      </c>
      <c r="AC154" s="66">
        <f t="shared" si="85"/>
        <v>31</v>
      </c>
      <c r="AD154" s="158">
        <f t="shared" si="69"/>
        <v>10314.555555555555</v>
      </c>
      <c r="AE154" s="82"/>
      <c r="AF154" s="67">
        <f t="shared" si="70"/>
        <v>0</v>
      </c>
      <c r="AG154" s="67">
        <f t="shared" si="71"/>
        <v>92831</v>
      </c>
      <c r="AH154" s="82">
        <f t="shared" si="72"/>
        <v>92831</v>
      </c>
      <c r="AI154" s="82">
        <f t="shared" si="73"/>
        <v>278493</v>
      </c>
      <c r="AJ154" s="71">
        <f t="shared" si="77"/>
        <v>123774.66666666666</v>
      </c>
      <c r="AK154" s="71">
        <f t="shared" si="78"/>
        <v>216605.66666666666</v>
      </c>
      <c r="AL154" s="71">
        <f t="shared" si="74"/>
        <v>154718.33333333334</v>
      </c>
      <c r="AM154" s="71">
        <f t="shared" si="79"/>
        <v>11252.242424242424</v>
      </c>
      <c r="AN154" s="71">
        <f t="shared" si="80"/>
        <v>135026.90909090909</v>
      </c>
      <c r="AO154" s="71">
        <f t="shared" si="75"/>
        <v>30943.666666666664</v>
      </c>
      <c r="AP154" s="86"/>
      <c r="AQ154" s="86"/>
      <c r="AT154" s="71">
        <f t="shared" si="86"/>
        <v>123774.66666666666</v>
      </c>
      <c r="AU154" s="108">
        <f t="shared" si="81"/>
        <v>340380.33333333331</v>
      </c>
      <c r="AV154" s="71">
        <f t="shared" si="63"/>
        <v>30943.666666666686</v>
      </c>
      <c r="AW154" s="72">
        <f t="shared" si="82"/>
        <v>30943.666666666664</v>
      </c>
      <c r="AX154" s="73">
        <f t="shared" si="83"/>
        <v>371324</v>
      </c>
      <c r="AY154" s="74">
        <f t="shared" si="84"/>
        <v>0</v>
      </c>
    </row>
    <row r="155" spans="1:51" ht="12.75">
      <c r="A155" s="55">
        <v>1</v>
      </c>
      <c r="B155" s="89" t="s">
        <v>99</v>
      </c>
      <c r="C155" s="104">
        <v>89</v>
      </c>
      <c r="D155" s="104" t="s">
        <v>55</v>
      </c>
      <c r="E155" s="104" t="s">
        <v>211</v>
      </c>
      <c r="F155" s="104" t="s">
        <v>212</v>
      </c>
      <c r="G155" s="104">
        <v>190054</v>
      </c>
      <c r="H155" s="104" t="s">
        <v>58</v>
      </c>
      <c r="I155" s="104"/>
      <c r="J155" s="104"/>
      <c r="K155" s="105">
        <v>43022</v>
      </c>
      <c r="L155" s="59">
        <v>42318</v>
      </c>
      <c r="M155" s="60">
        <v>43009</v>
      </c>
      <c r="N155" s="59">
        <f t="shared" si="58"/>
        <v>45240</v>
      </c>
      <c r="O155" s="149">
        <v>1</v>
      </c>
      <c r="P155" s="106">
        <f>+DATEDIF([1]Lampa!O$5,N155,"m")</f>
        <v>67</v>
      </c>
      <c r="Q155" s="61" t="s">
        <v>291</v>
      </c>
      <c r="R155" s="4">
        <v>0</v>
      </c>
      <c r="S155" s="104">
        <v>36</v>
      </c>
      <c r="T155" s="107">
        <v>75613</v>
      </c>
      <c r="U155" s="63">
        <v>4</v>
      </c>
      <c r="V155" s="63">
        <v>2018</v>
      </c>
      <c r="W155" s="64">
        <v>0</v>
      </c>
      <c r="X155" s="65"/>
      <c r="Y155" s="65">
        <f>+([1]Lampa!$D$5-V155)*12+[1]Lampa!$C$5-U155+1</f>
        <v>9</v>
      </c>
      <c r="Z155" s="65">
        <f t="shared" si="76"/>
        <v>21</v>
      </c>
      <c r="AA155" s="65">
        <f t="shared" si="76"/>
        <v>33</v>
      </c>
      <c r="AB155" s="65">
        <v>36</v>
      </c>
      <c r="AC155" s="66">
        <f t="shared" si="85"/>
        <v>31</v>
      </c>
      <c r="AD155" s="157">
        <f t="shared" si="69"/>
        <v>2100.3611111111113</v>
      </c>
      <c r="AE155" s="68"/>
      <c r="AF155" s="67">
        <f t="shared" si="70"/>
        <v>0</v>
      </c>
      <c r="AG155" s="67">
        <f t="shared" si="71"/>
        <v>18903.25</v>
      </c>
      <c r="AH155" s="68">
        <f t="shared" si="72"/>
        <v>18903.25</v>
      </c>
      <c r="AI155" s="68">
        <f t="shared" si="73"/>
        <v>56709.75</v>
      </c>
      <c r="AJ155" s="71">
        <f t="shared" si="77"/>
        <v>25204.333333333336</v>
      </c>
      <c r="AK155" s="71">
        <f t="shared" si="78"/>
        <v>44107.583333333336</v>
      </c>
      <c r="AL155" s="71">
        <f t="shared" si="74"/>
        <v>31505.416666666664</v>
      </c>
      <c r="AM155" s="71">
        <f t="shared" si="79"/>
        <v>2291.3030303030305</v>
      </c>
      <c r="AN155" s="71">
        <f t="shared" si="80"/>
        <v>27495.636363636368</v>
      </c>
      <c r="AO155" s="71">
        <f t="shared" si="75"/>
        <v>6301.0833333333339</v>
      </c>
      <c r="AP155" s="71"/>
      <c r="AQ155" s="71"/>
      <c r="AT155" s="71">
        <f t="shared" si="86"/>
        <v>25204.333333333336</v>
      </c>
      <c r="AU155" s="108">
        <f t="shared" si="81"/>
        <v>69311.916666666672</v>
      </c>
      <c r="AV155" s="71">
        <f t="shared" si="63"/>
        <v>6301.0833333333285</v>
      </c>
      <c r="AW155" s="72">
        <f t="shared" si="82"/>
        <v>6301.0833333333339</v>
      </c>
      <c r="AX155" s="73">
        <f t="shared" si="83"/>
        <v>75613</v>
      </c>
      <c r="AY155" s="74">
        <f t="shared" si="84"/>
        <v>0</v>
      </c>
    </row>
    <row r="156" spans="1:51" s="65" customFormat="1" ht="12.75">
      <c r="A156" s="55">
        <v>1</v>
      </c>
      <c r="B156" s="89" t="s">
        <v>99</v>
      </c>
      <c r="C156" s="89">
        <v>5</v>
      </c>
      <c r="D156" s="89" t="s">
        <v>55</v>
      </c>
      <c r="E156" s="109" t="s">
        <v>213</v>
      </c>
      <c r="F156" s="109" t="s">
        <v>214</v>
      </c>
      <c r="G156" s="89">
        <v>1693772</v>
      </c>
      <c r="H156" s="109" t="s">
        <v>58</v>
      </c>
      <c r="I156" s="109" t="s">
        <v>205</v>
      </c>
      <c r="J156" s="109"/>
      <c r="K156" s="59">
        <v>43126</v>
      </c>
      <c r="L156" s="59">
        <v>42318</v>
      </c>
      <c r="M156" s="60">
        <v>43009</v>
      </c>
      <c r="N156" s="59">
        <f t="shared" si="58"/>
        <v>45240</v>
      </c>
      <c r="O156" s="149">
        <v>1</v>
      </c>
      <c r="P156" s="110">
        <f>+DATEDIF([1]Lampa!O$5,N156,"m")</f>
        <v>67</v>
      </c>
      <c r="Q156" s="61" t="s">
        <v>291</v>
      </c>
      <c r="R156" s="4">
        <v>0</v>
      </c>
      <c r="S156" s="109">
        <v>36</v>
      </c>
      <c r="T156" s="111">
        <v>118988</v>
      </c>
      <c r="U156" s="63">
        <v>4</v>
      </c>
      <c r="V156" s="63">
        <v>2018</v>
      </c>
      <c r="W156" s="85">
        <v>0</v>
      </c>
      <c r="X156" s="85"/>
      <c r="Y156" s="65">
        <f>+([1]Lampa!$D$5-V156)*12+[1]Lampa!$C$5-U156+1</f>
        <v>9</v>
      </c>
      <c r="Z156" s="65">
        <f t="shared" si="76"/>
        <v>21</v>
      </c>
      <c r="AA156" s="65">
        <f t="shared" si="76"/>
        <v>33</v>
      </c>
      <c r="AB156" s="65">
        <v>36</v>
      </c>
      <c r="AC156" s="66">
        <f t="shared" si="85"/>
        <v>31</v>
      </c>
      <c r="AD156" s="157">
        <f t="shared" si="69"/>
        <v>3305.2222222222222</v>
      </c>
      <c r="AE156" s="85"/>
      <c r="AF156" s="115">
        <f t="shared" si="70"/>
        <v>0</v>
      </c>
      <c r="AG156" s="67">
        <f t="shared" si="71"/>
        <v>29747</v>
      </c>
      <c r="AH156" s="85">
        <f t="shared" ref="AH156:AH172" si="87">+AF156+AG156+AE156</f>
        <v>29747</v>
      </c>
      <c r="AI156" s="85">
        <f t="shared" si="73"/>
        <v>89241</v>
      </c>
      <c r="AJ156" s="71">
        <f t="shared" si="77"/>
        <v>39662.666666666664</v>
      </c>
      <c r="AK156" s="71">
        <f t="shared" si="78"/>
        <v>69409.666666666657</v>
      </c>
      <c r="AL156" s="71">
        <f t="shared" si="74"/>
        <v>49578.333333333343</v>
      </c>
      <c r="AM156" s="71">
        <f t="shared" si="79"/>
        <v>3605.6969696969695</v>
      </c>
      <c r="AN156" s="71">
        <f t="shared" si="80"/>
        <v>43268.363636363632</v>
      </c>
      <c r="AO156" s="71">
        <f t="shared" si="75"/>
        <v>9915.6666666666661</v>
      </c>
      <c r="AP156" s="86"/>
      <c r="AQ156" s="86"/>
      <c r="AT156" s="71">
        <f t="shared" si="86"/>
        <v>39662.666666666664</v>
      </c>
      <c r="AU156" s="108">
        <f t="shared" si="81"/>
        <v>109072.33333333331</v>
      </c>
      <c r="AV156" s="71">
        <f t="shared" si="63"/>
        <v>9915.6666666666861</v>
      </c>
      <c r="AW156" s="72">
        <f t="shared" si="82"/>
        <v>9915.6666666666661</v>
      </c>
      <c r="AX156" s="73">
        <f t="shared" si="83"/>
        <v>118987.99999999999</v>
      </c>
      <c r="AY156" s="74">
        <f t="shared" si="84"/>
        <v>0</v>
      </c>
    </row>
    <row r="157" spans="1:51" s="65" customFormat="1" ht="12.75">
      <c r="A157" s="55">
        <v>1</v>
      </c>
      <c r="B157" s="89" t="s">
        <v>99</v>
      </c>
      <c r="C157" s="89">
        <v>5</v>
      </c>
      <c r="D157" s="89" t="s">
        <v>55</v>
      </c>
      <c r="E157" s="109" t="s">
        <v>213</v>
      </c>
      <c r="F157" s="109" t="s">
        <v>214</v>
      </c>
      <c r="G157" s="89">
        <v>1693772</v>
      </c>
      <c r="H157" s="109" t="s">
        <v>58</v>
      </c>
      <c r="I157" s="109" t="s">
        <v>205</v>
      </c>
      <c r="J157" s="109"/>
      <c r="K157" s="59">
        <v>43126</v>
      </c>
      <c r="L157" s="59">
        <v>42318</v>
      </c>
      <c r="M157" s="60">
        <v>43009</v>
      </c>
      <c r="N157" s="59">
        <f t="shared" si="58"/>
        <v>45240</v>
      </c>
      <c r="O157" s="149">
        <v>1</v>
      </c>
      <c r="P157" s="110">
        <f>+DATEDIF([1]Lampa!O$5,N157,"m")</f>
        <v>67</v>
      </c>
      <c r="Q157" s="61" t="s">
        <v>291</v>
      </c>
      <c r="R157" s="4">
        <v>0</v>
      </c>
      <c r="S157" s="109">
        <v>36</v>
      </c>
      <c r="T157" s="111">
        <v>118988</v>
      </c>
      <c r="U157" s="63">
        <v>4</v>
      </c>
      <c r="V157" s="63">
        <v>2018</v>
      </c>
      <c r="W157" s="85">
        <v>0</v>
      </c>
      <c r="X157" s="85"/>
      <c r="Y157" s="65">
        <f>+([1]Lampa!$D$5-V157)*12+[1]Lampa!$C$5-U157+1</f>
        <v>9</v>
      </c>
      <c r="Z157" s="65">
        <f t="shared" si="76"/>
        <v>21</v>
      </c>
      <c r="AA157" s="65">
        <f t="shared" si="76"/>
        <v>33</v>
      </c>
      <c r="AB157" s="65">
        <v>36</v>
      </c>
      <c r="AC157" s="66">
        <f t="shared" si="85"/>
        <v>31</v>
      </c>
      <c r="AD157" s="157">
        <f t="shared" si="69"/>
        <v>3305.2222222222222</v>
      </c>
      <c r="AE157" s="85"/>
      <c r="AF157" s="115">
        <f t="shared" si="70"/>
        <v>0</v>
      </c>
      <c r="AG157" s="67">
        <f t="shared" si="71"/>
        <v>29747</v>
      </c>
      <c r="AH157" s="85">
        <f t="shared" si="87"/>
        <v>29747</v>
      </c>
      <c r="AI157" s="85">
        <f t="shared" si="73"/>
        <v>89241</v>
      </c>
      <c r="AJ157" s="71">
        <f t="shared" si="77"/>
        <v>39662.666666666664</v>
      </c>
      <c r="AK157" s="71">
        <f t="shared" si="78"/>
        <v>69409.666666666657</v>
      </c>
      <c r="AL157" s="71">
        <f t="shared" si="74"/>
        <v>49578.333333333343</v>
      </c>
      <c r="AM157" s="71">
        <f t="shared" si="79"/>
        <v>3605.6969696969695</v>
      </c>
      <c r="AN157" s="71">
        <f t="shared" si="80"/>
        <v>43268.363636363632</v>
      </c>
      <c r="AO157" s="71">
        <f t="shared" si="75"/>
        <v>9915.6666666666661</v>
      </c>
      <c r="AP157" s="86"/>
      <c r="AQ157" s="86"/>
      <c r="AT157" s="71">
        <f t="shared" si="86"/>
        <v>39662.666666666664</v>
      </c>
      <c r="AU157" s="108">
        <f t="shared" si="81"/>
        <v>109072.33333333331</v>
      </c>
      <c r="AV157" s="71">
        <f t="shared" si="63"/>
        <v>9915.6666666666861</v>
      </c>
      <c r="AW157" s="72">
        <f t="shared" si="82"/>
        <v>9915.6666666666661</v>
      </c>
      <c r="AX157" s="73">
        <f t="shared" si="83"/>
        <v>118987.99999999999</v>
      </c>
      <c r="AY157" s="74">
        <f t="shared" si="84"/>
        <v>0</v>
      </c>
    </row>
    <row r="158" spans="1:51" s="65" customFormat="1" ht="12.75">
      <c r="A158" s="55">
        <v>1</v>
      </c>
      <c r="B158" s="89" t="s">
        <v>99</v>
      </c>
      <c r="C158" s="89">
        <v>14</v>
      </c>
      <c r="D158" s="89" t="s">
        <v>55</v>
      </c>
      <c r="E158" s="109" t="s">
        <v>215</v>
      </c>
      <c r="F158" s="109" t="s">
        <v>214</v>
      </c>
      <c r="G158" s="89">
        <v>1698464</v>
      </c>
      <c r="H158" s="109" t="s">
        <v>58</v>
      </c>
      <c r="I158" s="109" t="s">
        <v>205</v>
      </c>
      <c r="J158" s="109"/>
      <c r="K158" s="59">
        <v>43143</v>
      </c>
      <c r="L158" s="59">
        <v>42318</v>
      </c>
      <c r="M158" s="60">
        <v>43009</v>
      </c>
      <c r="N158" s="59">
        <f t="shared" si="58"/>
        <v>45240</v>
      </c>
      <c r="O158" s="149">
        <v>1</v>
      </c>
      <c r="P158" s="110">
        <f>+DATEDIF([1]Lampa!O$5,N158,"m")</f>
        <v>67</v>
      </c>
      <c r="Q158" s="61" t="s">
        <v>291</v>
      </c>
      <c r="R158" s="4">
        <v>0</v>
      </c>
      <c r="S158" s="109">
        <v>36</v>
      </c>
      <c r="T158" s="111">
        <v>480228</v>
      </c>
      <c r="U158" s="63">
        <v>4</v>
      </c>
      <c r="V158" s="63">
        <v>2018</v>
      </c>
      <c r="W158" s="110">
        <v>0</v>
      </c>
      <c r="X158" s="110"/>
      <c r="Y158" s="65">
        <f>+([1]Lampa!$D$5-V158)*12+[1]Lampa!$C$5-U158+1</f>
        <v>9</v>
      </c>
      <c r="Z158" s="65">
        <f t="shared" si="76"/>
        <v>21</v>
      </c>
      <c r="AA158" s="65">
        <f t="shared" si="76"/>
        <v>33</v>
      </c>
      <c r="AB158" s="65">
        <v>36</v>
      </c>
      <c r="AC158" s="66">
        <f t="shared" si="85"/>
        <v>31</v>
      </c>
      <c r="AD158" s="157">
        <f t="shared" si="69"/>
        <v>13339.666666666666</v>
      </c>
      <c r="AE158" s="85"/>
      <c r="AF158" s="115">
        <f t="shared" si="70"/>
        <v>0</v>
      </c>
      <c r="AG158" s="67">
        <f t="shared" si="71"/>
        <v>120057</v>
      </c>
      <c r="AH158" s="85">
        <f t="shared" si="87"/>
        <v>120057</v>
      </c>
      <c r="AI158" s="85">
        <f t="shared" si="73"/>
        <v>360171</v>
      </c>
      <c r="AJ158" s="71">
        <f t="shared" si="77"/>
        <v>160076</v>
      </c>
      <c r="AK158" s="71">
        <f t="shared" si="78"/>
        <v>280133</v>
      </c>
      <c r="AL158" s="71">
        <f t="shared" si="74"/>
        <v>200095</v>
      </c>
      <c r="AM158" s="71">
        <f t="shared" si="79"/>
        <v>14552.363636363636</v>
      </c>
      <c r="AN158" s="71">
        <f t="shared" si="80"/>
        <v>174628.36363636365</v>
      </c>
      <c r="AO158" s="71">
        <f t="shared" si="75"/>
        <v>40019</v>
      </c>
      <c r="AP158" s="86"/>
      <c r="AQ158" s="86"/>
      <c r="AT158" s="71">
        <f t="shared" si="86"/>
        <v>160076</v>
      </c>
      <c r="AU158" s="108">
        <f t="shared" si="81"/>
        <v>440209</v>
      </c>
      <c r="AV158" s="71">
        <f t="shared" si="63"/>
        <v>40019</v>
      </c>
      <c r="AW158" s="72">
        <f t="shared" si="82"/>
        <v>40019</v>
      </c>
      <c r="AX158" s="73">
        <f t="shared" si="83"/>
        <v>480228</v>
      </c>
      <c r="AY158" s="74">
        <f t="shared" si="84"/>
        <v>0</v>
      </c>
    </row>
    <row r="159" spans="1:51" s="65" customFormat="1" ht="12.75">
      <c r="A159" s="55">
        <v>1</v>
      </c>
      <c r="B159" s="76" t="s">
        <v>99</v>
      </c>
      <c r="C159" s="89">
        <v>14</v>
      </c>
      <c r="D159" s="89" t="s">
        <v>55</v>
      </c>
      <c r="E159" s="109" t="s">
        <v>216</v>
      </c>
      <c r="F159" s="109" t="s">
        <v>214</v>
      </c>
      <c r="G159" s="89">
        <v>1698464</v>
      </c>
      <c r="H159" s="109" t="s">
        <v>58</v>
      </c>
      <c r="I159" s="109" t="s">
        <v>205</v>
      </c>
      <c r="J159" s="109"/>
      <c r="K159" s="59">
        <v>43143</v>
      </c>
      <c r="L159" s="59">
        <v>42318</v>
      </c>
      <c r="M159" s="60">
        <v>43009</v>
      </c>
      <c r="N159" s="59">
        <f t="shared" si="58"/>
        <v>45240</v>
      </c>
      <c r="O159" s="149">
        <v>1</v>
      </c>
      <c r="P159" s="110">
        <f>+DATEDIF([1]Lampa!O$5,N159,"m")</f>
        <v>67</v>
      </c>
      <c r="Q159" s="61" t="s">
        <v>291</v>
      </c>
      <c r="R159" s="4">
        <v>0</v>
      </c>
      <c r="S159" s="109">
        <v>36</v>
      </c>
      <c r="T159" s="111">
        <v>492479</v>
      </c>
      <c r="U159" s="63">
        <v>4</v>
      </c>
      <c r="V159" s="63">
        <v>2018</v>
      </c>
      <c r="W159" s="110">
        <v>0</v>
      </c>
      <c r="X159" s="110"/>
      <c r="Y159" s="65">
        <f>+([1]Lampa!$D$5-V159)*12+[1]Lampa!$C$5-U159+1</f>
        <v>9</v>
      </c>
      <c r="Z159" s="65">
        <f t="shared" si="76"/>
        <v>21</v>
      </c>
      <c r="AA159" s="65">
        <f t="shared" si="76"/>
        <v>33</v>
      </c>
      <c r="AB159" s="65">
        <v>36</v>
      </c>
      <c r="AC159" s="66">
        <f t="shared" si="85"/>
        <v>31</v>
      </c>
      <c r="AD159" s="157">
        <f t="shared" si="69"/>
        <v>13679.972222222223</v>
      </c>
      <c r="AE159" s="85"/>
      <c r="AF159" s="115">
        <f t="shared" si="70"/>
        <v>0</v>
      </c>
      <c r="AG159" s="67">
        <f t="shared" si="71"/>
        <v>123119.75</v>
      </c>
      <c r="AH159" s="85">
        <f t="shared" si="87"/>
        <v>123119.75</v>
      </c>
      <c r="AI159" s="85">
        <f t="shared" si="73"/>
        <v>369359.25</v>
      </c>
      <c r="AJ159" s="71">
        <f t="shared" si="77"/>
        <v>164159.66666666669</v>
      </c>
      <c r="AK159" s="71">
        <f t="shared" si="78"/>
        <v>287279.41666666669</v>
      </c>
      <c r="AL159" s="71">
        <f t="shared" si="74"/>
        <v>205199.58333333331</v>
      </c>
      <c r="AM159" s="71">
        <f t="shared" si="79"/>
        <v>14923.606060606062</v>
      </c>
      <c r="AN159" s="71">
        <f t="shared" si="80"/>
        <v>179083.27272727274</v>
      </c>
      <c r="AO159" s="71">
        <f t="shared" si="75"/>
        <v>41039.916666666672</v>
      </c>
      <c r="AP159" s="86"/>
      <c r="AQ159" s="86"/>
      <c r="AT159" s="71">
        <f t="shared" si="86"/>
        <v>164159.66666666669</v>
      </c>
      <c r="AU159" s="108">
        <f t="shared" si="81"/>
        <v>451439.08333333337</v>
      </c>
      <c r="AV159" s="71">
        <f t="shared" si="63"/>
        <v>41039.916666666628</v>
      </c>
      <c r="AW159" s="72">
        <f t="shared" si="82"/>
        <v>41039.916666666672</v>
      </c>
      <c r="AX159" s="73">
        <f t="shared" si="83"/>
        <v>492479.00000000006</v>
      </c>
      <c r="AY159" s="74">
        <f t="shared" si="84"/>
        <v>0</v>
      </c>
    </row>
    <row r="160" spans="1:51" s="65" customFormat="1" ht="12.75">
      <c r="A160" s="55">
        <v>1</v>
      </c>
      <c r="B160" s="76" t="s">
        <v>99</v>
      </c>
      <c r="C160" s="89">
        <v>14</v>
      </c>
      <c r="D160" s="89" t="s">
        <v>55</v>
      </c>
      <c r="E160" s="109" t="s">
        <v>217</v>
      </c>
      <c r="F160" s="109" t="s">
        <v>214</v>
      </c>
      <c r="G160" s="89">
        <v>1698464</v>
      </c>
      <c r="H160" s="109" t="s">
        <v>58</v>
      </c>
      <c r="I160" s="109" t="s">
        <v>205</v>
      </c>
      <c r="J160" s="109"/>
      <c r="K160" s="59">
        <v>43143</v>
      </c>
      <c r="L160" s="59">
        <v>42318</v>
      </c>
      <c r="M160" s="60">
        <v>43009</v>
      </c>
      <c r="N160" s="59">
        <f t="shared" si="58"/>
        <v>45240</v>
      </c>
      <c r="O160" s="149">
        <v>1</v>
      </c>
      <c r="P160" s="110">
        <f>+DATEDIF([1]Lampa!O$5,N160,"m")</f>
        <v>67</v>
      </c>
      <c r="Q160" s="61" t="s">
        <v>291</v>
      </c>
      <c r="R160" s="4">
        <v>0</v>
      </c>
      <c r="S160" s="109">
        <v>36</v>
      </c>
      <c r="T160" s="111">
        <v>492479</v>
      </c>
      <c r="U160" s="63">
        <v>4</v>
      </c>
      <c r="V160" s="63">
        <v>2018</v>
      </c>
      <c r="W160" s="110">
        <v>0</v>
      </c>
      <c r="X160" s="110"/>
      <c r="Y160" s="65">
        <f>+([1]Lampa!$D$5-V160)*12+[1]Lampa!$C$5-U160+1</f>
        <v>9</v>
      </c>
      <c r="Z160" s="65">
        <f t="shared" si="76"/>
        <v>21</v>
      </c>
      <c r="AA160" s="65">
        <f t="shared" si="76"/>
        <v>33</v>
      </c>
      <c r="AB160" s="65">
        <v>36</v>
      </c>
      <c r="AC160" s="66">
        <f t="shared" si="85"/>
        <v>31</v>
      </c>
      <c r="AD160" s="157">
        <f t="shared" si="69"/>
        <v>13679.972222222223</v>
      </c>
      <c r="AE160" s="85"/>
      <c r="AF160" s="115">
        <f t="shared" si="70"/>
        <v>0</v>
      </c>
      <c r="AG160" s="67">
        <f t="shared" si="71"/>
        <v>123119.75</v>
      </c>
      <c r="AH160" s="85">
        <f t="shared" si="87"/>
        <v>123119.75</v>
      </c>
      <c r="AI160" s="85">
        <f t="shared" si="73"/>
        <v>369359.25</v>
      </c>
      <c r="AJ160" s="71">
        <f t="shared" si="77"/>
        <v>164159.66666666669</v>
      </c>
      <c r="AK160" s="71">
        <f t="shared" si="78"/>
        <v>287279.41666666669</v>
      </c>
      <c r="AL160" s="71">
        <f t="shared" si="74"/>
        <v>205199.58333333331</v>
      </c>
      <c r="AM160" s="71">
        <f t="shared" si="79"/>
        <v>14923.606060606062</v>
      </c>
      <c r="AN160" s="71">
        <f t="shared" si="80"/>
        <v>179083.27272727274</v>
      </c>
      <c r="AO160" s="71">
        <f t="shared" si="75"/>
        <v>41039.916666666672</v>
      </c>
      <c r="AP160" s="86"/>
      <c r="AQ160" s="86"/>
      <c r="AT160" s="71">
        <f t="shared" si="86"/>
        <v>164159.66666666669</v>
      </c>
      <c r="AU160" s="108">
        <f t="shared" si="81"/>
        <v>451439.08333333337</v>
      </c>
      <c r="AV160" s="71">
        <f t="shared" si="63"/>
        <v>41039.916666666628</v>
      </c>
      <c r="AW160" s="72">
        <f t="shared" si="82"/>
        <v>41039.916666666672</v>
      </c>
      <c r="AX160" s="73">
        <f t="shared" si="83"/>
        <v>492479.00000000006</v>
      </c>
      <c r="AY160" s="74">
        <f t="shared" si="84"/>
        <v>0</v>
      </c>
    </row>
    <row r="161" spans="1:51" s="65" customFormat="1" ht="12.75">
      <c r="A161" s="55">
        <v>1</v>
      </c>
      <c r="B161" s="76" t="s">
        <v>99</v>
      </c>
      <c r="C161" s="89">
        <v>14</v>
      </c>
      <c r="D161" s="89" t="s">
        <v>55</v>
      </c>
      <c r="E161" s="109" t="s">
        <v>218</v>
      </c>
      <c r="F161" s="109" t="s">
        <v>214</v>
      </c>
      <c r="G161" s="89">
        <v>1698464</v>
      </c>
      <c r="H161" s="109" t="s">
        <v>58</v>
      </c>
      <c r="I161" s="109" t="s">
        <v>205</v>
      </c>
      <c r="J161" s="109"/>
      <c r="K161" s="59">
        <v>43143</v>
      </c>
      <c r="L161" s="59">
        <v>42318</v>
      </c>
      <c r="M161" s="60">
        <v>43009</v>
      </c>
      <c r="N161" s="59">
        <f t="shared" si="58"/>
        <v>45240</v>
      </c>
      <c r="O161" s="149">
        <v>1</v>
      </c>
      <c r="P161" s="110">
        <f>+DATEDIF([1]Lampa!O$5,N161,"m")</f>
        <v>67</v>
      </c>
      <c r="Q161" s="61" t="s">
        <v>291</v>
      </c>
      <c r="R161" s="4">
        <v>0</v>
      </c>
      <c r="S161" s="109">
        <v>36</v>
      </c>
      <c r="T161" s="111">
        <v>492479</v>
      </c>
      <c r="U161" s="63">
        <v>4</v>
      </c>
      <c r="V161" s="63">
        <v>2018</v>
      </c>
      <c r="W161" s="85">
        <v>0</v>
      </c>
      <c r="X161" s="85"/>
      <c r="Y161" s="65">
        <f>+([1]Lampa!$D$5-V161)*12+[1]Lampa!$C$5-U161+1</f>
        <v>9</v>
      </c>
      <c r="Z161" s="65">
        <f t="shared" si="76"/>
        <v>21</v>
      </c>
      <c r="AA161" s="65">
        <f t="shared" si="76"/>
        <v>33</v>
      </c>
      <c r="AB161" s="65">
        <v>36</v>
      </c>
      <c r="AC161" s="66">
        <f t="shared" si="85"/>
        <v>31</v>
      </c>
      <c r="AD161" s="157">
        <f t="shared" si="69"/>
        <v>13679.972222222223</v>
      </c>
      <c r="AE161" s="85"/>
      <c r="AF161" s="115">
        <f t="shared" si="70"/>
        <v>0</v>
      </c>
      <c r="AG161" s="67">
        <f t="shared" si="71"/>
        <v>123119.75</v>
      </c>
      <c r="AH161" s="85">
        <f t="shared" si="87"/>
        <v>123119.75</v>
      </c>
      <c r="AI161" s="85">
        <f t="shared" si="73"/>
        <v>369359.25</v>
      </c>
      <c r="AJ161" s="71">
        <f t="shared" si="77"/>
        <v>164159.66666666669</v>
      </c>
      <c r="AK161" s="71">
        <f t="shared" si="78"/>
        <v>287279.41666666669</v>
      </c>
      <c r="AL161" s="71">
        <f t="shared" si="74"/>
        <v>205199.58333333331</v>
      </c>
      <c r="AM161" s="71">
        <f t="shared" si="79"/>
        <v>14923.606060606062</v>
      </c>
      <c r="AN161" s="71">
        <f t="shared" si="80"/>
        <v>179083.27272727274</v>
      </c>
      <c r="AO161" s="71">
        <f t="shared" si="75"/>
        <v>41039.916666666672</v>
      </c>
      <c r="AP161" s="86"/>
      <c r="AQ161" s="86"/>
      <c r="AT161" s="71">
        <f t="shared" si="86"/>
        <v>164159.66666666669</v>
      </c>
      <c r="AU161" s="108">
        <f t="shared" si="81"/>
        <v>451439.08333333337</v>
      </c>
      <c r="AV161" s="71">
        <f t="shared" si="63"/>
        <v>41039.916666666628</v>
      </c>
      <c r="AW161" s="72">
        <f t="shared" si="82"/>
        <v>41039.916666666672</v>
      </c>
      <c r="AX161" s="73">
        <f t="shared" si="83"/>
        <v>492479.00000000006</v>
      </c>
      <c r="AY161" s="74">
        <f t="shared" si="84"/>
        <v>0</v>
      </c>
    </row>
    <row r="162" spans="1:51" s="65" customFormat="1" ht="12.75">
      <c r="A162" s="55">
        <v>1</v>
      </c>
      <c r="B162" s="76" t="s">
        <v>99</v>
      </c>
      <c r="C162" s="89">
        <v>14</v>
      </c>
      <c r="D162" s="89" t="s">
        <v>55</v>
      </c>
      <c r="E162" s="109" t="s">
        <v>219</v>
      </c>
      <c r="F162" s="109" t="s">
        <v>214</v>
      </c>
      <c r="G162" s="89">
        <v>1698464</v>
      </c>
      <c r="H162" s="109" t="s">
        <v>58</v>
      </c>
      <c r="I162" s="109" t="s">
        <v>205</v>
      </c>
      <c r="J162" s="109"/>
      <c r="K162" s="59">
        <v>43143</v>
      </c>
      <c r="L162" s="59">
        <v>42318</v>
      </c>
      <c r="M162" s="60">
        <v>43009</v>
      </c>
      <c r="N162" s="59">
        <f t="shared" si="58"/>
        <v>45240</v>
      </c>
      <c r="O162" s="149">
        <v>1</v>
      </c>
      <c r="P162" s="110">
        <f>+DATEDIF([1]Lampa!O$5,N162,"m")</f>
        <v>67</v>
      </c>
      <c r="Q162" s="61" t="s">
        <v>291</v>
      </c>
      <c r="R162" s="4">
        <v>0</v>
      </c>
      <c r="S162" s="109">
        <v>36</v>
      </c>
      <c r="T162" s="111">
        <v>492479</v>
      </c>
      <c r="U162" s="63">
        <v>4</v>
      </c>
      <c r="V162" s="63">
        <v>2018</v>
      </c>
      <c r="W162" s="110">
        <v>0</v>
      </c>
      <c r="X162" s="110"/>
      <c r="Y162" s="65">
        <f>+([1]Lampa!$D$5-V162)*12+[1]Lampa!$C$5-U162+1</f>
        <v>9</v>
      </c>
      <c r="Z162" s="65">
        <f t="shared" si="76"/>
        <v>21</v>
      </c>
      <c r="AA162" s="65">
        <f t="shared" si="76"/>
        <v>33</v>
      </c>
      <c r="AB162" s="65">
        <v>36</v>
      </c>
      <c r="AC162" s="66">
        <f t="shared" si="85"/>
        <v>31</v>
      </c>
      <c r="AD162" s="157">
        <f t="shared" si="69"/>
        <v>13679.972222222223</v>
      </c>
      <c r="AE162" s="85"/>
      <c r="AF162" s="115">
        <f t="shared" si="70"/>
        <v>0</v>
      </c>
      <c r="AG162" s="67">
        <f t="shared" si="71"/>
        <v>123119.75</v>
      </c>
      <c r="AH162" s="85">
        <f t="shared" si="87"/>
        <v>123119.75</v>
      </c>
      <c r="AI162" s="85">
        <f t="shared" si="73"/>
        <v>369359.25</v>
      </c>
      <c r="AJ162" s="71">
        <f t="shared" si="77"/>
        <v>164159.66666666669</v>
      </c>
      <c r="AK162" s="71">
        <f t="shared" si="78"/>
        <v>287279.41666666669</v>
      </c>
      <c r="AL162" s="71">
        <f t="shared" si="74"/>
        <v>205199.58333333331</v>
      </c>
      <c r="AM162" s="71">
        <f t="shared" si="79"/>
        <v>14923.606060606062</v>
      </c>
      <c r="AN162" s="71">
        <f t="shared" si="80"/>
        <v>179083.27272727274</v>
      </c>
      <c r="AO162" s="71">
        <f t="shared" si="75"/>
        <v>41039.916666666672</v>
      </c>
      <c r="AP162" s="86"/>
      <c r="AQ162" s="86"/>
      <c r="AT162" s="71">
        <f t="shared" si="86"/>
        <v>164159.66666666669</v>
      </c>
      <c r="AU162" s="108">
        <f t="shared" si="81"/>
        <v>451439.08333333337</v>
      </c>
      <c r="AV162" s="71">
        <f t="shared" si="63"/>
        <v>41039.916666666628</v>
      </c>
      <c r="AW162" s="72">
        <f t="shared" si="82"/>
        <v>41039.916666666672</v>
      </c>
      <c r="AX162" s="73">
        <f t="shared" si="83"/>
        <v>492479.00000000006</v>
      </c>
      <c r="AY162" s="74">
        <f t="shared" si="84"/>
        <v>0</v>
      </c>
    </row>
    <row r="163" spans="1:51" s="65" customFormat="1" ht="12.75">
      <c r="A163" s="55">
        <v>1</v>
      </c>
      <c r="B163" s="76" t="s">
        <v>99</v>
      </c>
      <c r="C163" s="89">
        <v>14</v>
      </c>
      <c r="D163" s="89" t="s">
        <v>55</v>
      </c>
      <c r="E163" s="109" t="s">
        <v>220</v>
      </c>
      <c r="F163" s="109" t="s">
        <v>214</v>
      </c>
      <c r="G163" s="89">
        <v>1698464</v>
      </c>
      <c r="H163" s="109" t="s">
        <v>58</v>
      </c>
      <c r="I163" s="109" t="s">
        <v>205</v>
      </c>
      <c r="J163" s="109"/>
      <c r="K163" s="59">
        <v>43143</v>
      </c>
      <c r="L163" s="59">
        <v>42318</v>
      </c>
      <c r="M163" s="60">
        <v>43009</v>
      </c>
      <c r="N163" s="59">
        <f t="shared" si="58"/>
        <v>45240</v>
      </c>
      <c r="O163" s="149">
        <v>1</v>
      </c>
      <c r="P163" s="110">
        <f>+DATEDIF([1]Lampa!O$5,N163,"m")</f>
        <v>67</v>
      </c>
      <c r="Q163" s="61" t="s">
        <v>291</v>
      </c>
      <c r="R163" s="4">
        <v>0</v>
      </c>
      <c r="S163" s="109">
        <v>36</v>
      </c>
      <c r="T163" s="111">
        <v>492479</v>
      </c>
      <c r="U163" s="63">
        <v>4</v>
      </c>
      <c r="V163" s="63">
        <v>2018</v>
      </c>
      <c r="W163" s="110">
        <v>0</v>
      </c>
      <c r="X163" s="110"/>
      <c r="Y163" s="77">
        <f>+([1]Lampa!$D$5-V163)*12+[1]Lampa!$C$5-U163+1</f>
        <v>9</v>
      </c>
      <c r="Z163" s="65">
        <f t="shared" si="76"/>
        <v>21</v>
      </c>
      <c r="AA163" s="65">
        <f t="shared" si="76"/>
        <v>33</v>
      </c>
      <c r="AB163" s="65">
        <v>36</v>
      </c>
      <c r="AC163" s="66">
        <f t="shared" si="85"/>
        <v>31</v>
      </c>
      <c r="AD163" s="158">
        <f t="shared" si="69"/>
        <v>13679.972222222223</v>
      </c>
      <c r="AE163" s="79"/>
      <c r="AF163" s="115">
        <f t="shared" si="70"/>
        <v>0</v>
      </c>
      <c r="AG163" s="67">
        <f t="shared" si="71"/>
        <v>123119.75</v>
      </c>
      <c r="AH163" s="79">
        <f t="shared" si="87"/>
        <v>123119.75</v>
      </c>
      <c r="AI163" s="79">
        <f t="shared" si="73"/>
        <v>369359.25</v>
      </c>
      <c r="AJ163" s="71">
        <f t="shared" si="77"/>
        <v>164159.66666666669</v>
      </c>
      <c r="AK163" s="71">
        <f t="shared" si="78"/>
        <v>287279.41666666669</v>
      </c>
      <c r="AL163" s="71">
        <f t="shared" si="74"/>
        <v>205199.58333333331</v>
      </c>
      <c r="AM163" s="71">
        <f t="shared" si="79"/>
        <v>14923.606060606062</v>
      </c>
      <c r="AN163" s="71">
        <f t="shared" si="80"/>
        <v>179083.27272727274</v>
      </c>
      <c r="AO163" s="71">
        <f t="shared" si="75"/>
        <v>41039.916666666672</v>
      </c>
      <c r="AP163" s="86"/>
      <c r="AQ163" s="86"/>
      <c r="AT163" s="71">
        <f t="shared" si="86"/>
        <v>164159.66666666669</v>
      </c>
      <c r="AU163" s="108">
        <f t="shared" si="81"/>
        <v>451439.08333333337</v>
      </c>
      <c r="AV163" s="71">
        <f t="shared" si="63"/>
        <v>41039.916666666628</v>
      </c>
      <c r="AW163" s="72">
        <f t="shared" si="82"/>
        <v>41039.916666666672</v>
      </c>
      <c r="AX163" s="73">
        <f t="shared" si="83"/>
        <v>492479.00000000006</v>
      </c>
      <c r="AY163" s="74">
        <f t="shared" si="84"/>
        <v>0</v>
      </c>
    </row>
    <row r="164" spans="1:51" s="65" customFormat="1" ht="12.75">
      <c r="A164" s="55">
        <v>1</v>
      </c>
      <c r="B164" s="89" t="s">
        <v>99</v>
      </c>
      <c r="C164" s="89">
        <v>14</v>
      </c>
      <c r="D164" s="89" t="s">
        <v>55</v>
      </c>
      <c r="E164" s="109" t="s">
        <v>221</v>
      </c>
      <c r="F164" s="109" t="s">
        <v>214</v>
      </c>
      <c r="G164" s="89">
        <v>1698464</v>
      </c>
      <c r="H164" s="109" t="s">
        <v>58</v>
      </c>
      <c r="I164" s="109" t="s">
        <v>205</v>
      </c>
      <c r="J164" s="109"/>
      <c r="K164" s="59">
        <v>43143</v>
      </c>
      <c r="L164" s="59">
        <v>42318</v>
      </c>
      <c r="M164" s="60">
        <v>43009</v>
      </c>
      <c r="N164" s="59">
        <f t="shared" si="58"/>
        <v>45240</v>
      </c>
      <c r="O164" s="149">
        <v>1</v>
      </c>
      <c r="P164" s="110">
        <f>+DATEDIF([1]Lampa!O$5,N164,"m")</f>
        <v>67</v>
      </c>
      <c r="Q164" s="61" t="s">
        <v>291</v>
      </c>
      <c r="R164" s="4">
        <v>0</v>
      </c>
      <c r="S164" s="109">
        <v>36</v>
      </c>
      <c r="T164" s="111">
        <v>492479</v>
      </c>
      <c r="U164" s="63">
        <v>4</v>
      </c>
      <c r="V164" s="63">
        <v>2018</v>
      </c>
      <c r="W164" s="110">
        <v>0</v>
      </c>
      <c r="X164" s="110"/>
      <c r="Y164" s="77">
        <f>+([1]Lampa!$D$5-V164)*12+[1]Lampa!$C$5-U164+1</f>
        <v>9</v>
      </c>
      <c r="Z164" s="65">
        <f t="shared" si="76"/>
        <v>21</v>
      </c>
      <c r="AA164" s="65">
        <f t="shared" si="76"/>
        <v>33</v>
      </c>
      <c r="AB164" s="65">
        <v>36</v>
      </c>
      <c r="AC164" s="66">
        <f t="shared" si="85"/>
        <v>31</v>
      </c>
      <c r="AD164" s="158">
        <f t="shared" si="69"/>
        <v>13679.972222222223</v>
      </c>
      <c r="AE164" s="79"/>
      <c r="AF164" s="115">
        <f t="shared" si="70"/>
        <v>0</v>
      </c>
      <c r="AG164" s="67">
        <f t="shared" si="71"/>
        <v>123119.75</v>
      </c>
      <c r="AH164" s="79">
        <f t="shared" si="87"/>
        <v>123119.75</v>
      </c>
      <c r="AI164" s="79">
        <f t="shared" si="73"/>
        <v>369359.25</v>
      </c>
      <c r="AJ164" s="71">
        <f t="shared" si="77"/>
        <v>164159.66666666669</v>
      </c>
      <c r="AK164" s="71">
        <f t="shared" si="78"/>
        <v>287279.41666666669</v>
      </c>
      <c r="AL164" s="71">
        <f t="shared" si="74"/>
        <v>205199.58333333331</v>
      </c>
      <c r="AM164" s="71">
        <f t="shared" si="79"/>
        <v>14923.606060606062</v>
      </c>
      <c r="AN164" s="71">
        <f t="shared" si="80"/>
        <v>179083.27272727274</v>
      </c>
      <c r="AO164" s="71">
        <f t="shared" si="75"/>
        <v>41039.916666666672</v>
      </c>
      <c r="AP164" s="86"/>
      <c r="AQ164" s="86"/>
      <c r="AT164" s="71">
        <f t="shared" si="86"/>
        <v>164159.66666666669</v>
      </c>
      <c r="AU164" s="108">
        <f t="shared" si="81"/>
        <v>451439.08333333337</v>
      </c>
      <c r="AV164" s="71">
        <f t="shared" si="63"/>
        <v>41039.916666666628</v>
      </c>
      <c r="AW164" s="72">
        <f t="shared" si="82"/>
        <v>41039.916666666672</v>
      </c>
      <c r="AX164" s="73">
        <f t="shared" si="83"/>
        <v>492479.00000000006</v>
      </c>
      <c r="AY164" s="74">
        <f t="shared" si="84"/>
        <v>0</v>
      </c>
    </row>
    <row r="165" spans="1:51" s="65" customFormat="1" ht="12.75">
      <c r="A165" s="55">
        <v>1</v>
      </c>
      <c r="B165" s="89" t="s">
        <v>99</v>
      </c>
      <c r="C165" s="89">
        <v>14</v>
      </c>
      <c r="D165" s="89" t="s">
        <v>55</v>
      </c>
      <c r="E165" s="109" t="s">
        <v>222</v>
      </c>
      <c r="F165" s="109" t="s">
        <v>214</v>
      </c>
      <c r="G165" s="89">
        <v>1698464</v>
      </c>
      <c r="H165" s="109" t="s">
        <v>58</v>
      </c>
      <c r="I165" s="109" t="s">
        <v>205</v>
      </c>
      <c r="J165" s="109"/>
      <c r="K165" s="59">
        <v>43143</v>
      </c>
      <c r="L165" s="59">
        <v>42318</v>
      </c>
      <c r="M165" s="60">
        <v>43009</v>
      </c>
      <c r="N165" s="59">
        <f t="shared" si="58"/>
        <v>45240</v>
      </c>
      <c r="O165" s="149">
        <v>1</v>
      </c>
      <c r="P165" s="110">
        <f>+DATEDIF([1]Lampa!O$5,N165,"m")</f>
        <v>67</v>
      </c>
      <c r="Q165" s="61" t="s">
        <v>291</v>
      </c>
      <c r="R165" s="4">
        <v>0</v>
      </c>
      <c r="S165" s="109">
        <v>36</v>
      </c>
      <c r="T165" s="111">
        <v>492479</v>
      </c>
      <c r="U165" s="63">
        <v>4</v>
      </c>
      <c r="V165" s="63">
        <v>2018</v>
      </c>
      <c r="W165" s="110">
        <v>0</v>
      </c>
      <c r="X165" s="110"/>
      <c r="Y165" s="77">
        <f>+([1]Lampa!$D$5-V165)*12+[1]Lampa!$C$5-U165+1</f>
        <v>9</v>
      </c>
      <c r="Z165" s="65">
        <f t="shared" si="76"/>
        <v>21</v>
      </c>
      <c r="AA165" s="65">
        <f t="shared" si="76"/>
        <v>33</v>
      </c>
      <c r="AB165" s="65">
        <v>36</v>
      </c>
      <c r="AC165" s="66">
        <f t="shared" si="85"/>
        <v>31</v>
      </c>
      <c r="AD165" s="158">
        <f t="shared" si="69"/>
        <v>13679.972222222223</v>
      </c>
      <c r="AE165" s="79"/>
      <c r="AF165" s="115">
        <f t="shared" si="70"/>
        <v>0</v>
      </c>
      <c r="AG165" s="67">
        <f t="shared" si="71"/>
        <v>123119.75</v>
      </c>
      <c r="AH165" s="79">
        <f t="shared" si="87"/>
        <v>123119.75</v>
      </c>
      <c r="AI165" s="79">
        <f t="shared" si="73"/>
        <v>369359.25</v>
      </c>
      <c r="AJ165" s="71">
        <f t="shared" si="77"/>
        <v>164159.66666666669</v>
      </c>
      <c r="AK165" s="71">
        <f t="shared" si="78"/>
        <v>287279.41666666669</v>
      </c>
      <c r="AL165" s="71">
        <f t="shared" si="74"/>
        <v>205199.58333333331</v>
      </c>
      <c r="AM165" s="71">
        <f t="shared" si="79"/>
        <v>14923.606060606062</v>
      </c>
      <c r="AN165" s="71">
        <f t="shared" si="80"/>
        <v>179083.27272727274</v>
      </c>
      <c r="AO165" s="71">
        <f t="shared" si="75"/>
        <v>41039.916666666672</v>
      </c>
      <c r="AP165" s="86"/>
      <c r="AQ165" s="86"/>
      <c r="AT165" s="71">
        <f t="shared" si="86"/>
        <v>164159.66666666669</v>
      </c>
      <c r="AU165" s="108">
        <f t="shared" si="81"/>
        <v>451439.08333333337</v>
      </c>
      <c r="AV165" s="71">
        <f t="shared" si="63"/>
        <v>41039.916666666628</v>
      </c>
      <c r="AW165" s="72">
        <f t="shared" si="82"/>
        <v>41039.916666666672</v>
      </c>
      <c r="AX165" s="73">
        <f t="shared" si="83"/>
        <v>492479.00000000006</v>
      </c>
      <c r="AY165" s="74">
        <f t="shared" si="84"/>
        <v>0</v>
      </c>
    </row>
    <row r="166" spans="1:51" s="65" customFormat="1" ht="12.75">
      <c r="A166" s="55">
        <v>1</v>
      </c>
      <c r="B166" s="89" t="s">
        <v>99</v>
      </c>
      <c r="C166" s="89">
        <v>14</v>
      </c>
      <c r="D166" s="89" t="s">
        <v>55</v>
      </c>
      <c r="E166" s="109" t="s">
        <v>223</v>
      </c>
      <c r="F166" s="109" t="s">
        <v>214</v>
      </c>
      <c r="G166" s="89">
        <v>1698464</v>
      </c>
      <c r="H166" s="109" t="s">
        <v>58</v>
      </c>
      <c r="I166" s="109" t="s">
        <v>205</v>
      </c>
      <c r="J166" s="109"/>
      <c r="K166" s="59">
        <v>43143</v>
      </c>
      <c r="L166" s="59">
        <v>42318</v>
      </c>
      <c r="M166" s="60">
        <v>43009</v>
      </c>
      <c r="N166" s="59">
        <f t="shared" si="58"/>
        <v>45240</v>
      </c>
      <c r="O166" s="149">
        <v>1</v>
      </c>
      <c r="P166" s="110">
        <f>+DATEDIF([1]Lampa!O$5,N166,"m")</f>
        <v>67</v>
      </c>
      <c r="Q166" s="61" t="s">
        <v>291</v>
      </c>
      <c r="R166" s="4">
        <v>0</v>
      </c>
      <c r="S166" s="109">
        <v>36</v>
      </c>
      <c r="T166" s="111">
        <v>492479</v>
      </c>
      <c r="U166" s="63">
        <v>4</v>
      </c>
      <c r="V166" s="63">
        <v>2018</v>
      </c>
      <c r="W166" s="110">
        <v>0</v>
      </c>
      <c r="X166" s="110"/>
      <c r="Y166" s="109">
        <f>+([1]Lampa!$D$5-V166)*12+[1]Lampa!$C$5-U166+1</f>
        <v>9</v>
      </c>
      <c r="Z166" s="65">
        <f t="shared" si="76"/>
        <v>21</v>
      </c>
      <c r="AA166" s="65">
        <f t="shared" si="76"/>
        <v>33</v>
      </c>
      <c r="AB166" s="65">
        <v>36</v>
      </c>
      <c r="AC166" s="66">
        <f t="shared" si="85"/>
        <v>31</v>
      </c>
      <c r="AD166" s="159">
        <f t="shared" si="69"/>
        <v>13679.972222222223</v>
      </c>
      <c r="AE166" s="110"/>
      <c r="AF166" s="115">
        <f t="shared" si="70"/>
        <v>0</v>
      </c>
      <c r="AG166" s="67">
        <f t="shared" si="71"/>
        <v>123119.75</v>
      </c>
      <c r="AH166" s="110">
        <f t="shared" si="87"/>
        <v>123119.75</v>
      </c>
      <c r="AI166" s="110">
        <f t="shared" si="73"/>
        <v>369359.25</v>
      </c>
      <c r="AJ166" s="71">
        <f t="shared" si="77"/>
        <v>164159.66666666669</v>
      </c>
      <c r="AK166" s="71">
        <f t="shared" si="78"/>
        <v>287279.41666666669</v>
      </c>
      <c r="AL166" s="71">
        <f t="shared" si="74"/>
        <v>205199.58333333331</v>
      </c>
      <c r="AM166" s="71">
        <f t="shared" si="79"/>
        <v>14923.606060606062</v>
      </c>
      <c r="AN166" s="71">
        <f t="shared" si="80"/>
        <v>179083.27272727274</v>
      </c>
      <c r="AO166" s="71">
        <f t="shared" si="75"/>
        <v>41039.916666666672</v>
      </c>
      <c r="AP166" s="86"/>
      <c r="AQ166" s="86"/>
      <c r="AT166" s="71">
        <f t="shared" si="86"/>
        <v>164159.66666666669</v>
      </c>
      <c r="AU166" s="108">
        <f t="shared" si="81"/>
        <v>451439.08333333337</v>
      </c>
      <c r="AV166" s="71">
        <f t="shared" si="63"/>
        <v>41039.916666666628</v>
      </c>
      <c r="AW166" s="72">
        <f t="shared" si="82"/>
        <v>41039.916666666672</v>
      </c>
      <c r="AX166" s="73">
        <f t="shared" si="83"/>
        <v>492479.00000000006</v>
      </c>
      <c r="AY166" s="74">
        <f t="shared" si="84"/>
        <v>0</v>
      </c>
    </row>
    <row r="167" spans="1:51" s="65" customFormat="1" ht="12.75">
      <c r="A167" s="55">
        <v>1</v>
      </c>
      <c r="B167" s="89" t="s">
        <v>99</v>
      </c>
      <c r="C167" s="89">
        <v>14</v>
      </c>
      <c r="D167" s="89" t="s">
        <v>55</v>
      </c>
      <c r="E167" s="109" t="s">
        <v>224</v>
      </c>
      <c r="F167" s="109" t="s">
        <v>214</v>
      </c>
      <c r="G167" s="89">
        <v>1698464</v>
      </c>
      <c r="H167" s="109" t="s">
        <v>58</v>
      </c>
      <c r="I167" s="109" t="s">
        <v>205</v>
      </c>
      <c r="J167" s="109"/>
      <c r="K167" s="59">
        <v>43143</v>
      </c>
      <c r="L167" s="59">
        <v>42318</v>
      </c>
      <c r="M167" s="60">
        <v>43009</v>
      </c>
      <c r="N167" s="59">
        <f t="shared" si="58"/>
        <v>45240</v>
      </c>
      <c r="O167" s="149">
        <v>1</v>
      </c>
      <c r="P167" s="110">
        <f>+DATEDIF([1]Lampa!O$5,N167,"m")</f>
        <v>67</v>
      </c>
      <c r="Q167" s="61" t="s">
        <v>291</v>
      </c>
      <c r="R167" s="4">
        <v>0</v>
      </c>
      <c r="S167" s="109">
        <v>36</v>
      </c>
      <c r="T167" s="111">
        <v>492479</v>
      </c>
      <c r="U167" s="63">
        <v>4</v>
      </c>
      <c r="V167" s="63">
        <v>2018</v>
      </c>
      <c r="W167" s="110">
        <v>0</v>
      </c>
      <c r="X167" s="110"/>
      <c r="Y167" s="109">
        <f>+([1]Lampa!$D$5-V167)*12+[1]Lampa!$C$5-U167+1</f>
        <v>9</v>
      </c>
      <c r="Z167" s="65">
        <f t="shared" si="76"/>
        <v>21</v>
      </c>
      <c r="AA167" s="65">
        <f t="shared" si="76"/>
        <v>33</v>
      </c>
      <c r="AB167" s="65">
        <v>36</v>
      </c>
      <c r="AC167" s="66">
        <f t="shared" si="85"/>
        <v>31</v>
      </c>
      <c r="AD167" s="159">
        <f t="shared" si="69"/>
        <v>13679.972222222223</v>
      </c>
      <c r="AE167" s="110"/>
      <c r="AF167" s="115">
        <f t="shared" si="70"/>
        <v>0</v>
      </c>
      <c r="AG167" s="67">
        <f t="shared" si="71"/>
        <v>123119.75</v>
      </c>
      <c r="AH167" s="110">
        <f t="shared" si="87"/>
        <v>123119.75</v>
      </c>
      <c r="AI167" s="110">
        <f t="shared" si="73"/>
        <v>369359.25</v>
      </c>
      <c r="AJ167" s="71">
        <f t="shared" si="77"/>
        <v>164159.66666666669</v>
      </c>
      <c r="AK167" s="71">
        <f t="shared" si="78"/>
        <v>287279.41666666669</v>
      </c>
      <c r="AL167" s="71">
        <f t="shared" si="74"/>
        <v>205199.58333333331</v>
      </c>
      <c r="AM167" s="71">
        <f t="shared" si="79"/>
        <v>14923.606060606062</v>
      </c>
      <c r="AN167" s="71">
        <f t="shared" si="80"/>
        <v>179083.27272727274</v>
      </c>
      <c r="AO167" s="71">
        <f t="shared" si="75"/>
        <v>41039.916666666672</v>
      </c>
      <c r="AP167" s="86"/>
      <c r="AQ167" s="86"/>
      <c r="AT167" s="71">
        <f t="shared" si="86"/>
        <v>164159.66666666669</v>
      </c>
      <c r="AU167" s="108">
        <f t="shared" si="81"/>
        <v>451439.08333333337</v>
      </c>
      <c r="AV167" s="71">
        <f t="shared" si="63"/>
        <v>41039.916666666628</v>
      </c>
      <c r="AW167" s="72">
        <f t="shared" si="82"/>
        <v>41039.916666666672</v>
      </c>
      <c r="AX167" s="73">
        <f t="shared" si="83"/>
        <v>492479.00000000006</v>
      </c>
      <c r="AY167" s="74">
        <f t="shared" si="84"/>
        <v>0</v>
      </c>
    </row>
    <row r="168" spans="1:51" s="65" customFormat="1" ht="12.75">
      <c r="A168" s="55">
        <v>1</v>
      </c>
      <c r="B168" s="89" t="s">
        <v>99</v>
      </c>
      <c r="C168" s="89">
        <v>14</v>
      </c>
      <c r="D168" s="89" t="s">
        <v>55</v>
      </c>
      <c r="E168" s="109" t="s">
        <v>216</v>
      </c>
      <c r="F168" s="109" t="s">
        <v>214</v>
      </c>
      <c r="G168" s="89">
        <v>1698464</v>
      </c>
      <c r="H168" s="109" t="s">
        <v>58</v>
      </c>
      <c r="I168" s="109" t="s">
        <v>205</v>
      </c>
      <c r="J168" s="109"/>
      <c r="K168" s="59">
        <v>43143</v>
      </c>
      <c r="L168" s="59">
        <v>42318</v>
      </c>
      <c r="M168" s="60">
        <v>43009</v>
      </c>
      <c r="N168" s="59">
        <f t="shared" si="58"/>
        <v>45240</v>
      </c>
      <c r="O168" s="149">
        <v>1</v>
      </c>
      <c r="P168" s="110">
        <f>+DATEDIF([1]Lampa!O$5,N168,"m")</f>
        <v>67</v>
      </c>
      <c r="Q168" s="61" t="s">
        <v>291</v>
      </c>
      <c r="R168" s="4">
        <v>0</v>
      </c>
      <c r="S168" s="109">
        <v>36</v>
      </c>
      <c r="T168" s="111">
        <v>492479</v>
      </c>
      <c r="U168" s="63">
        <v>4</v>
      </c>
      <c r="V168" s="63">
        <v>2018</v>
      </c>
      <c r="W168" s="79">
        <v>0</v>
      </c>
      <c r="X168" s="79"/>
      <c r="Y168" s="77">
        <f>+([1]Lampa!$D$5-V168)*12+[1]Lampa!$C$5-U168+1</f>
        <v>9</v>
      </c>
      <c r="Z168" s="65">
        <f t="shared" si="76"/>
        <v>21</v>
      </c>
      <c r="AA168" s="65">
        <f t="shared" si="76"/>
        <v>33</v>
      </c>
      <c r="AB168" s="65">
        <v>36</v>
      </c>
      <c r="AC168" s="66">
        <f t="shared" si="85"/>
        <v>31</v>
      </c>
      <c r="AD168" s="158">
        <f t="shared" si="69"/>
        <v>13679.972222222223</v>
      </c>
      <c r="AE168" s="79"/>
      <c r="AF168" s="115">
        <f t="shared" si="70"/>
        <v>0</v>
      </c>
      <c r="AG168" s="67">
        <f t="shared" si="71"/>
        <v>123119.75</v>
      </c>
      <c r="AH168" s="79">
        <f t="shared" si="87"/>
        <v>123119.75</v>
      </c>
      <c r="AI168" s="79">
        <f t="shared" si="73"/>
        <v>369359.25</v>
      </c>
      <c r="AJ168" s="71">
        <f t="shared" si="77"/>
        <v>164159.66666666669</v>
      </c>
      <c r="AK168" s="71">
        <f t="shared" si="78"/>
        <v>287279.41666666669</v>
      </c>
      <c r="AL168" s="71">
        <f t="shared" si="74"/>
        <v>205199.58333333331</v>
      </c>
      <c r="AM168" s="71">
        <f t="shared" si="79"/>
        <v>14923.606060606062</v>
      </c>
      <c r="AN168" s="71">
        <f t="shared" si="80"/>
        <v>179083.27272727274</v>
      </c>
      <c r="AO168" s="71">
        <f t="shared" si="75"/>
        <v>41039.916666666672</v>
      </c>
      <c r="AP168" s="86"/>
      <c r="AQ168" s="86"/>
      <c r="AT168" s="71">
        <f t="shared" si="86"/>
        <v>164159.66666666669</v>
      </c>
      <c r="AU168" s="108">
        <f t="shared" si="81"/>
        <v>451439.08333333337</v>
      </c>
      <c r="AV168" s="71">
        <f t="shared" si="63"/>
        <v>41039.916666666628</v>
      </c>
      <c r="AW168" s="72">
        <f t="shared" si="82"/>
        <v>41039.916666666672</v>
      </c>
      <c r="AX168" s="73">
        <f t="shared" si="83"/>
        <v>492479.00000000006</v>
      </c>
      <c r="AY168" s="74">
        <f t="shared" si="84"/>
        <v>0</v>
      </c>
    </row>
    <row r="169" spans="1:51" s="65" customFormat="1" ht="12.75">
      <c r="A169" s="55">
        <v>1</v>
      </c>
      <c r="B169" s="89" t="s">
        <v>99</v>
      </c>
      <c r="C169" s="89">
        <v>14</v>
      </c>
      <c r="D169" s="89" t="s">
        <v>55</v>
      </c>
      <c r="E169" s="109" t="s">
        <v>217</v>
      </c>
      <c r="F169" s="109" t="s">
        <v>214</v>
      </c>
      <c r="G169" s="89">
        <v>1698464</v>
      </c>
      <c r="H169" s="109" t="s">
        <v>58</v>
      </c>
      <c r="I169" s="109" t="s">
        <v>205</v>
      </c>
      <c r="J169" s="109"/>
      <c r="K169" s="59">
        <v>43143</v>
      </c>
      <c r="L169" s="59">
        <v>42318</v>
      </c>
      <c r="M169" s="60">
        <v>43009</v>
      </c>
      <c r="N169" s="59">
        <f t="shared" si="58"/>
        <v>45240</v>
      </c>
      <c r="O169" s="149">
        <v>1</v>
      </c>
      <c r="P169" s="110">
        <f>+DATEDIF([1]Lampa!O$5,N169,"m")</f>
        <v>67</v>
      </c>
      <c r="Q169" s="61" t="s">
        <v>291</v>
      </c>
      <c r="R169" s="4">
        <v>0</v>
      </c>
      <c r="S169" s="109">
        <v>36</v>
      </c>
      <c r="T169" s="111">
        <v>492479</v>
      </c>
      <c r="U169" s="63">
        <v>4</v>
      </c>
      <c r="V169" s="63">
        <v>2018</v>
      </c>
      <c r="W169" s="85">
        <v>0</v>
      </c>
      <c r="X169" s="85"/>
      <c r="Y169" s="65">
        <f>+([1]Lampa!$D$5-V169)*12+[1]Lampa!$C$5-U169+1</f>
        <v>9</v>
      </c>
      <c r="Z169" s="65">
        <f t="shared" si="76"/>
        <v>21</v>
      </c>
      <c r="AA169" s="65">
        <f t="shared" si="76"/>
        <v>33</v>
      </c>
      <c r="AB169" s="65">
        <v>36</v>
      </c>
      <c r="AC169" s="66">
        <f t="shared" si="85"/>
        <v>31</v>
      </c>
      <c r="AD169" s="157">
        <f t="shared" si="69"/>
        <v>13679.972222222223</v>
      </c>
      <c r="AE169" s="85"/>
      <c r="AF169" s="115">
        <f t="shared" si="70"/>
        <v>0</v>
      </c>
      <c r="AG169" s="67">
        <f t="shared" si="71"/>
        <v>123119.75</v>
      </c>
      <c r="AH169" s="85">
        <f t="shared" si="87"/>
        <v>123119.75</v>
      </c>
      <c r="AI169" s="85">
        <f t="shared" si="73"/>
        <v>369359.25</v>
      </c>
      <c r="AJ169" s="71">
        <f t="shared" si="77"/>
        <v>164159.66666666669</v>
      </c>
      <c r="AK169" s="71">
        <f t="shared" si="78"/>
        <v>287279.41666666669</v>
      </c>
      <c r="AL169" s="71">
        <f t="shared" si="74"/>
        <v>205199.58333333331</v>
      </c>
      <c r="AM169" s="71">
        <f t="shared" si="79"/>
        <v>14923.606060606062</v>
      </c>
      <c r="AN169" s="71">
        <f t="shared" si="80"/>
        <v>179083.27272727274</v>
      </c>
      <c r="AO169" s="71">
        <f t="shared" si="75"/>
        <v>41039.916666666672</v>
      </c>
      <c r="AP169" s="86"/>
      <c r="AQ169" s="86"/>
      <c r="AT169" s="71">
        <f t="shared" si="86"/>
        <v>164159.66666666669</v>
      </c>
      <c r="AU169" s="108">
        <f t="shared" si="81"/>
        <v>451439.08333333337</v>
      </c>
      <c r="AV169" s="71">
        <f t="shared" si="63"/>
        <v>41039.916666666628</v>
      </c>
      <c r="AW169" s="72">
        <f t="shared" si="82"/>
        <v>41039.916666666672</v>
      </c>
      <c r="AX169" s="73">
        <f t="shared" si="83"/>
        <v>492479.00000000006</v>
      </c>
      <c r="AY169" s="74">
        <f t="shared" si="84"/>
        <v>0</v>
      </c>
    </row>
    <row r="170" spans="1:51" s="65" customFormat="1" ht="12.75">
      <c r="A170" s="55">
        <v>1</v>
      </c>
      <c r="B170" s="89" t="s">
        <v>99</v>
      </c>
      <c r="C170" s="89">
        <v>14</v>
      </c>
      <c r="D170" s="89" t="s">
        <v>55</v>
      </c>
      <c r="E170" s="109" t="s">
        <v>218</v>
      </c>
      <c r="F170" s="109" t="s">
        <v>214</v>
      </c>
      <c r="G170" s="89">
        <v>1698464</v>
      </c>
      <c r="H170" s="109" t="s">
        <v>58</v>
      </c>
      <c r="I170" s="109" t="s">
        <v>205</v>
      </c>
      <c r="J170" s="109"/>
      <c r="K170" s="59">
        <v>43143</v>
      </c>
      <c r="L170" s="59">
        <v>42318</v>
      </c>
      <c r="M170" s="60">
        <v>43009</v>
      </c>
      <c r="N170" s="59">
        <f t="shared" si="58"/>
        <v>45240</v>
      </c>
      <c r="O170" s="149">
        <v>1</v>
      </c>
      <c r="P170" s="110">
        <f>+DATEDIF([1]Lampa!O$5,N170,"m")</f>
        <v>67</v>
      </c>
      <c r="Q170" s="61" t="s">
        <v>291</v>
      </c>
      <c r="R170" s="4">
        <v>0</v>
      </c>
      <c r="S170" s="109">
        <v>36</v>
      </c>
      <c r="T170" s="111">
        <v>492479</v>
      </c>
      <c r="U170" s="63">
        <v>4</v>
      </c>
      <c r="V170" s="63">
        <v>2018</v>
      </c>
      <c r="W170" s="79">
        <v>0</v>
      </c>
      <c r="X170" s="79"/>
      <c r="Y170" s="77">
        <f>+([1]Lampa!$D$5-V170)*12+[1]Lampa!$C$5-U170+1</f>
        <v>9</v>
      </c>
      <c r="Z170" s="65">
        <f t="shared" si="76"/>
        <v>21</v>
      </c>
      <c r="AA170" s="65">
        <f t="shared" si="76"/>
        <v>33</v>
      </c>
      <c r="AB170" s="65">
        <v>36</v>
      </c>
      <c r="AC170" s="66">
        <f t="shared" si="85"/>
        <v>31</v>
      </c>
      <c r="AD170" s="158">
        <f t="shared" si="69"/>
        <v>13679.972222222223</v>
      </c>
      <c r="AE170" s="79"/>
      <c r="AF170" s="115">
        <f t="shared" si="70"/>
        <v>0</v>
      </c>
      <c r="AG170" s="67">
        <f t="shared" si="71"/>
        <v>123119.75</v>
      </c>
      <c r="AH170" s="79">
        <f t="shared" si="87"/>
        <v>123119.75</v>
      </c>
      <c r="AI170" s="79">
        <f t="shared" si="73"/>
        <v>369359.25</v>
      </c>
      <c r="AJ170" s="71">
        <f t="shared" si="77"/>
        <v>164159.66666666669</v>
      </c>
      <c r="AK170" s="71">
        <f t="shared" si="78"/>
        <v>287279.41666666669</v>
      </c>
      <c r="AL170" s="71">
        <f t="shared" si="74"/>
        <v>205199.58333333331</v>
      </c>
      <c r="AM170" s="71">
        <f t="shared" si="79"/>
        <v>14923.606060606062</v>
      </c>
      <c r="AN170" s="71">
        <f t="shared" si="80"/>
        <v>179083.27272727274</v>
      </c>
      <c r="AO170" s="71">
        <f t="shared" si="75"/>
        <v>41039.916666666672</v>
      </c>
      <c r="AP170" s="86"/>
      <c r="AQ170" s="86"/>
      <c r="AT170" s="71">
        <f t="shared" si="86"/>
        <v>164159.66666666669</v>
      </c>
      <c r="AU170" s="108">
        <f t="shared" si="81"/>
        <v>451439.08333333337</v>
      </c>
      <c r="AV170" s="71">
        <f t="shared" si="63"/>
        <v>41039.916666666628</v>
      </c>
      <c r="AW170" s="72">
        <f t="shared" si="82"/>
        <v>41039.916666666672</v>
      </c>
      <c r="AX170" s="73">
        <f t="shared" si="83"/>
        <v>492479.00000000006</v>
      </c>
      <c r="AY170" s="74">
        <f t="shared" si="84"/>
        <v>0</v>
      </c>
    </row>
    <row r="171" spans="1:51" s="65" customFormat="1" ht="12.75">
      <c r="A171" s="55">
        <v>1</v>
      </c>
      <c r="B171" s="76" t="s">
        <v>99</v>
      </c>
      <c r="C171" s="89">
        <v>11</v>
      </c>
      <c r="D171" s="76" t="s">
        <v>55</v>
      </c>
      <c r="E171" s="109" t="s">
        <v>225</v>
      </c>
      <c r="F171" s="77" t="s">
        <v>226</v>
      </c>
      <c r="G171" s="89">
        <v>4123</v>
      </c>
      <c r="H171" s="77" t="s">
        <v>58</v>
      </c>
      <c r="I171" s="77" t="s">
        <v>205</v>
      </c>
      <c r="J171" s="77"/>
      <c r="K171" s="59">
        <v>43151</v>
      </c>
      <c r="L171" s="59">
        <v>42318</v>
      </c>
      <c r="M171" s="60">
        <v>43009</v>
      </c>
      <c r="N171" s="59">
        <f t="shared" si="58"/>
        <v>45240</v>
      </c>
      <c r="O171" s="149">
        <v>1</v>
      </c>
      <c r="P171" s="110">
        <f>+DATEDIF([1]Lampa!O$5,N171,"m")</f>
        <v>67</v>
      </c>
      <c r="Q171" s="61" t="s">
        <v>291</v>
      </c>
      <c r="R171" s="4">
        <v>0</v>
      </c>
      <c r="S171" s="77">
        <v>36</v>
      </c>
      <c r="T171" s="111">
        <v>129000</v>
      </c>
      <c r="U171" s="63">
        <v>4</v>
      </c>
      <c r="V171" s="63">
        <v>2018</v>
      </c>
      <c r="W171" s="79">
        <v>0</v>
      </c>
      <c r="X171" s="79"/>
      <c r="Y171" s="77">
        <f>+([1]Lampa!$D$5-V171)*12+[1]Lampa!$C$5-U171+1</f>
        <v>9</v>
      </c>
      <c r="Z171" s="65">
        <f t="shared" si="76"/>
        <v>21</v>
      </c>
      <c r="AA171" s="65">
        <f t="shared" si="76"/>
        <v>33</v>
      </c>
      <c r="AB171" s="65">
        <v>36</v>
      </c>
      <c r="AC171" s="66">
        <f t="shared" si="85"/>
        <v>31</v>
      </c>
      <c r="AD171" s="158">
        <f t="shared" si="69"/>
        <v>3583.3333333333335</v>
      </c>
      <c r="AE171" s="79"/>
      <c r="AF171" s="115">
        <f t="shared" si="70"/>
        <v>0</v>
      </c>
      <c r="AG171" s="67">
        <f t="shared" si="71"/>
        <v>32250</v>
      </c>
      <c r="AH171" s="79">
        <f t="shared" si="87"/>
        <v>32250</v>
      </c>
      <c r="AI171" s="79">
        <f t="shared" si="73"/>
        <v>96750</v>
      </c>
      <c r="AJ171" s="71">
        <f t="shared" si="77"/>
        <v>43000</v>
      </c>
      <c r="AK171" s="71">
        <f t="shared" si="78"/>
        <v>75250</v>
      </c>
      <c r="AL171" s="71">
        <f t="shared" si="74"/>
        <v>53750</v>
      </c>
      <c r="AM171" s="71">
        <f t="shared" si="79"/>
        <v>3909.090909090909</v>
      </c>
      <c r="AN171" s="71">
        <f t="shared" si="80"/>
        <v>46909.090909090912</v>
      </c>
      <c r="AO171" s="71">
        <f t="shared" si="75"/>
        <v>10750</v>
      </c>
      <c r="AP171" s="86"/>
      <c r="AQ171" s="86"/>
      <c r="AT171" s="71">
        <f t="shared" si="86"/>
        <v>43000</v>
      </c>
      <c r="AU171" s="108">
        <f t="shared" si="81"/>
        <v>118250</v>
      </c>
      <c r="AV171" s="71">
        <f t="shared" si="63"/>
        <v>10750</v>
      </c>
      <c r="AW171" s="72">
        <f t="shared" si="82"/>
        <v>10750</v>
      </c>
      <c r="AX171" s="73">
        <f t="shared" si="83"/>
        <v>129000</v>
      </c>
      <c r="AY171" s="74">
        <f t="shared" si="84"/>
        <v>0</v>
      </c>
    </row>
    <row r="172" spans="1:51" s="65" customFormat="1" ht="12.75">
      <c r="A172" s="55">
        <v>1</v>
      </c>
      <c r="B172" s="89" t="s">
        <v>99</v>
      </c>
      <c r="C172" s="89">
        <v>8</v>
      </c>
      <c r="D172" s="89" t="s">
        <v>55</v>
      </c>
      <c r="E172" s="109" t="s">
        <v>227</v>
      </c>
      <c r="F172" s="109" t="s">
        <v>209</v>
      </c>
      <c r="G172" s="89">
        <v>1049012</v>
      </c>
      <c r="H172" s="109" t="s">
        <v>58</v>
      </c>
      <c r="I172" s="109" t="s">
        <v>205</v>
      </c>
      <c r="J172" s="109"/>
      <c r="K172" s="59">
        <v>43245</v>
      </c>
      <c r="L172" s="59">
        <v>42318</v>
      </c>
      <c r="M172" s="60">
        <v>43009</v>
      </c>
      <c r="N172" s="59">
        <f t="shared" si="58"/>
        <v>45240</v>
      </c>
      <c r="O172" s="149">
        <v>1</v>
      </c>
      <c r="P172" s="110">
        <v>68</v>
      </c>
      <c r="Q172" s="61" t="s">
        <v>291</v>
      </c>
      <c r="R172" s="4">
        <v>0</v>
      </c>
      <c r="S172" s="109">
        <v>36</v>
      </c>
      <c r="T172" s="111">
        <v>216099</v>
      </c>
      <c r="U172" s="85">
        <f>+MONTH(K172)</f>
        <v>5</v>
      </c>
      <c r="V172" s="116">
        <f>+YEAR(K172)</f>
        <v>2018</v>
      </c>
      <c r="W172" s="79">
        <v>0</v>
      </c>
      <c r="X172" s="79"/>
      <c r="Y172" s="77">
        <f>+([1]Lampa!$D$5-V172)*12+[1]Lampa!$C$5-U172+1</f>
        <v>8</v>
      </c>
      <c r="Z172" s="65">
        <f t="shared" si="76"/>
        <v>20</v>
      </c>
      <c r="AA172" s="65">
        <f t="shared" si="76"/>
        <v>32</v>
      </c>
      <c r="AB172" s="65">
        <f>+AA172+AB$5</f>
        <v>37</v>
      </c>
      <c r="AC172" s="66">
        <f>+P172-AB172</f>
        <v>31</v>
      </c>
      <c r="AD172" s="158">
        <f t="shared" si="69"/>
        <v>6002.75</v>
      </c>
      <c r="AE172" s="79"/>
      <c r="AF172" s="115">
        <f t="shared" si="70"/>
        <v>0</v>
      </c>
      <c r="AG172" s="67">
        <f t="shared" si="71"/>
        <v>48022</v>
      </c>
      <c r="AH172" s="79">
        <f t="shared" si="87"/>
        <v>48022</v>
      </c>
      <c r="AI172" s="79">
        <f t="shared" si="73"/>
        <v>168077</v>
      </c>
      <c r="AJ172" s="71">
        <f t="shared" si="77"/>
        <v>72033</v>
      </c>
      <c r="AK172" s="71">
        <f t="shared" si="78"/>
        <v>120055</v>
      </c>
      <c r="AL172" s="71">
        <f t="shared" si="74"/>
        <v>96044</v>
      </c>
      <c r="AM172" s="71">
        <f t="shared" si="79"/>
        <v>6548.454545454545</v>
      </c>
      <c r="AN172" s="71">
        <f t="shared" si="80"/>
        <v>78581.454545454544</v>
      </c>
      <c r="AO172" s="71">
        <f t="shared" si="75"/>
        <v>18008.25</v>
      </c>
      <c r="AP172" s="86"/>
      <c r="AQ172" s="86"/>
      <c r="AT172" s="71">
        <f t="shared" si="86"/>
        <v>72033</v>
      </c>
      <c r="AU172" s="108">
        <f t="shared" si="81"/>
        <v>192088</v>
      </c>
      <c r="AV172" s="71">
        <f t="shared" si="63"/>
        <v>24011</v>
      </c>
      <c r="AW172" s="72">
        <v>24011</v>
      </c>
      <c r="AX172" s="73">
        <f t="shared" si="83"/>
        <v>216099</v>
      </c>
      <c r="AY172" s="74">
        <f t="shared" si="84"/>
        <v>0</v>
      </c>
    </row>
    <row r="173" spans="1:51" s="65" customFormat="1" ht="12.75">
      <c r="A173" s="55">
        <v>1</v>
      </c>
      <c r="B173" s="89" t="s">
        <v>99</v>
      </c>
      <c r="C173" s="89">
        <v>12</v>
      </c>
      <c r="D173" s="89" t="s">
        <v>55</v>
      </c>
      <c r="E173" s="109" t="s">
        <v>228</v>
      </c>
      <c r="F173" s="109" t="s">
        <v>229</v>
      </c>
      <c r="G173" s="89">
        <v>5905</v>
      </c>
      <c r="H173" s="109" t="s">
        <v>58</v>
      </c>
      <c r="I173" s="109" t="s">
        <v>230</v>
      </c>
      <c r="J173" s="109"/>
      <c r="K173" s="59">
        <v>42556</v>
      </c>
      <c r="L173" s="59">
        <v>42318</v>
      </c>
      <c r="M173" s="60">
        <v>43009</v>
      </c>
      <c r="N173" s="59">
        <f t="shared" si="58"/>
        <v>45240</v>
      </c>
      <c r="O173" s="149">
        <v>1</v>
      </c>
      <c r="P173" s="110">
        <f>+DATEDIF([1]Lampa!O$5,N173,"m")</f>
        <v>67</v>
      </c>
      <c r="Q173" s="61" t="s">
        <v>291</v>
      </c>
      <c r="R173" s="4">
        <v>0</v>
      </c>
      <c r="S173" s="109">
        <v>60</v>
      </c>
      <c r="T173" s="111">
        <v>250336</v>
      </c>
      <c r="U173" s="63">
        <v>4</v>
      </c>
      <c r="V173" s="63">
        <v>2018</v>
      </c>
      <c r="W173" s="81">
        <v>0</v>
      </c>
      <c r="X173" s="77"/>
      <c r="Y173" s="77">
        <f>+([1]Lampa!$D$5-V173)*12+[1]Lampa!$C$5-U173+1</f>
        <v>9</v>
      </c>
      <c r="Z173" s="65">
        <f t="shared" si="76"/>
        <v>21</v>
      </c>
      <c r="AA173" s="65">
        <f t="shared" si="76"/>
        <v>33</v>
      </c>
      <c r="AB173" s="65">
        <f>+AA173+AB$5</f>
        <v>38</v>
      </c>
      <c r="AC173" s="66">
        <f>+P173-AB173</f>
        <v>29</v>
      </c>
      <c r="AD173" s="158">
        <f t="shared" si="69"/>
        <v>4172.2666666666664</v>
      </c>
      <c r="AE173" s="82"/>
      <c r="AF173" s="67">
        <f t="shared" si="70"/>
        <v>0</v>
      </c>
      <c r="AG173" s="67">
        <f t="shared" si="71"/>
        <v>37550.399999999994</v>
      </c>
      <c r="AH173" s="82">
        <f t="shared" ref="AH173:AH233" si="88">+AE173+AF173+AG173</f>
        <v>37550.399999999994</v>
      </c>
      <c r="AI173" s="82">
        <f t="shared" si="73"/>
        <v>212785.6</v>
      </c>
      <c r="AJ173" s="71">
        <f t="shared" si="77"/>
        <v>50067.199999999997</v>
      </c>
      <c r="AK173" s="71">
        <f t="shared" si="78"/>
        <v>87617.599999999991</v>
      </c>
      <c r="AL173" s="71">
        <f t="shared" si="74"/>
        <v>162718.40000000002</v>
      </c>
      <c r="AM173" s="71">
        <f t="shared" si="79"/>
        <v>4551.5636363636359</v>
      </c>
      <c r="AN173" s="71">
        <f t="shared" si="80"/>
        <v>54618.763636363627</v>
      </c>
      <c r="AO173" s="71">
        <f t="shared" ref="AO173:AO233" si="89">+AD173*12</f>
        <v>50067.199999999997</v>
      </c>
      <c r="AP173" s="86">
        <f>+AO173</f>
        <v>50067.199999999997</v>
      </c>
      <c r="AQ173" s="86">
        <f t="shared" ref="AQ173:AQ233" si="90">+AD173*3</f>
        <v>12516.8</v>
      </c>
      <c r="AT173" s="71">
        <f t="shared" si="86"/>
        <v>50067.199999999997</v>
      </c>
      <c r="AU173" s="108">
        <f t="shared" si="81"/>
        <v>137684.79999999999</v>
      </c>
      <c r="AV173" s="71">
        <f t="shared" si="63"/>
        <v>112651.20000000001</v>
      </c>
      <c r="AW173" s="72">
        <f t="shared" si="82"/>
        <v>20861.333333333332</v>
      </c>
      <c r="AX173" s="73">
        <f t="shared" si="83"/>
        <v>158546.13333333333</v>
      </c>
      <c r="AY173" s="74">
        <f t="shared" si="84"/>
        <v>91789.866666666669</v>
      </c>
    </row>
    <row r="174" spans="1:51" ht="12.75">
      <c r="A174" s="55">
        <v>1</v>
      </c>
      <c r="B174" s="89" t="s">
        <v>99</v>
      </c>
      <c r="C174" s="104">
        <v>30</v>
      </c>
      <c r="D174" s="104" t="s">
        <v>55</v>
      </c>
      <c r="E174" s="104" t="s">
        <v>231</v>
      </c>
      <c r="F174" s="104" t="s">
        <v>76</v>
      </c>
      <c r="G174" s="104">
        <v>28</v>
      </c>
      <c r="H174" s="104" t="s">
        <v>58</v>
      </c>
      <c r="I174" s="104"/>
      <c r="J174" s="104"/>
      <c r="K174" s="105">
        <v>42703</v>
      </c>
      <c r="L174" s="59">
        <v>42318</v>
      </c>
      <c r="M174" s="60">
        <v>43009</v>
      </c>
      <c r="N174" s="59">
        <f t="shared" si="58"/>
        <v>45240</v>
      </c>
      <c r="O174" s="149">
        <v>1</v>
      </c>
      <c r="P174" s="106">
        <f>+DATEDIF([1]Lampa!O$5,N174,"m")</f>
        <v>67</v>
      </c>
      <c r="Q174" s="61" t="s">
        <v>291</v>
      </c>
      <c r="R174" s="4">
        <v>0</v>
      </c>
      <c r="S174" s="104">
        <v>60</v>
      </c>
      <c r="T174" s="107">
        <v>11975</v>
      </c>
      <c r="U174" s="63">
        <v>4</v>
      </c>
      <c r="V174" s="63">
        <v>2018</v>
      </c>
      <c r="W174" s="57"/>
      <c r="X174" s="57"/>
      <c r="Y174" s="65">
        <f>+([1]Lampa!$D$5-V174)*12+[1]Lampa!$C$5-U174+1</f>
        <v>9</v>
      </c>
      <c r="Z174" s="65">
        <f t="shared" si="76"/>
        <v>21</v>
      </c>
      <c r="AA174" s="65">
        <f t="shared" si="76"/>
        <v>33</v>
      </c>
      <c r="AB174" s="65">
        <f>+AA174+AB$5</f>
        <v>38</v>
      </c>
      <c r="AC174" s="66">
        <f>+P174-AB174</f>
        <v>29</v>
      </c>
      <c r="AD174" s="157">
        <f t="shared" si="69"/>
        <v>199.58333333333334</v>
      </c>
      <c r="AE174" s="68"/>
      <c r="AF174" s="67">
        <f t="shared" si="70"/>
        <v>0</v>
      </c>
      <c r="AG174" s="67">
        <f t="shared" si="71"/>
        <v>1796.25</v>
      </c>
      <c r="AH174" s="68">
        <f t="shared" si="88"/>
        <v>1796.25</v>
      </c>
      <c r="AI174" s="68">
        <f t="shared" si="73"/>
        <v>10178.75</v>
      </c>
      <c r="AJ174" s="71">
        <f t="shared" si="77"/>
        <v>2395</v>
      </c>
      <c r="AK174" s="71">
        <f t="shared" si="78"/>
        <v>4191.25</v>
      </c>
      <c r="AL174" s="71">
        <f t="shared" si="74"/>
        <v>7783.75</v>
      </c>
      <c r="AM174" s="71">
        <f t="shared" si="79"/>
        <v>217.72727272727272</v>
      </c>
      <c r="AN174" s="71">
        <f t="shared" si="80"/>
        <v>2612.7272727272725</v>
      </c>
      <c r="AO174" s="71">
        <f t="shared" si="89"/>
        <v>2395</v>
      </c>
      <c r="AP174" s="86">
        <f t="shared" ref="AP174:AP233" si="91">+AO174</f>
        <v>2395</v>
      </c>
      <c r="AQ174" s="86">
        <f t="shared" si="90"/>
        <v>598.75</v>
      </c>
      <c r="AT174" s="71">
        <f t="shared" si="86"/>
        <v>2395</v>
      </c>
      <c r="AU174" s="108">
        <f t="shared" si="81"/>
        <v>6586.25</v>
      </c>
      <c r="AV174" s="71">
        <f t="shared" si="63"/>
        <v>5388.75</v>
      </c>
      <c r="AW174" s="72">
        <f t="shared" si="82"/>
        <v>997.91666666666674</v>
      </c>
      <c r="AX174" s="73">
        <f t="shared" si="83"/>
        <v>7584.166666666667</v>
      </c>
      <c r="AY174" s="74">
        <f t="shared" si="84"/>
        <v>4390.833333333333</v>
      </c>
    </row>
    <row r="175" spans="1:51" ht="12.75">
      <c r="A175" s="55">
        <v>1</v>
      </c>
      <c r="B175" s="89" t="s">
        <v>99</v>
      </c>
      <c r="C175" s="104">
        <v>30</v>
      </c>
      <c r="D175" s="104" t="s">
        <v>55</v>
      </c>
      <c r="E175" s="104" t="s">
        <v>231</v>
      </c>
      <c r="F175" s="104" t="s">
        <v>76</v>
      </c>
      <c r="G175" s="104">
        <v>28</v>
      </c>
      <c r="H175" s="104" t="s">
        <v>58</v>
      </c>
      <c r="I175" s="104"/>
      <c r="J175" s="104"/>
      <c r="K175" s="105">
        <v>42703</v>
      </c>
      <c r="L175" s="59">
        <v>42318</v>
      </c>
      <c r="M175" s="60">
        <v>43009</v>
      </c>
      <c r="N175" s="59">
        <f t="shared" si="58"/>
        <v>45240</v>
      </c>
      <c r="O175" s="149">
        <v>1</v>
      </c>
      <c r="P175" s="106">
        <f>+DATEDIF([1]Lampa!O$5,N175,"m")</f>
        <v>67</v>
      </c>
      <c r="Q175" s="61" t="s">
        <v>291</v>
      </c>
      <c r="R175" s="4">
        <v>0</v>
      </c>
      <c r="S175" s="104">
        <v>60</v>
      </c>
      <c r="T175" s="107">
        <v>11975</v>
      </c>
      <c r="U175" s="63">
        <v>4</v>
      </c>
      <c r="V175" s="63">
        <v>2018</v>
      </c>
      <c r="W175" s="57"/>
      <c r="X175" s="57"/>
      <c r="Y175" s="65">
        <f>+([1]Lampa!$D$5-V175)*12+[1]Lampa!$C$5-U175+1</f>
        <v>9</v>
      </c>
      <c r="Z175" s="65">
        <f t="shared" si="76"/>
        <v>21</v>
      </c>
      <c r="AA175" s="65">
        <f t="shared" si="76"/>
        <v>33</v>
      </c>
      <c r="AB175" s="65">
        <f>+AA175+AB$5</f>
        <v>38</v>
      </c>
      <c r="AC175" s="66">
        <f>+P175-AB175</f>
        <v>29</v>
      </c>
      <c r="AD175" s="157">
        <f t="shared" si="69"/>
        <v>199.58333333333334</v>
      </c>
      <c r="AE175" s="68"/>
      <c r="AF175" s="67">
        <f t="shared" si="70"/>
        <v>0</v>
      </c>
      <c r="AG175" s="67">
        <f t="shared" si="71"/>
        <v>1796.25</v>
      </c>
      <c r="AH175" s="68">
        <f t="shared" si="88"/>
        <v>1796.25</v>
      </c>
      <c r="AI175" s="68">
        <f t="shared" si="73"/>
        <v>10178.75</v>
      </c>
      <c r="AJ175" s="71">
        <f t="shared" si="77"/>
        <v>2395</v>
      </c>
      <c r="AK175" s="71">
        <f t="shared" si="78"/>
        <v>4191.25</v>
      </c>
      <c r="AL175" s="71">
        <f t="shared" si="74"/>
        <v>7783.75</v>
      </c>
      <c r="AM175" s="71">
        <f t="shared" si="79"/>
        <v>217.72727272727272</v>
      </c>
      <c r="AN175" s="71">
        <f t="shared" si="80"/>
        <v>2612.7272727272725</v>
      </c>
      <c r="AO175" s="71">
        <f t="shared" si="89"/>
        <v>2395</v>
      </c>
      <c r="AP175" s="86">
        <f t="shared" si="91"/>
        <v>2395</v>
      </c>
      <c r="AQ175" s="86">
        <f t="shared" si="90"/>
        <v>598.75</v>
      </c>
      <c r="AT175" s="71">
        <f t="shared" si="86"/>
        <v>2395</v>
      </c>
      <c r="AU175" s="108">
        <f t="shared" si="81"/>
        <v>6586.25</v>
      </c>
      <c r="AV175" s="71">
        <f t="shared" si="63"/>
        <v>5388.75</v>
      </c>
      <c r="AW175" s="72">
        <f t="shared" si="82"/>
        <v>997.91666666666674</v>
      </c>
      <c r="AX175" s="73">
        <f t="shared" si="83"/>
        <v>7584.166666666667</v>
      </c>
      <c r="AY175" s="74">
        <f t="shared" si="84"/>
        <v>4390.833333333333</v>
      </c>
    </row>
    <row r="176" spans="1:51" ht="12.75">
      <c r="A176" s="55">
        <v>1</v>
      </c>
      <c r="B176" s="89" t="s">
        <v>99</v>
      </c>
      <c r="C176" s="104">
        <v>30</v>
      </c>
      <c r="D176" s="104" t="s">
        <v>55</v>
      </c>
      <c r="E176" s="104" t="s">
        <v>231</v>
      </c>
      <c r="F176" s="104" t="s">
        <v>76</v>
      </c>
      <c r="G176" s="104">
        <v>28</v>
      </c>
      <c r="H176" s="104" t="s">
        <v>58</v>
      </c>
      <c r="I176" s="104"/>
      <c r="J176" s="104"/>
      <c r="K176" s="105">
        <v>42703</v>
      </c>
      <c r="L176" s="59">
        <v>42318</v>
      </c>
      <c r="M176" s="60">
        <v>43009</v>
      </c>
      <c r="N176" s="59">
        <f t="shared" si="58"/>
        <v>45240</v>
      </c>
      <c r="O176" s="149">
        <v>1</v>
      </c>
      <c r="P176" s="106">
        <f>+DATEDIF([1]Lampa!O$5,N176,"m")</f>
        <v>67</v>
      </c>
      <c r="Q176" s="61" t="s">
        <v>291</v>
      </c>
      <c r="R176" s="4">
        <v>0</v>
      </c>
      <c r="S176" s="104">
        <v>60</v>
      </c>
      <c r="T176" s="107">
        <v>11975</v>
      </c>
      <c r="U176" s="63">
        <v>4</v>
      </c>
      <c r="V176" s="63">
        <v>2018</v>
      </c>
      <c r="W176" s="57"/>
      <c r="X176" s="57"/>
      <c r="Y176" s="65">
        <f>+([1]Lampa!$D$5-V176)*12+[1]Lampa!$C$5-U176+1</f>
        <v>9</v>
      </c>
      <c r="Z176" s="65">
        <f t="shared" si="76"/>
        <v>21</v>
      </c>
      <c r="AA176" s="65">
        <f t="shared" si="76"/>
        <v>33</v>
      </c>
      <c r="AB176" s="65">
        <f>+AA176+AB$5</f>
        <v>38</v>
      </c>
      <c r="AC176" s="66">
        <f>+P176-AB176</f>
        <v>29</v>
      </c>
      <c r="AD176" s="157">
        <f t="shared" si="69"/>
        <v>199.58333333333334</v>
      </c>
      <c r="AE176" s="68"/>
      <c r="AF176" s="67">
        <f t="shared" si="70"/>
        <v>0</v>
      </c>
      <c r="AG176" s="67">
        <f t="shared" si="71"/>
        <v>1796.25</v>
      </c>
      <c r="AH176" s="68">
        <f t="shared" si="88"/>
        <v>1796.25</v>
      </c>
      <c r="AI176" s="68">
        <f t="shared" si="73"/>
        <v>10178.75</v>
      </c>
      <c r="AJ176" s="71">
        <f t="shared" si="77"/>
        <v>2395</v>
      </c>
      <c r="AK176" s="71">
        <f t="shared" si="78"/>
        <v>4191.25</v>
      </c>
      <c r="AL176" s="71">
        <f t="shared" si="74"/>
        <v>7783.75</v>
      </c>
      <c r="AM176" s="71">
        <f t="shared" si="79"/>
        <v>217.72727272727272</v>
      </c>
      <c r="AN176" s="71">
        <f t="shared" si="80"/>
        <v>2612.7272727272725</v>
      </c>
      <c r="AO176" s="71">
        <f t="shared" si="89"/>
        <v>2395</v>
      </c>
      <c r="AP176" s="86">
        <f t="shared" si="91"/>
        <v>2395</v>
      </c>
      <c r="AQ176" s="86">
        <f t="shared" si="90"/>
        <v>598.75</v>
      </c>
      <c r="AT176" s="71">
        <f t="shared" si="86"/>
        <v>2395</v>
      </c>
      <c r="AU176" s="108">
        <f t="shared" si="81"/>
        <v>6586.25</v>
      </c>
      <c r="AV176" s="71">
        <f t="shared" si="63"/>
        <v>5388.75</v>
      </c>
      <c r="AW176" s="72">
        <f t="shared" si="82"/>
        <v>997.91666666666674</v>
      </c>
      <c r="AX176" s="73">
        <f t="shared" si="83"/>
        <v>7584.166666666667</v>
      </c>
      <c r="AY176" s="74">
        <f t="shared" si="84"/>
        <v>4390.833333333333</v>
      </c>
    </row>
    <row r="177" spans="1:51" ht="12.75">
      <c r="A177" s="55">
        <v>1</v>
      </c>
      <c r="B177" s="89" t="s">
        <v>99</v>
      </c>
      <c r="C177" s="104">
        <v>30</v>
      </c>
      <c r="D177" s="104" t="s">
        <v>55</v>
      </c>
      <c r="E177" s="104" t="s">
        <v>232</v>
      </c>
      <c r="F177" s="104" t="s">
        <v>76</v>
      </c>
      <c r="G177" s="104">
        <v>28</v>
      </c>
      <c r="H177" s="104" t="s">
        <v>58</v>
      </c>
      <c r="I177" s="104"/>
      <c r="J177" s="104"/>
      <c r="K177" s="105">
        <v>42703</v>
      </c>
      <c r="L177" s="59">
        <v>42318</v>
      </c>
      <c r="M177" s="60">
        <v>43009</v>
      </c>
      <c r="N177" s="59">
        <f t="shared" si="58"/>
        <v>45240</v>
      </c>
      <c r="O177" s="149">
        <v>1</v>
      </c>
      <c r="P177" s="106">
        <f>+DATEDIF([1]Lampa!O$5,N177,"m")</f>
        <v>67</v>
      </c>
      <c r="Q177" s="61" t="s">
        <v>291</v>
      </c>
      <c r="R177" s="4">
        <v>0</v>
      </c>
      <c r="S177" s="104">
        <v>60</v>
      </c>
      <c r="T177" s="107">
        <v>138860</v>
      </c>
      <c r="U177" s="63">
        <v>4</v>
      </c>
      <c r="V177" s="63">
        <v>2018</v>
      </c>
      <c r="W177" s="104"/>
      <c r="X177" s="104"/>
      <c r="Y177" s="109">
        <f>+([1]Lampa!$D$5-V177)*12+[1]Lampa!$C$5-U177+1</f>
        <v>9</v>
      </c>
      <c r="Z177" s="65">
        <f t="shared" si="76"/>
        <v>21</v>
      </c>
      <c r="AA177" s="65">
        <f t="shared" si="76"/>
        <v>33</v>
      </c>
      <c r="AB177" s="65">
        <f t="shared" ref="AB177:AB187" si="92">+AA177+AB$5</f>
        <v>38</v>
      </c>
      <c r="AC177" s="66">
        <f t="shared" ref="AC177:AC187" si="93">+P177-AB177</f>
        <v>29</v>
      </c>
      <c r="AD177" s="159">
        <f t="shared" si="69"/>
        <v>2314.3333333333335</v>
      </c>
      <c r="AE177" s="117"/>
      <c r="AF177" s="67">
        <f t="shared" si="70"/>
        <v>0</v>
      </c>
      <c r="AG177" s="67">
        <f t="shared" si="71"/>
        <v>20829</v>
      </c>
      <c r="AH177" s="117">
        <f t="shared" si="88"/>
        <v>20829</v>
      </c>
      <c r="AI177" s="117">
        <f t="shared" si="73"/>
        <v>118031</v>
      </c>
      <c r="AJ177" s="71">
        <f t="shared" si="77"/>
        <v>27772</v>
      </c>
      <c r="AK177" s="71">
        <f t="shared" si="78"/>
        <v>48601</v>
      </c>
      <c r="AL177" s="71">
        <f t="shared" si="74"/>
        <v>90259</v>
      </c>
      <c r="AM177" s="71">
        <f t="shared" si="79"/>
        <v>2524.7272727272725</v>
      </c>
      <c r="AN177" s="71">
        <f t="shared" si="80"/>
        <v>30296.727272727272</v>
      </c>
      <c r="AO177" s="71">
        <f t="shared" si="89"/>
        <v>27772</v>
      </c>
      <c r="AP177" s="86">
        <f t="shared" si="91"/>
        <v>27772</v>
      </c>
      <c r="AQ177" s="86">
        <f t="shared" si="90"/>
        <v>6943</v>
      </c>
      <c r="AT177" s="71">
        <f t="shared" si="86"/>
        <v>27772</v>
      </c>
      <c r="AU177" s="108">
        <f t="shared" si="81"/>
        <v>76373</v>
      </c>
      <c r="AV177" s="71">
        <f t="shared" si="63"/>
        <v>62487</v>
      </c>
      <c r="AW177" s="72">
        <f t="shared" si="82"/>
        <v>11571.666666666668</v>
      </c>
      <c r="AX177" s="73">
        <f t="shared" si="83"/>
        <v>87944.666666666672</v>
      </c>
      <c r="AY177" s="74">
        <f t="shared" si="84"/>
        <v>50915.333333333328</v>
      </c>
    </row>
    <row r="178" spans="1:51" ht="12.75">
      <c r="A178" s="55">
        <v>1</v>
      </c>
      <c r="B178" s="89" t="s">
        <v>99</v>
      </c>
      <c r="C178" s="104">
        <v>30</v>
      </c>
      <c r="D178" s="104" t="s">
        <v>55</v>
      </c>
      <c r="E178" s="104" t="s">
        <v>233</v>
      </c>
      <c r="F178" s="104" t="s">
        <v>76</v>
      </c>
      <c r="G178" s="104">
        <v>28</v>
      </c>
      <c r="H178" s="104" t="s">
        <v>58</v>
      </c>
      <c r="I178" s="104"/>
      <c r="J178" s="104"/>
      <c r="K178" s="105">
        <v>42703</v>
      </c>
      <c r="L178" s="59">
        <v>42318</v>
      </c>
      <c r="M178" s="60">
        <v>43009</v>
      </c>
      <c r="N178" s="59">
        <f t="shared" si="58"/>
        <v>45240</v>
      </c>
      <c r="O178" s="149">
        <v>1</v>
      </c>
      <c r="P178" s="106">
        <f>+DATEDIF([1]Lampa!O$5,N178,"m")</f>
        <v>67</v>
      </c>
      <c r="Q178" s="61" t="s">
        <v>291</v>
      </c>
      <c r="R178" s="4">
        <v>0</v>
      </c>
      <c r="S178" s="104">
        <v>60</v>
      </c>
      <c r="T178" s="107">
        <v>123345</v>
      </c>
      <c r="U178" s="63">
        <v>4</v>
      </c>
      <c r="V178" s="63">
        <v>2018</v>
      </c>
      <c r="W178" s="104"/>
      <c r="X178" s="104"/>
      <c r="Y178" s="109">
        <f>+([1]Lampa!$D$5-V178)*12+[1]Lampa!$C$5-U178+1</f>
        <v>9</v>
      </c>
      <c r="Z178" s="65">
        <f t="shared" si="76"/>
        <v>21</v>
      </c>
      <c r="AA178" s="65">
        <f t="shared" si="76"/>
        <v>33</v>
      </c>
      <c r="AB178" s="65">
        <f t="shared" si="92"/>
        <v>38</v>
      </c>
      <c r="AC178" s="66">
        <f t="shared" si="93"/>
        <v>29</v>
      </c>
      <c r="AD178" s="159">
        <f t="shared" si="69"/>
        <v>2055.75</v>
      </c>
      <c r="AE178" s="117"/>
      <c r="AF178" s="67">
        <f t="shared" si="70"/>
        <v>0</v>
      </c>
      <c r="AG178" s="67">
        <f t="shared" si="71"/>
        <v>18501.75</v>
      </c>
      <c r="AH178" s="117">
        <f t="shared" si="88"/>
        <v>18501.75</v>
      </c>
      <c r="AI178" s="117">
        <f t="shared" si="73"/>
        <v>104843.25</v>
      </c>
      <c r="AJ178" s="71">
        <f t="shared" si="77"/>
        <v>24669</v>
      </c>
      <c r="AK178" s="71">
        <f t="shared" si="78"/>
        <v>43170.75</v>
      </c>
      <c r="AL178" s="71">
        <f t="shared" si="74"/>
        <v>80174.25</v>
      </c>
      <c r="AM178" s="71">
        <f t="shared" si="79"/>
        <v>2242.6363636363635</v>
      </c>
      <c r="AN178" s="71">
        <f t="shared" si="80"/>
        <v>26911.63636363636</v>
      </c>
      <c r="AO178" s="71">
        <f t="shared" si="89"/>
        <v>24669</v>
      </c>
      <c r="AP178" s="86">
        <f t="shared" si="91"/>
        <v>24669</v>
      </c>
      <c r="AQ178" s="86">
        <f t="shared" si="90"/>
        <v>6167.25</v>
      </c>
      <c r="AT178" s="71">
        <f t="shared" si="86"/>
        <v>24669</v>
      </c>
      <c r="AU178" s="108">
        <f t="shared" si="81"/>
        <v>67839.75</v>
      </c>
      <c r="AV178" s="71">
        <f t="shared" si="63"/>
        <v>55505.25</v>
      </c>
      <c r="AW178" s="72">
        <f t="shared" si="82"/>
        <v>10278.75</v>
      </c>
      <c r="AX178" s="73">
        <f t="shared" si="83"/>
        <v>78118.5</v>
      </c>
      <c r="AY178" s="74">
        <f t="shared" si="84"/>
        <v>45226.5</v>
      </c>
    </row>
    <row r="179" spans="1:51" s="65" customFormat="1" ht="12.75">
      <c r="A179" s="55">
        <v>1</v>
      </c>
      <c r="B179" s="89" t="s">
        <v>99</v>
      </c>
      <c r="C179" s="89">
        <v>4</v>
      </c>
      <c r="D179" s="89" t="s">
        <v>55</v>
      </c>
      <c r="E179" s="109" t="s">
        <v>234</v>
      </c>
      <c r="F179" s="109" t="s">
        <v>198</v>
      </c>
      <c r="G179" s="89" t="s">
        <v>235</v>
      </c>
      <c r="H179" s="109" t="s">
        <v>58</v>
      </c>
      <c r="I179" s="109" t="s">
        <v>200</v>
      </c>
      <c r="J179" s="109"/>
      <c r="K179" s="59">
        <v>42768</v>
      </c>
      <c r="L179" s="59">
        <v>42318</v>
      </c>
      <c r="M179" s="60">
        <v>43009</v>
      </c>
      <c r="N179" s="59">
        <f t="shared" si="58"/>
        <v>45240</v>
      </c>
      <c r="O179" s="149">
        <v>1</v>
      </c>
      <c r="P179" s="110">
        <f>+DATEDIF([1]Lampa!O$5,N179,"m")</f>
        <v>67</v>
      </c>
      <c r="Q179" s="61" t="s">
        <v>291</v>
      </c>
      <c r="R179" s="4">
        <v>0</v>
      </c>
      <c r="S179" s="109">
        <v>60</v>
      </c>
      <c r="T179" s="111">
        <v>113086.07999999999</v>
      </c>
      <c r="U179" s="63">
        <v>4</v>
      </c>
      <c r="V179" s="63">
        <v>2018</v>
      </c>
      <c r="W179" s="118">
        <v>0</v>
      </c>
      <c r="X179" s="109"/>
      <c r="Y179" s="109">
        <f>+([1]Lampa!$D$5-V179)*12+[1]Lampa!$C$5-U179+1</f>
        <v>9</v>
      </c>
      <c r="Z179" s="65">
        <f t="shared" si="76"/>
        <v>21</v>
      </c>
      <c r="AA179" s="65">
        <f t="shared" si="76"/>
        <v>33</v>
      </c>
      <c r="AB179" s="65">
        <f t="shared" si="92"/>
        <v>38</v>
      </c>
      <c r="AC179" s="66">
        <f t="shared" si="93"/>
        <v>29</v>
      </c>
      <c r="AD179" s="159">
        <f t="shared" si="69"/>
        <v>1884.7679999999998</v>
      </c>
      <c r="AE179" s="117"/>
      <c r="AF179" s="67">
        <f t="shared" si="70"/>
        <v>0</v>
      </c>
      <c r="AG179" s="67">
        <f t="shared" si="71"/>
        <v>16962.911999999997</v>
      </c>
      <c r="AH179" s="117">
        <f t="shared" si="88"/>
        <v>16962.911999999997</v>
      </c>
      <c r="AI179" s="117">
        <f t="shared" si="73"/>
        <v>96123.167999999991</v>
      </c>
      <c r="AJ179" s="71">
        <f t="shared" si="77"/>
        <v>22617.215999999997</v>
      </c>
      <c r="AK179" s="71">
        <f t="shared" si="78"/>
        <v>39580.127999999997</v>
      </c>
      <c r="AL179" s="71">
        <f t="shared" si="74"/>
        <v>73505.95199999999</v>
      </c>
      <c r="AM179" s="71">
        <f t="shared" si="79"/>
        <v>2056.110545454545</v>
      </c>
      <c r="AN179" s="71">
        <f t="shared" si="80"/>
        <v>24673.32654545454</v>
      </c>
      <c r="AO179" s="71">
        <f t="shared" si="89"/>
        <v>22617.215999999997</v>
      </c>
      <c r="AP179" s="86">
        <f t="shared" si="91"/>
        <v>22617.215999999997</v>
      </c>
      <c r="AQ179" s="86">
        <f t="shared" si="90"/>
        <v>5654.3039999999992</v>
      </c>
      <c r="AT179" s="71">
        <f t="shared" si="86"/>
        <v>22617.215999999997</v>
      </c>
      <c r="AU179" s="108">
        <f t="shared" si="81"/>
        <v>62197.343999999997</v>
      </c>
      <c r="AV179" s="71">
        <f t="shared" si="63"/>
        <v>50888.73599999999</v>
      </c>
      <c r="AW179" s="72">
        <f t="shared" si="82"/>
        <v>9423.8399999999983</v>
      </c>
      <c r="AX179" s="73">
        <f t="shared" si="83"/>
        <v>71621.183999999994</v>
      </c>
      <c r="AY179" s="74">
        <f t="shared" si="84"/>
        <v>41464.895999999993</v>
      </c>
    </row>
    <row r="180" spans="1:51" s="65" customFormat="1" ht="12.75">
      <c r="A180" s="55">
        <v>1</v>
      </c>
      <c r="B180" s="89" t="s">
        <v>99</v>
      </c>
      <c r="C180" s="89">
        <v>4</v>
      </c>
      <c r="D180" s="89" t="s">
        <v>55</v>
      </c>
      <c r="E180" s="109" t="s">
        <v>234</v>
      </c>
      <c r="F180" s="109" t="s">
        <v>198</v>
      </c>
      <c r="G180" s="89" t="s">
        <v>235</v>
      </c>
      <c r="H180" s="109" t="s">
        <v>58</v>
      </c>
      <c r="I180" s="109" t="s">
        <v>200</v>
      </c>
      <c r="J180" s="109"/>
      <c r="K180" s="59">
        <v>42768</v>
      </c>
      <c r="L180" s="59">
        <v>42318</v>
      </c>
      <c r="M180" s="60">
        <v>43009</v>
      </c>
      <c r="N180" s="59">
        <f t="shared" si="58"/>
        <v>45240</v>
      </c>
      <c r="O180" s="149">
        <v>1</v>
      </c>
      <c r="P180" s="110">
        <f>+DATEDIF([1]Lampa!O$5,N180,"m")</f>
        <v>67</v>
      </c>
      <c r="Q180" s="61" t="s">
        <v>291</v>
      </c>
      <c r="R180" s="4">
        <v>0</v>
      </c>
      <c r="S180" s="109">
        <v>60</v>
      </c>
      <c r="T180" s="111">
        <v>113086.07999999999</v>
      </c>
      <c r="U180" s="63">
        <v>4</v>
      </c>
      <c r="V180" s="63">
        <v>2018</v>
      </c>
      <c r="W180" s="118">
        <v>0</v>
      </c>
      <c r="X180" s="109"/>
      <c r="Y180" s="109">
        <f>+([1]Lampa!$D$5-V180)*12+[1]Lampa!$C$5-U180+1</f>
        <v>9</v>
      </c>
      <c r="Z180" s="65">
        <f t="shared" si="76"/>
        <v>21</v>
      </c>
      <c r="AA180" s="65">
        <f t="shared" si="76"/>
        <v>33</v>
      </c>
      <c r="AB180" s="65">
        <f t="shared" si="92"/>
        <v>38</v>
      </c>
      <c r="AC180" s="66">
        <f t="shared" si="93"/>
        <v>29</v>
      </c>
      <c r="AD180" s="159">
        <f t="shared" si="69"/>
        <v>1884.7679999999998</v>
      </c>
      <c r="AE180" s="117"/>
      <c r="AF180" s="67">
        <f t="shared" si="70"/>
        <v>0</v>
      </c>
      <c r="AG180" s="67">
        <f t="shared" si="71"/>
        <v>16962.911999999997</v>
      </c>
      <c r="AH180" s="117">
        <f t="shared" si="88"/>
        <v>16962.911999999997</v>
      </c>
      <c r="AI180" s="117">
        <f t="shared" si="73"/>
        <v>96123.167999999991</v>
      </c>
      <c r="AJ180" s="71">
        <f t="shared" si="77"/>
        <v>22617.215999999997</v>
      </c>
      <c r="AK180" s="71">
        <f t="shared" si="78"/>
        <v>39580.127999999997</v>
      </c>
      <c r="AL180" s="71">
        <f t="shared" si="74"/>
        <v>73505.95199999999</v>
      </c>
      <c r="AM180" s="71">
        <f t="shared" si="79"/>
        <v>2056.110545454545</v>
      </c>
      <c r="AN180" s="71">
        <f t="shared" si="80"/>
        <v>24673.32654545454</v>
      </c>
      <c r="AO180" s="71">
        <f t="shared" si="89"/>
        <v>22617.215999999997</v>
      </c>
      <c r="AP180" s="86">
        <f t="shared" si="91"/>
        <v>22617.215999999997</v>
      </c>
      <c r="AQ180" s="86">
        <f t="shared" si="90"/>
        <v>5654.3039999999992</v>
      </c>
      <c r="AT180" s="71">
        <f t="shared" si="86"/>
        <v>22617.215999999997</v>
      </c>
      <c r="AU180" s="108">
        <f t="shared" si="81"/>
        <v>62197.343999999997</v>
      </c>
      <c r="AV180" s="71">
        <f t="shared" si="63"/>
        <v>50888.73599999999</v>
      </c>
      <c r="AW180" s="72">
        <f t="shared" si="82"/>
        <v>9423.8399999999983</v>
      </c>
      <c r="AX180" s="73">
        <f t="shared" si="83"/>
        <v>71621.183999999994</v>
      </c>
      <c r="AY180" s="74">
        <f t="shared" si="84"/>
        <v>41464.895999999993</v>
      </c>
    </row>
    <row r="181" spans="1:51" s="65" customFormat="1" ht="12.75">
      <c r="A181" s="55">
        <v>1</v>
      </c>
      <c r="B181" s="89" t="s">
        <v>99</v>
      </c>
      <c r="C181" s="89">
        <v>4</v>
      </c>
      <c r="D181" s="89" t="s">
        <v>55</v>
      </c>
      <c r="E181" s="109" t="s">
        <v>234</v>
      </c>
      <c r="F181" s="109" t="s">
        <v>198</v>
      </c>
      <c r="G181" s="89" t="s">
        <v>235</v>
      </c>
      <c r="H181" s="109" t="s">
        <v>58</v>
      </c>
      <c r="I181" s="109" t="s">
        <v>200</v>
      </c>
      <c r="J181" s="109"/>
      <c r="K181" s="59">
        <v>42768</v>
      </c>
      <c r="L181" s="59">
        <v>42318</v>
      </c>
      <c r="M181" s="60">
        <v>43009</v>
      </c>
      <c r="N181" s="59">
        <f t="shared" si="58"/>
        <v>45240</v>
      </c>
      <c r="O181" s="149">
        <v>1</v>
      </c>
      <c r="P181" s="110">
        <f>+DATEDIF([1]Lampa!O$5,N181,"m")</f>
        <v>67</v>
      </c>
      <c r="Q181" s="61" t="s">
        <v>291</v>
      </c>
      <c r="R181" s="4">
        <v>0</v>
      </c>
      <c r="S181" s="109">
        <v>60</v>
      </c>
      <c r="T181" s="111">
        <v>113086.07999999999</v>
      </c>
      <c r="U181" s="63">
        <v>4</v>
      </c>
      <c r="V181" s="63">
        <v>2018</v>
      </c>
      <c r="W181" s="81">
        <v>0</v>
      </c>
      <c r="X181" s="77"/>
      <c r="Y181" s="77">
        <f>+([1]Lampa!$D$5-V181)*12+[1]Lampa!$C$5-U181+1</f>
        <v>9</v>
      </c>
      <c r="Z181" s="65">
        <f t="shared" si="76"/>
        <v>21</v>
      </c>
      <c r="AA181" s="65">
        <f t="shared" si="76"/>
        <v>33</v>
      </c>
      <c r="AB181" s="65">
        <f t="shared" si="92"/>
        <v>38</v>
      </c>
      <c r="AC181" s="66">
        <f t="shared" si="93"/>
        <v>29</v>
      </c>
      <c r="AD181" s="158">
        <f t="shared" si="69"/>
        <v>1884.7679999999998</v>
      </c>
      <c r="AE181" s="82"/>
      <c r="AF181" s="67">
        <f t="shared" si="70"/>
        <v>0</v>
      </c>
      <c r="AG181" s="67">
        <f t="shared" si="71"/>
        <v>16962.911999999997</v>
      </c>
      <c r="AH181" s="82">
        <f t="shared" si="88"/>
        <v>16962.911999999997</v>
      </c>
      <c r="AI181" s="82">
        <f t="shared" si="73"/>
        <v>96123.167999999991</v>
      </c>
      <c r="AJ181" s="71">
        <f t="shared" si="77"/>
        <v>22617.215999999997</v>
      </c>
      <c r="AK181" s="71">
        <f t="shared" si="78"/>
        <v>39580.127999999997</v>
      </c>
      <c r="AL181" s="71">
        <f t="shared" si="74"/>
        <v>73505.95199999999</v>
      </c>
      <c r="AM181" s="71">
        <f t="shared" si="79"/>
        <v>2056.110545454545</v>
      </c>
      <c r="AN181" s="71">
        <f t="shared" si="80"/>
        <v>24673.32654545454</v>
      </c>
      <c r="AO181" s="71">
        <f t="shared" si="89"/>
        <v>22617.215999999997</v>
      </c>
      <c r="AP181" s="86">
        <f t="shared" si="91"/>
        <v>22617.215999999997</v>
      </c>
      <c r="AQ181" s="86">
        <f t="shared" si="90"/>
        <v>5654.3039999999992</v>
      </c>
      <c r="AT181" s="71">
        <f t="shared" si="86"/>
        <v>22617.215999999997</v>
      </c>
      <c r="AU181" s="108">
        <f t="shared" si="81"/>
        <v>62197.343999999997</v>
      </c>
      <c r="AV181" s="71">
        <f t="shared" si="63"/>
        <v>50888.73599999999</v>
      </c>
      <c r="AW181" s="72">
        <f t="shared" si="82"/>
        <v>9423.8399999999983</v>
      </c>
      <c r="AX181" s="73">
        <f t="shared" si="83"/>
        <v>71621.183999999994</v>
      </c>
      <c r="AY181" s="74">
        <f t="shared" si="84"/>
        <v>41464.895999999993</v>
      </c>
    </row>
    <row r="182" spans="1:51" s="65" customFormat="1" ht="12.75">
      <c r="A182" s="55">
        <v>1</v>
      </c>
      <c r="B182" s="89" t="s">
        <v>99</v>
      </c>
      <c r="C182" s="89">
        <v>4</v>
      </c>
      <c r="D182" s="89" t="s">
        <v>55</v>
      </c>
      <c r="E182" s="109" t="s">
        <v>234</v>
      </c>
      <c r="F182" s="109" t="s">
        <v>198</v>
      </c>
      <c r="G182" s="89" t="s">
        <v>235</v>
      </c>
      <c r="H182" s="109" t="s">
        <v>58</v>
      </c>
      <c r="I182" s="109" t="s">
        <v>200</v>
      </c>
      <c r="J182" s="109"/>
      <c r="K182" s="59">
        <v>42768</v>
      </c>
      <c r="L182" s="59">
        <v>42318</v>
      </c>
      <c r="M182" s="60">
        <v>43009</v>
      </c>
      <c r="N182" s="59">
        <f t="shared" si="58"/>
        <v>45240</v>
      </c>
      <c r="O182" s="149">
        <v>1</v>
      </c>
      <c r="P182" s="110">
        <f>+DATEDIF([1]Lampa!O$5,N182,"m")</f>
        <v>67</v>
      </c>
      <c r="Q182" s="61" t="s">
        <v>291</v>
      </c>
      <c r="R182" s="4">
        <v>0</v>
      </c>
      <c r="S182" s="109">
        <v>60</v>
      </c>
      <c r="T182" s="111">
        <v>113086.07999999999</v>
      </c>
      <c r="U182" s="63">
        <v>4</v>
      </c>
      <c r="V182" s="63">
        <v>2018</v>
      </c>
      <c r="W182" s="64">
        <v>0</v>
      </c>
      <c r="Y182" s="65">
        <f>+([1]Lampa!$D$5-V182)*12+[1]Lampa!$C$5-U182+1</f>
        <v>9</v>
      </c>
      <c r="Z182" s="65">
        <f t="shared" si="76"/>
        <v>21</v>
      </c>
      <c r="AA182" s="65">
        <f t="shared" si="76"/>
        <v>33</v>
      </c>
      <c r="AB182" s="65">
        <f t="shared" si="92"/>
        <v>38</v>
      </c>
      <c r="AC182" s="66">
        <f t="shared" si="93"/>
        <v>29</v>
      </c>
      <c r="AD182" s="157">
        <f t="shared" si="69"/>
        <v>1884.7679999999998</v>
      </c>
      <c r="AE182" s="68"/>
      <c r="AF182" s="67">
        <f t="shared" si="70"/>
        <v>0</v>
      </c>
      <c r="AG182" s="67">
        <f t="shared" si="71"/>
        <v>16962.911999999997</v>
      </c>
      <c r="AH182" s="68">
        <f t="shared" si="88"/>
        <v>16962.911999999997</v>
      </c>
      <c r="AI182" s="68">
        <f t="shared" si="73"/>
        <v>96123.167999999991</v>
      </c>
      <c r="AJ182" s="71">
        <f t="shared" si="77"/>
        <v>22617.215999999997</v>
      </c>
      <c r="AK182" s="71">
        <f t="shared" si="78"/>
        <v>39580.127999999997</v>
      </c>
      <c r="AL182" s="71">
        <f t="shared" si="74"/>
        <v>73505.95199999999</v>
      </c>
      <c r="AM182" s="71">
        <f t="shared" si="79"/>
        <v>2056.110545454545</v>
      </c>
      <c r="AN182" s="71">
        <f t="shared" si="80"/>
        <v>24673.32654545454</v>
      </c>
      <c r="AO182" s="71">
        <f t="shared" si="89"/>
        <v>22617.215999999997</v>
      </c>
      <c r="AP182" s="86">
        <f t="shared" si="91"/>
        <v>22617.215999999997</v>
      </c>
      <c r="AQ182" s="86">
        <f t="shared" si="90"/>
        <v>5654.3039999999992</v>
      </c>
      <c r="AT182" s="71">
        <f t="shared" si="86"/>
        <v>22617.215999999997</v>
      </c>
      <c r="AU182" s="108">
        <f t="shared" si="81"/>
        <v>62197.343999999997</v>
      </c>
      <c r="AV182" s="71">
        <f t="shared" si="63"/>
        <v>50888.73599999999</v>
      </c>
      <c r="AW182" s="72">
        <f t="shared" si="82"/>
        <v>9423.8399999999983</v>
      </c>
      <c r="AX182" s="73">
        <f t="shared" si="83"/>
        <v>71621.183999999994</v>
      </c>
      <c r="AY182" s="74">
        <f t="shared" si="84"/>
        <v>41464.895999999993</v>
      </c>
    </row>
    <row r="183" spans="1:51" s="65" customFormat="1" ht="12.75">
      <c r="A183" s="55">
        <v>1</v>
      </c>
      <c r="B183" s="89" t="s">
        <v>99</v>
      </c>
      <c r="C183" s="89">
        <v>4</v>
      </c>
      <c r="D183" s="89" t="s">
        <v>55</v>
      </c>
      <c r="E183" s="109" t="s">
        <v>234</v>
      </c>
      <c r="F183" s="109" t="s">
        <v>198</v>
      </c>
      <c r="G183" s="89" t="s">
        <v>235</v>
      </c>
      <c r="H183" s="109" t="s">
        <v>58</v>
      </c>
      <c r="I183" s="109" t="s">
        <v>200</v>
      </c>
      <c r="J183" s="109"/>
      <c r="K183" s="59">
        <v>42768</v>
      </c>
      <c r="L183" s="59">
        <v>42318</v>
      </c>
      <c r="M183" s="60">
        <v>43009</v>
      </c>
      <c r="N183" s="59">
        <f t="shared" si="58"/>
        <v>45240</v>
      </c>
      <c r="O183" s="149">
        <v>1</v>
      </c>
      <c r="P183" s="110">
        <f>+DATEDIF([1]Lampa!O$5,N183,"m")</f>
        <v>67</v>
      </c>
      <c r="Q183" s="61" t="s">
        <v>291</v>
      </c>
      <c r="R183" s="4">
        <v>0</v>
      </c>
      <c r="S183" s="109">
        <v>60</v>
      </c>
      <c r="T183" s="111">
        <v>113086.07999999999</v>
      </c>
      <c r="U183" s="63">
        <v>4</v>
      </c>
      <c r="V183" s="63">
        <v>2018</v>
      </c>
      <c r="W183" s="64">
        <v>0</v>
      </c>
      <c r="Y183" s="65">
        <f>+([1]Lampa!$D$5-V183)*12+[1]Lampa!$C$5-U183+1</f>
        <v>9</v>
      </c>
      <c r="Z183" s="65">
        <f t="shared" si="76"/>
        <v>21</v>
      </c>
      <c r="AA183" s="65">
        <f t="shared" si="76"/>
        <v>33</v>
      </c>
      <c r="AB183" s="65">
        <f t="shared" si="92"/>
        <v>38</v>
      </c>
      <c r="AC183" s="66">
        <f t="shared" si="93"/>
        <v>29</v>
      </c>
      <c r="AD183" s="157">
        <f t="shared" si="69"/>
        <v>1884.7679999999998</v>
      </c>
      <c r="AE183" s="68"/>
      <c r="AF183" s="67">
        <f t="shared" si="70"/>
        <v>0</v>
      </c>
      <c r="AG183" s="67">
        <f t="shared" si="71"/>
        <v>16962.911999999997</v>
      </c>
      <c r="AH183" s="68">
        <f t="shared" si="88"/>
        <v>16962.911999999997</v>
      </c>
      <c r="AI183" s="68">
        <f t="shared" si="73"/>
        <v>96123.167999999991</v>
      </c>
      <c r="AJ183" s="71">
        <f t="shared" si="77"/>
        <v>22617.215999999997</v>
      </c>
      <c r="AK183" s="71">
        <f t="shared" si="78"/>
        <v>39580.127999999997</v>
      </c>
      <c r="AL183" s="71">
        <f t="shared" si="74"/>
        <v>73505.95199999999</v>
      </c>
      <c r="AM183" s="71">
        <f t="shared" si="79"/>
        <v>2056.110545454545</v>
      </c>
      <c r="AN183" s="71">
        <f t="shared" si="80"/>
        <v>24673.32654545454</v>
      </c>
      <c r="AO183" s="71">
        <f t="shared" si="89"/>
        <v>22617.215999999997</v>
      </c>
      <c r="AP183" s="86">
        <f t="shared" si="91"/>
        <v>22617.215999999997</v>
      </c>
      <c r="AQ183" s="86">
        <f t="shared" si="90"/>
        <v>5654.3039999999992</v>
      </c>
      <c r="AT183" s="71">
        <f t="shared" si="86"/>
        <v>22617.215999999997</v>
      </c>
      <c r="AU183" s="108">
        <f t="shared" si="81"/>
        <v>62197.343999999997</v>
      </c>
      <c r="AV183" s="71">
        <f t="shared" si="63"/>
        <v>50888.73599999999</v>
      </c>
      <c r="AW183" s="72">
        <f t="shared" si="82"/>
        <v>9423.8399999999983</v>
      </c>
      <c r="AX183" s="73">
        <f t="shared" si="83"/>
        <v>71621.183999999994</v>
      </c>
      <c r="AY183" s="74">
        <f t="shared" si="84"/>
        <v>41464.895999999993</v>
      </c>
    </row>
    <row r="184" spans="1:51" s="65" customFormat="1" ht="12.75">
      <c r="A184" s="55">
        <v>1</v>
      </c>
      <c r="B184" s="89" t="s">
        <v>99</v>
      </c>
      <c r="C184" s="89">
        <v>4</v>
      </c>
      <c r="D184" s="89" t="s">
        <v>55</v>
      </c>
      <c r="E184" s="109" t="s">
        <v>234</v>
      </c>
      <c r="F184" s="109" t="s">
        <v>198</v>
      </c>
      <c r="G184" s="89" t="s">
        <v>235</v>
      </c>
      <c r="H184" s="109" t="s">
        <v>58</v>
      </c>
      <c r="I184" s="109" t="s">
        <v>200</v>
      </c>
      <c r="J184" s="109"/>
      <c r="K184" s="59">
        <v>42768</v>
      </c>
      <c r="L184" s="59">
        <v>42318</v>
      </c>
      <c r="M184" s="60">
        <v>43009</v>
      </c>
      <c r="N184" s="59">
        <f t="shared" si="58"/>
        <v>45240</v>
      </c>
      <c r="O184" s="149">
        <v>1</v>
      </c>
      <c r="P184" s="110">
        <f>+DATEDIF([1]Lampa!O$5,N184,"m")</f>
        <v>67</v>
      </c>
      <c r="Q184" s="61" t="s">
        <v>291</v>
      </c>
      <c r="R184" s="4">
        <v>0</v>
      </c>
      <c r="S184" s="109">
        <v>60</v>
      </c>
      <c r="T184" s="111">
        <v>113086.07999999999</v>
      </c>
      <c r="U184" s="63">
        <v>4</v>
      </c>
      <c r="V184" s="63">
        <v>2018</v>
      </c>
      <c r="W184" s="64">
        <v>0</v>
      </c>
      <c r="Y184" s="65">
        <f>+([1]Lampa!$D$5-V184)*12+[1]Lampa!$C$5-U184+1</f>
        <v>9</v>
      </c>
      <c r="Z184" s="65">
        <f t="shared" si="76"/>
        <v>21</v>
      </c>
      <c r="AA184" s="65">
        <f t="shared" si="76"/>
        <v>33</v>
      </c>
      <c r="AB184" s="65">
        <f t="shared" si="92"/>
        <v>38</v>
      </c>
      <c r="AC184" s="66">
        <f t="shared" si="93"/>
        <v>29</v>
      </c>
      <c r="AD184" s="157">
        <f t="shared" si="69"/>
        <v>1884.7679999999998</v>
      </c>
      <c r="AE184" s="68"/>
      <c r="AF184" s="67">
        <f t="shared" si="70"/>
        <v>0</v>
      </c>
      <c r="AG184" s="67">
        <f t="shared" si="71"/>
        <v>16962.911999999997</v>
      </c>
      <c r="AH184" s="68">
        <f t="shared" si="88"/>
        <v>16962.911999999997</v>
      </c>
      <c r="AI184" s="68">
        <f t="shared" si="73"/>
        <v>96123.167999999991</v>
      </c>
      <c r="AJ184" s="71">
        <f t="shared" si="77"/>
        <v>22617.215999999997</v>
      </c>
      <c r="AK184" s="71">
        <f t="shared" si="78"/>
        <v>39580.127999999997</v>
      </c>
      <c r="AL184" s="71">
        <f t="shared" si="74"/>
        <v>73505.95199999999</v>
      </c>
      <c r="AM184" s="71">
        <f t="shared" si="79"/>
        <v>2056.110545454545</v>
      </c>
      <c r="AN184" s="71">
        <f t="shared" si="80"/>
        <v>24673.32654545454</v>
      </c>
      <c r="AO184" s="71">
        <f t="shared" si="89"/>
        <v>22617.215999999997</v>
      </c>
      <c r="AP184" s="86">
        <f t="shared" si="91"/>
        <v>22617.215999999997</v>
      </c>
      <c r="AQ184" s="86">
        <f t="shared" si="90"/>
        <v>5654.3039999999992</v>
      </c>
      <c r="AT184" s="71">
        <f t="shared" si="86"/>
        <v>22617.215999999997</v>
      </c>
      <c r="AU184" s="108">
        <f t="shared" si="81"/>
        <v>62197.343999999997</v>
      </c>
      <c r="AV184" s="71">
        <f t="shared" si="63"/>
        <v>50888.73599999999</v>
      </c>
      <c r="AW184" s="72">
        <f t="shared" si="82"/>
        <v>9423.8399999999983</v>
      </c>
      <c r="AX184" s="73">
        <f t="shared" si="83"/>
        <v>71621.183999999994</v>
      </c>
      <c r="AY184" s="74">
        <f t="shared" si="84"/>
        <v>41464.895999999993</v>
      </c>
    </row>
    <row r="185" spans="1:51" s="65" customFormat="1" ht="12.75">
      <c r="A185" s="55">
        <v>1</v>
      </c>
      <c r="B185" s="89" t="s">
        <v>99</v>
      </c>
      <c r="C185" s="89">
        <v>4</v>
      </c>
      <c r="D185" s="89" t="s">
        <v>55</v>
      </c>
      <c r="E185" s="109" t="s">
        <v>234</v>
      </c>
      <c r="F185" s="109" t="s">
        <v>198</v>
      </c>
      <c r="G185" s="89" t="s">
        <v>235</v>
      </c>
      <c r="H185" s="109" t="s">
        <v>58</v>
      </c>
      <c r="I185" s="109" t="s">
        <v>200</v>
      </c>
      <c r="J185" s="109"/>
      <c r="K185" s="59">
        <v>42768</v>
      </c>
      <c r="L185" s="59">
        <v>42318</v>
      </c>
      <c r="M185" s="60">
        <v>43009</v>
      </c>
      <c r="N185" s="59">
        <f t="shared" si="58"/>
        <v>45240</v>
      </c>
      <c r="O185" s="149">
        <v>1</v>
      </c>
      <c r="P185" s="110">
        <f>+DATEDIF([1]Lampa!O$5,N185,"m")</f>
        <v>67</v>
      </c>
      <c r="Q185" s="61" t="s">
        <v>291</v>
      </c>
      <c r="R185" s="4">
        <v>0</v>
      </c>
      <c r="S185" s="109">
        <v>60</v>
      </c>
      <c r="T185" s="111">
        <v>113086.07999999999</v>
      </c>
      <c r="U185" s="63">
        <v>4</v>
      </c>
      <c r="V185" s="63">
        <v>2018</v>
      </c>
      <c r="W185" s="64">
        <v>0</v>
      </c>
      <c r="Y185" s="65">
        <f>+([1]Lampa!$D$5-V185)*12+[1]Lampa!$C$5-U185+1</f>
        <v>9</v>
      </c>
      <c r="Z185" s="65">
        <f t="shared" si="76"/>
        <v>21</v>
      </c>
      <c r="AA185" s="65">
        <f t="shared" si="76"/>
        <v>33</v>
      </c>
      <c r="AB185" s="65">
        <f t="shared" si="92"/>
        <v>38</v>
      </c>
      <c r="AC185" s="66">
        <f t="shared" si="93"/>
        <v>29</v>
      </c>
      <c r="AD185" s="157">
        <f t="shared" si="69"/>
        <v>1884.7679999999998</v>
      </c>
      <c r="AE185" s="68"/>
      <c r="AF185" s="67">
        <f t="shared" si="70"/>
        <v>0</v>
      </c>
      <c r="AG185" s="67">
        <f t="shared" si="71"/>
        <v>16962.911999999997</v>
      </c>
      <c r="AH185" s="68">
        <f t="shared" si="88"/>
        <v>16962.911999999997</v>
      </c>
      <c r="AI185" s="68">
        <f t="shared" si="73"/>
        <v>96123.167999999991</v>
      </c>
      <c r="AJ185" s="71">
        <f t="shared" si="77"/>
        <v>22617.215999999997</v>
      </c>
      <c r="AK185" s="71">
        <f t="shared" si="78"/>
        <v>39580.127999999997</v>
      </c>
      <c r="AL185" s="71">
        <f t="shared" si="74"/>
        <v>73505.95199999999</v>
      </c>
      <c r="AM185" s="71">
        <f t="shared" si="79"/>
        <v>2056.110545454545</v>
      </c>
      <c r="AN185" s="71">
        <f t="shared" si="80"/>
        <v>24673.32654545454</v>
      </c>
      <c r="AO185" s="71">
        <f t="shared" si="89"/>
        <v>22617.215999999997</v>
      </c>
      <c r="AP185" s="86">
        <f t="shared" si="91"/>
        <v>22617.215999999997</v>
      </c>
      <c r="AQ185" s="86">
        <f t="shared" si="90"/>
        <v>5654.3039999999992</v>
      </c>
      <c r="AT185" s="71">
        <f t="shared" si="86"/>
        <v>22617.215999999997</v>
      </c>
      <c r="AU185" s="108">
        <f t="shared" si="81"/>
        <v>62197.343999999997</v>
      </c>
      <c r="AV185" s="71">
        <f t="shared" si="63"/>
        <v>50888.73599999999</v>
      </c>
      <c r="AW185" s="72">
        <f t="shared" si="82"/>
        <v>9423.8399999999983</v>
      </c>
      <c r="AX185" s="73">
        <f t="shared" si="83"/>
        <v>71621.183999999994</v>
      </c>
      <c r="AY185" s="74">
        <f t="shared" si="84"/>
        <v>41464.895999999993</v>
      </c>
    </row>
    <row r="186" spans="1:51" s="65" customFormat="1" ht="12.75">
      <c r="A186" s="55">
        <v>1</v>
      </c>
      <c r="B186" s="89" t="s">
        <v>99</v>
      </c>
      <c r="C186" s="89">
        <v>4</v>
      </c>
      <c r="D186" s="89" t="s">
        <v>55</v>
      </c>
      <c r="E186" s="109" t="s">
        <v>236</v>
      </c>
      <c r="F186" s="109" t="s">
        <v>198</v>
      </c>
      <c r="G186" s="89" t="s">
        <v>235</v>
      </c>
      <c r="H186" s="109" t="s">
        <v>58</v>
      </c>
      <c r="I186" s="109" t="s">
        <v>200</v>
      </c>
      <c r="J186" s="109"/>
      <c r="K186" s="59">
        <v>42768</v>
      </c>
      <c r="L186" s="59">
        <v>42318</v>
      </c>
      <c r="M186" s="60">
        <v>43009</v>
      </c>
      <c r="N186" s="59">
        <f t="shared" si="58"/>
        <v>45240</v>
      </c>
      <c r="O186" s="149">
        <v>1</v>
      </c>
      <c r="P186" s="110">
        <f>+DATEDIF([1]Lampa!O$5,N186,"m")</f>
        <v>67</v>
      </c>
      <c r="Q186" s="61" t="s">
        <v>291</v>
      </c>
      <c r="R186" s="4">
        <v>0</v>
      </c>
      <c r="S186" s="109">
        <v>60</v>
      </c>
      <c r="T186" s="111">
        <v>893640</v>
      </c>
      <c r="U186" s="63">
        <v>4</v>
      </c>
      <c r="V186" s="63">
        <v>2018</v>
      </c>
      <c r="W186" s="64">
        <v>0</v>
      </c>
      <c r="Y186" s="65">
        <f>+([1]Lampa!$D$5-V186)*12+[1]Lampa!$C$5-U186+1</f>
        <v>9</v>
      </c>
      <c r="Z186" s="65">
        <f t="shared" si="76"/>
        <v>21</v>
      </c>
      <c r="AA186" s="65">
        <f t="shared" si="76"/>
        <v>33</v>
      </c>
      <c r="AB186" s="65">
        <f t="shared" si="92"/>
        <v>38</v>
      </c>
      <c r="AC186" s="66">
        <f t="shared" si="93"/>
        <v>29</v>
      </c>
      <c r="AD186" s="157">
        <f t="shared" si="69"/>
        <v>14894</v>
      </c>
      <c r="AE186" s="68"/>
      <c r="AF186" s="67">
        <f t="shared" si="70"/>
        <v>0</v>
      </c>
      <c r="AG186" s="67">
        <f t="shared" si="71"/>
        <v>134046</v>
      </c>
      <c r="AH186" s="68">
        <f t="shared" si="88"/>
        <v>134046</v>
      </c>
      <c r="AI186" s="68">
        <f t="shared" si="73"/>
        <v>759594</v>
      </c>
      <c r="AJ186" s="71">
        <f t="shared" si="77"/>
        <v>178728</v>
      </c>
      <c r="AK186" s="71">
        <f t="shared" si="78"/>
        <v>312774</v>
      </c>
      <c r="AL186" s="71">
        <f t="shared" si="74"/>
        <v>580866</v>
      </c>
      <c r="AM186" s="71">
        <f t="shared" si="79"/>
        <v>16248</v>
      </c>
      <c r="AN186" s="71">
        <f t="shared" si="80"/>
        <v>194976</v>
      </c>
      <c r="AO186" s="71">
        <f t="shared" si="89"/>
        <v>178728</v>
      </c>
      <c r="AP186" s="86">
        <f t="shared" si="91"/>
        <v>178728</v>
      </c>
      <c r="AQ186" s="86">
        <f t="shared" si="90"/>
        <v>44682</v>
      </c>
      <c r="AT186" s="71">
        <f t="shared" si="86"/>
        <v>178728</v>
      </c>
      <c r="AU186" s="108">
        <f t="shared" si="81"/>
        <v>491502</v>
      </c>
      <c r="AV186" s="71">
        <f t="shared" si="63"/>
        <v>402138</v>
      </c>
      <c r="AW186" s="72">
        <f t="shared" si="82"/>
        <v>74470</v>
      </c>
      <c r="AX186" s="73">
        <f t="shared" si="83"/>
        <v>565972</v>
      </c>
      <c r="AY186" s="74">
        <f t="shared" si="84"/>
        <v>327668</v>
      </c>
    </row>
    <row r="187" spans="1:51" s="65" customFormat="1" ht="12.75">
      <c r="A187" s="55">
        <v>1</v>
      </c>
      <c r="B187" s="89" t="s">
        <v>99</v>
      </c>
      <c r="C187" s="89">
        <v>4</v>
      </c>
      <c r="D187" s="89" t="s">
        <v>55</v>
      </c>
      <c r="E187" s="109" t="s">
        <v>236</v>
      </c>
      <c r="F187" s="109" t="s">
        <v>198</v>
      </c>
      <c r="G187" s="89" t="s">
        <v>235</v>
      </c>
      <c r="H187" s="109" t="s">
        <v>58</v>
      </c>
      <c r="I187" s="109" t="s">
        <v>200</v>
      </c>
      <c r="J187" s="109"/>
      <c r="K187" s="59">
        <v>42768</v>
      </c>
      <c r="L187" s="59">
        <v>42318</v>
      </c>
      <c r="M187" s="60">
        <v>43009</v>
      </c>
      <c r="N187" s="59">
        <f t="shared" si="58"/>
        <v>45240</v>
      </c>
      <c r="O187" s="149">
        <v>1</v>
      </c>
      <c r="P187" s="110">
        <f>+DATEDIF([1]Lampa!O$5,N187,"m")</f>
        <v>67</v>
      </c>
      <c r="Q187" s="61" t="s">
        <v>291</v>
      </c>
      <c r="R187" s="4">
        <v>0</v>
      </c>
      <c r="S187" s="109">
        <v>60</v>
      </c>
      <c r="T187" s="111">
        <v>893640</v>
      </c>
      <c r="U187" s="63">
        <v>4</v>
      </c>
      <c r="V187" s="63">
        <v>2018</v>
      </c>
      <c r="W187" s="64">
        <v>0</v>
      </c>
      <c r="Y187" s="65">
        <f>+([1]Lampa!$D$5-V187)*12+[1]Lampa!$C$5-U187+1</f>
        <v>9</v>
      </c>
      <c r="Z187" s="65">
        <f t="shared" si="76"/>
        <v>21</v>
      </c>
      <c r="AA187" s="65">
        <f t="shared" si="76"/>
        <v>33</v>
      </c>
      <c r="AB187" s="65">
        <f t="shared" si="92"/>
        <v>38</v>
      </c>
      <c r="AC187" s="66">
        <f t="shared" si="93"/>
        <v>29</v>
      </c>
      <c r="AD187" s="157">
        <f t="shared" si="69"/>
        <v>14894</v>
      </c>
      <c r="AE187" s="68"/>
      <c r="AF187" s="67">
        <f t="shared" si="70"/>
        <v>0</v>
      </c>
      <c r="AG187" s="67">
        <f t="shared" si="71"/>
        <v>134046</v>
      </c>
      <c r="AH187" s="68">
        <f t="shared" si="88"/>
        <v>134046</v>
      </c>
      <c r="AI187" s="68">
        <f t="shared" si="73"/>
        <v>759594</v>
      </c>
      <c r="AJ187" s="71">
        <f t="shared" si="77"/>
        <v>178728</v>
      </c>
      <c r="AK187" s="71">
        <f t="shared" si="78"/>
        <v>312774</v>
      </c>
      <c r="AL187" s="71">
        <f t="shared" si="74"/>
        <v>580866</v>
      </c>
      <c r="AM187" s="71">
        <f t="shared" si="79"/>
        <v>16248</v>
      </c>
      <c r="AN187" s="71">
        <f t="shared" si="80"/>
        <v>194976</v>
      </c>
      <c r="AO187" s="71">
        <f t="shared" si="89"/>
        <v>178728</v>
      </c>
      <c r="AP187" s="86">
        <f t="shared" si="91"/>
        <v>178728</v>
      </c>
      <c r="AQ187" s="86">
        <f t="shared" si="90"/>
        <v>44682</v>
      </c>
      <c r="AT187" s="71">
        <f t="shared" si="86"/>
        <v>178728</v>
      </c>
      <c r="AU187" s="108">
        <f t="shared" si="81"/>
        <v>491502</v>
      </c>
      <c r="AV187" s="71">
        <f t="shared" si="63"/>
        <v>402138</v>
      </c>
      <c r="AW187" s="72">
        <f t="shared" si="82"/>
        <v>74470</v>
      </c>
      <c r="AX187" s="73">
        <f t="shared" si="83"/>
        <v>565972</v>
      </c>
      <c r="AY187" s="74">
        <f t="shared" si="84"/>
        <v>327668</v>
      </c>
    </row>
    <row r="188" spans="1:51" s="65" customFormat="1" ht="12.75">
      <c r="A188" s="55">
        <v>1</v>
      </c>
      <c r="B188" s="89" t="s">
        <v>99</v>
      </c>
      <c r="C188" s="89">
        <v>4</v>
      </c>
      <c r="D188" s="89" t="s">
        <v>55</v>
      </c>
      <c r="E188" s="109" t="s">
        <v>236</v>
      </c>
      <c r="F188" s="109" t="s">
        <v>198</v>
      </c>
      <c r="G188" s="89" t="s">
        <v>235</v>
      </c>
      <c r="H188" s="109" t="s">
        <v>58</v>
      </c>
      <c r="I188" s="109" t="s">
        <v>200</v>
      </c>
      <c r="J188" s="109"/>
      <c r="K188" s="59">
        <v>42768</v>
      </c>
      <c r="L188" s="59">
        <v>42318</v>
      </c>
      <c r="M188" s="60">
        <v>43009</v>
      </c>
      <c r="N188" s="59">
        <f t="shared" si="58"/>
        <v>45240</v>
      </c>
      <c r="O188" s="149">
        <v>1</v>
      </c>
      <c r="P188" s="110">
        <f>+DATEDIF([1]Lampa!O$5,N188,"m")</f>
        <v>67</v>
      </c>
      <c r="Q188" s="61" t="s">
        <v>291</v>
      </c>
      <c r="R188" s="4">
        <v>0</v>
      </c>
      <c r="S188" s="109">
        <v>60</v>
      </c>
      <c r="T188" s="111">
        <v>893640</v>
      </c>
      <c r="U188" s="63">
        <v>4</v>
      </c>
      <c r="V188" s="63">
        <v>2018</v>
      </c>
      <c r="W188" s="64">
        <v>0</v>
      </c>
      <c r="Y188" s="65">
        <f>+([1]Lampa!$D$5-V188)*12+[1]Lampa!$C$5-U188+1</f>
        <v>9</v>
      </c>
      <c r="Z188" s="65">
        <f t="shared" si="76"/>
        <v>21</v>
      </c>
      <c r="AA188" s="65">
        <f t="shared" si="76"/>
        <v>33</v>
      </c>
      <c r="AB188" s="65">
        <f>+AA188+AB$5</f>
        <v>38</v>
      </c>
      <c r="AC188" s="66">
        <f>+P188-AB188</f>
        <v>29</v>
      </c>
      <c r="AD188" s="157">
        <f t="shared" si="69"/>
        <v>14894</v>
      </c>
      <c r="AE188" s="68"/>
      <c r="AF188" s="67">
        <f t="shared" si="70"/>
        <v>0</v>
      </c>
      <c r="AG188" s="67">
        <f t="shared" si="71"/>
        <v>134046</v>
      </c>
      <c r="AH188" s="68">
        <f t="shared" si="88"/>
        <v>134046</v>
      </c>
      <c r="AI188" s="68">
        <f t="shared" si="73"/>
        <v>759594</v>
      </c>
      <c r="AJ188" s="71">
        <f t="shared" si="77"/>
        <v>178728</v>
      </c>
      <c r="AK188" s="71">
        <f t="shared" si="78"/>
        <v>312774</v>
      </c>
      <c r="AL188" s="71">
        <f t="shared" si="74"/>
        <v>580866</v>
      </c>
      <c r="AM188" s="71">
        <f t="shared" si="79"/>
        <v>16248</v>
      </c>
      <c r="AN188" s="71">
        <f t="shared" si="80"/>
        <v>194976</v>
      </c>
      <c r="AO188" s="71">
        <f t="shared" si="89"/>
        <v>178728</v>
      </c>
      <c r="AP188" s="86">
        <f t="shared" si="91"/>
        <v>178728</v>
      </c>
      <c r="AQ188" s="86">
        <f t="shared" si="90"/>
        <v>44682</v>
      </c>
      <c r="AT188" s="71">
        <f t="shared" si="86"/>
        <v>178728</v>
      </c>
      <c r="AU188" s="108">
        <f t="shared" si="81"/>
        <v>491502</v>
      </c>
      <c r="AV188" s="71">
        <f t="shared" si="63"/>
        <v>402138</v>
      </c>
      <c r="AW188" s="72">
        <f t="shared" si="82"/>
        <v>74470</v>
      </c>
      <c r="AX188" s="73">
        <f t="shared" si="83"/>
        <v>565972</v>
      </c>
      <c r="AY188" s="74">
        <f t="shared" si="84"/>
        <v>327668</v>
      </c>
    </row>
    <row r="189" spans="1:51" s="65" customFormat="1" ht="12.75">
      <c r="A189" s="55">
        <v>1</v>
      </c>
      <c r="B189" s="89" t="s">
        <v>99</v>
      </c>
      <c r="C189" s="89">
        <v>4</v>
      </c>
      <c r="D189" s="89" t="s">
        <v>55</v>
      </c>
      <c r="E189" s="109" t="s">
        <v>236</v>
      </c>
      <c r="F189" s="109" t="s">
        <v>198</v>
      </c>
      <c r="G189" s="89" t="s">
        <v>235</v>
      </c>
      <c r="H189" s="109" t="s">
        <v>58</v>
      </c>
      <c r="I189" s="109" t="s">
        <v>200</v>
      </c>
      <c r="J189" s="109"/>
      <c r="K189" s="59">
        <v>42768</v>
      </c>
      <c r="L189" s="59">
        <v>42318</v>
      </c>
      <c r="M189" s="60">
        <v>43009</v>
      </c>
      <c r="N189" s="59">
        <f t="shared" si="58"/>
        <v>45240</v>
      </c>
      <c r="O189" s="149">
        <v>1</v>
      </c>
      <c r="P189" s="110">
        <f>+DATEDIF([1]Lampa!O$5,N189,"m")</f>
        <v>67</v>
      </c>
      <c r="Q189" s="61" t="s">
        <v>291</v>
      </c>
      <c r="R189" s="4">
        <v>0</v>
      </c>
      <c r="S189" s="109">
        <v>60</v>
      </c>
      <c r="T189" s="111">
        <v>893640</v>
      </c>
      <c r="U189" s="63">
        <v>4</v>
      </c>
      <c r="V189" s="63">
        <v>2018</v>
      </c>
      <c r="W189" s="118">
        <v>0</v>
      </c>
      <c r="X189" s="109"/>
      <c r="Y189" s="109">
        <f>+([1]Lampa!$D$5-V189)*12+[1]Lampa!$C$5-U189+1</f>
        <v>9</v>
      </c>
      <c r="Z189" s="65">
        <f t="shared" si="76"/>
        <v>21</v>
      </c>
      <c r="AA189" s="65">
        <f t="shared" si="76"/>
        <v>33</v>
      </c>
      <c r="AB189" s="65">
        <f>+AA189+AB$5</f>
        <v>38</v>
      </c>
      <c r="AC189" s="66">
        <f>+P189-AB189</f>
        <v>29</v>
      </c>
      <c r="AD189" s="159">
        <f t="shared" si="69"/>
        <v>14894</v>
      </c>
      <c r="AE189" s="117"/>
      <c r="AF189" s="67">
        <f t="shared" si="70"/>
        <v>0</v>
      </c>
      <c r="AG189" s="67">
        <f t="shared" si="71"/>
        <v>134046</v>
      </c>
      <c r="AH189" s="117">
        <f t="shared" si="88"/>
        <v>134046</v>
      </c>
      <c r="AI189" s="117">
        <f t="shared" si="73"/>
        <v>759594</v>
      </c>
      <c r="AJ189" s="71">
        <f t="shared" si="77"/>
        <v>178728</v>
      </c>
      <c r="AK189" s="71">
        <f t="shared" si="78"/>
        <v>312774</v>
      </c>
      <c r="AL189" s="71">
        <f t="shared" si="74"/>
        <v>580866</v>
      </c>
      <c r="AM189" s="71">
        <f t="shared" si="79"/>
        <v>16248</v>
      </c>
      <c r="AN189" s="71">
        <f t="shared" si="80"/>
        <v>194976</v>
      </c>
      <c r="AO189" s="71">
        <f t="shared" si="89"/>
        <v>178728</v>
      </c>
      <c r="AP189" s="86">
        <f t="shared" si="91"/>
        <v>178728</v>
      </c>
      <c r="AQ189" s="86">
        <f t="shared" si="90"/>
        <v>44682</v>
      </c>
      <c r="AT189" s="71">
        <f t="shared" si="86"/>
        <v>178728</v>
      </c>
      <c r="AU189" s="108">
        <f t="shared" si="81"/>
        <v>491502</v>
      </c>
      <c r="AV189" s="71">
        <f t="shared" si="63"/>
        <v>402138</v>
      </c>
      <c r="AW189" s="72">
        <f t="shared" si="82"/>
        <v>74470</v>
      </c>
      <c r="AX189" s="73">
        <f t="shared" si="83"/>
        <v>565972</v>
      </c>
      <c r="AY189" s="74">
        <f t="shared" si="84"/>
        <v>327668</v>
      </c>
    </row>
    <row r="190" spans="1:51" s="65" customFormat="1" ht="12.75">
      <c r="A190" s="55">
        <v>1</v>
      </c>
      <c r="B190" s="89" t="s">
        <v>99</v>
      </c>
      <c r="C190" s="89">
        <v>4</v>
      </c>
      <c r="D190" s="89" t="s">
        <v>55</v>
      </c>
      <c r="E190" s="109" t="s">
        <v>236</v>
      </c>
      <c r="F190" s="109" t="s">
        <v>198</v>
      </c>
      <c r="G190" s="89" t="s">
        <v>235</v>
      </c>
      <c r="H190" s="109" t="s">
        <v>58</v>
      </c>
      <c r="I190" s="109" t="s">
        <v>200</v>
      </c>
      <c r="J190" s="109"/>
      <c r="K190" s="59">
        <v>42768</v>
      </c>
      <c r="L190" s="59">
        <v>42318</v>
      </c>
      <c r="M190" s="60">
        <v>43009</v>
      </c>
      <c r="N190" s="59">
        <f t="shared" si="58"/>
        <v>45240</v>
      </c>
      <c r="O190" s="149">
        <v>1</v>
      </c>
      <c r="P190" s="110">
        <f>+DATEDIF([1]Lampa!O$5,N190,"m")</f>
        <v>67</v>
      </c>
      <c r="Q190" s="61" t="s">
        <v>291</v>
      </c>
      <c r="R190" s="4">
        <v>0</v>
      </c>
      <c r="S190" s="109">
        <v>60</v>
      </c>
      <c r="T190" s="111">
        <v>893640</v>
      </c>
      <c r="U190" s="63">
        <v>4</v>
      </c>
      <c r="V190" s="63">
        <v>2018</v>
      </c>
      <c r="W190" s="118">
        <v>0</v>
      </c>
      <c r="X190" s="109"/>
      <c r="Y190" s="109">
        <f>+([1]Lampa!$D$5-V190)*12+[1]Lampa!$C$5-U190+1</f>
        <v>9</v>
      </c>
      <c r="Z190" s="65">
        <f t="shared" si="76"/>
        <v>21</v>
      </c>
      <c r="AA190" s="65">
        <f t="shared" si="76"/>
        <v>33</v>
      </c>
      <c r="AB190" s="65">
        <f>+AA190+AB$5</f>
        <v>38</v>
      </c>
      <c r="AC190" s="66">
        <f>+P190-AB190</f>
        <v>29</v>
      </c>
      <c r="AD190" s="159">
        <f t="shared" si="69"/>
        <v>14894</v>
      </c>
      <c r="AE190" s="117"/>
      <c r="AF190" s="67">
        <f t="shared" si="70"/>
        <v>0</v>
      </c>
      <c r="AG190" s="67">
        <f t="shared" si="71"/>
        <v>134046</v>
      </c>
      <c r="AH190" s="117">
        <f t="shared" si="88"/>
        <v>134046</v>
      </c>
      <c r="AI190" s="117">
        <f t="shared" si="73"/>
        <v>759594</v>
      </c>
      <c r="AJ190" s="71">
        <f t="shared" si="77"/>
        <v>178728</v>
      </c>
      <c r="AK190" s="71">
        <f t="shared" si="78"/>
        <v>312774</v>
      </c>
      <c r="AL190" s="71">
        <f t="shared" si="74"/>
        <v>580866</v>
      </c>
      <c r="AM190" s="71">
        <f t="shared" si="79"/>
        <v>16248</v>
      </c>
      <c r="AN190" s="71">
        <f t="shared" si="80"/>
        <v>194976</v>
      </c>
      <c r="AO190" s="71">
        <f t="shared" si="89"/>
        <v>178728</v>
      </c>
      <c r="AP190" s="86">
        <f t="shared" si="91"/>
        <v>178728</v>
      </c>
      <c r="AQ190" s="86">
        <f t="shared" si="90"/>
        <v>44682</v>
      </c>
      <c r="AT190" s="71">
        <f t="shared" si="86"/>
        <v>178728</v>
      </c>
      <c r="AU190" s="108">
        <f t="shared" si="81"/>
        <v>491502</v>
      </c>
      <c r="AV190" s="71">
        <f t="shared" si="63"/>
        <v>402138</v>
      </c>
      <c r="AW190" s="72">
        <f t="shared" si="82"/>
        <v>74470</v>
      </c>
      <c r="AX190" s="73">
        <f t="shared" si="83"/>
        <v>565972</v>
      </c>
      <c r="AY190" s="74">
        <f t="shared" si="84"/>
        <v>327668</v>
      </c>
    </row>
    <row r="191" spans="1:51" s="65" customFormat="1" ht="12.75">
      <c r="A191" s="55">
        <v>1</v>
      </c>
      <c r="B191" s="89" t="s">
        <v>99</v>
      </c>
      <c r="C191" s="89">
        <v>4</v>
      </c>
      <c r="D191" s="89" t="s">
        <v>55</v>
      </c>
      <c r="E191" s="109" t="s">
        <v>236</v>
      </c>
      <c r="F191" s="109" t="s">
        <v>198</v>
      </c>
      <c r="G191" s="89" t="s">
        <v>235</v>
      </c>
      <c r="H191" s="109" t="s">
        <v>58</v>
      </c>
      <c r="I191" s="109" t="s">
        <v>200</v>
      </c>
      <c r="J191" s="109"/>
      <c r="K191" s="59">
        <v>42768</v>
      </c>
      <c r="L191" s="59">
        <v>42318</v>
      </c>
      <c r="M191" s="60">
        <v>43009</v>
      </c>
      <c r="N191" s="59">
        <f t="shared" si="58"/>
        <v>45240</v>
      </c>
      <c r="O191" s="149">
        <v>1</v>
      </c>
      <c r="P191" s="110">
        <f>+DATEDIF([1]Lampa!O$5,N191,"m")</f>
        <v>67</v>
      </c>
      <c r="Q191" s="61" t="s">
        <v>291</v>
      </c>
      <c r="R191" s="4">
        <v>0</v>
      </c>
      <c r="S191" s="109">
        <v>60</v>
      </c>
      <c r="T191" s="111">
        <v>893640</v>
      </c>
      <c r="U191" s="63">
        <v>4</v>
      </c>
      <c r="V191" s="63">
        <v>2018</v>
      </c>
      <c r="W191" s="118">
        <v>0</v>
      </c>
      <c r="X191" s="109"/>
      <c r="Y191" s="109">
        <f>+([1]Lampa!$D$5-V191)*12+[1]Lampa!$C$5-U191+1</f>
        <v>9</v>
      </c>
      <c r="Z191" s="65">
        <f t="shared" si="76"/>
        <v>21</v>
      </c>
      <c r="AA191" s="65">
        <f t="shared" si="76"/>
        <v>33</v>
      </c>
      <c r="AB191" s="65">
        <f t="shared" ref="AB191:AB204" si="94">+AA191+AB$5</f>
        <v>38</v>
      </c>
      <c r="AC191" s="66">
        <f t="shared" ref="AC191:AC204" si="95">+P191-AB191</f>
        <v>29</v>
      </c>
      <c r="AD191" s="159">
        <f t="shared" si="69"/>
        <v>14894</v>
      </c>
      <c r="AE191" s="117"/>
      <c r="AF191" s="67">
        <f t="shared" si="70"/>
        <v>0</v>
      </c>
      <c r="AG191" s="67">
        <f t="shared" si="71"/>
        <v>134046</v>
      </c>
      <c r="AH191" s="117">
        <f t="shared" si="88"/>
        <v>134046</v>
      </c>
      <c r="AI191" s="117">
        <f t="shared" si="73"/>
        <v>759594</v>
      </c>
      <c r="AJ191" s="71">
        <f t="shared" si="77"/>
        <v>178728</v>
      </c>
      <c r="AK191" s="71">
        <f t="shared" si="78"/>
        <v>312774</v>
      </c>
      <c r="AL191" s="71">
        <f t="shared" si="74"/>
        <v>580866</v>
      </c>
      <c r="AM191" s="71">
        <f t="shared" si="79"/>
        <v>16248</v>
      </c>
      <c r="AN191" s="71">
        <f t="shared" si="80"/>
        <v>194976</v>
      </c>
      <c r="AO191" s="71">
        <f t="shared" si="89"/>
        <v>178728</v>
      </c>
      <c r="AP191" s="86">
        <f t="shared" si="91"/>
        <v>178728</v>
      </c>
      <c r="AQ191" s="86">
        <f t="shared" si="90"/>
        <v>44682</v>
      </c>
      <c r="AT191" s="71">
        <f t="shared" si="86"/>
        <v>178728</v>
      </c>
      <c r="AU191" s="108">
        <f t="shared" si="81"/>
        <v>491502</v>
      </c>
      <c r="AV191" s="71">
        <f t="shared" si="63"/>
        <v>402138</v>
      </c>
      <c r="AW191" s="72">
        <f t="shared" si="82"/>
        <v>74470</v>
      </c>
      <c r="AX191" s="73">
        <f t="shared" si="83"/>
        <v>565972</v>
      </c>
      <c r="AY191" s="74">
        <f t="shared" si="84"/>
        <v>327668</v>
      </c>
    </row>
    <row r="192" spans="1:51" s="65" customFormat="1" ht="12.75">
      <c r="A192" s="55">
        <v>1</v>
      </c>
      <c r="B192" s="89" t="s">
        <v>99</v>
      </c>
      <c r="C192" s="89">
        <v>4</v>
      </c>
      <c r="D192" s="89" t="s">
        <v>55</v>
      </c>
      <c r="E192" s="109" t="s">
        <v>236</v>
      </c>
      <c r="F192" s="109" t="s">
        <v>198</v>
      </c>
      <c r="G192" s="89" t="s">
        <v>235</v>
      </c>
      <c r="H192" s="109" t="s">
        <v>58</v>
      </c>
      <c r="I192" s="109" t="s">
        <v>200</v>
      </c>
      <c r="J192" s="109"/>
      <c r="K192" s="59">
        <v>42768</v>
      </c>
      <c r="L192" s="59">
        <v>42318</v>
      </c>
      <c r="M192" s="60">
        <v>43009</v>
      </c>
      <c r="N192" s="59">
        <f t="shared" si="58"/>
        <v>45240</v>
      </c>
      <c r="O192" s="149">
        <v>1</v>
      </c>
      <c r="P192" s="110">
        <f>+DATEDIF([1]Lampa!O$5,N192,"m")</f>
        <v>67</v>
      </c>
      <c r="Q192" s="61" t="s">
        <v>291</v>
      </c>
      <c r="R192" s="4">
        <v>0</v>
      </c>
      <c r="S192" s="109">
        <v>60</v>
      </c>
      <c r="T192" s="111">
        <v>893640</v>
      </c>
      <c r="U192" s="63">
        <v>4</v>
      </c>
      <c r="V192" s="63">
        <v>2018</v>
      </c>
      <c r="W192" s="118">
        <v>0</v>
      </c>
      <c r="X192" s="109"/>
      <c r="Y192" s="109">
        <f>+([1]Lampa!$D$5-V192)*12+[1]Lampa!$C$5-U192+1</f>
        <v>9</v>
      </c>
      <c r="Z192" s="65">
        <f t="shared" si="76"/>
        <v>21</v>
      </c>
      <c r="AA192" s="65">
        <f t="shared" si="76"/>
        <v>33</v>
      </c>
      <c r="AB192" s="65">
        <f t="shared" si="94"/>
        <v>38</v>
      </c>
      <c r="AC192" s="66">
        <f t="shared" si="95"/>
        <v>29</v>
      </c>
      <c r="AD192" s="159">
        <f t="shared" si="69"/>
        <v>14894</v>
      </c>
      <c r="AE192" s="117"/>
      <c r="AF192" s="67">
        <f t="shared" si="70"/>
        <v>0</v>
      </c>
      <c r="AG192" s="67">
        <f t="shared" si="71"/>
        <v>134046</v>
      </c>
      <c r="AH192" s="117">
        <f t="shared" si="88"/>
        <v>134046</v>
      </c>
      <c r="AI192" s="117">
        <f t="shared" si="73"/>
        <v>759594</v>
      </c>
      <c r="AJ192" s="71">
        <f t="shared" si="77"/>
        <v>178728</v>
      </c>
      <c r="AK192" s="71">
        <f t="shared" si="78"/>
        <v>312774</v>
      </c>
      <c r="AL192" s="71">
        <f t="shared" si="74"/>
        <v>580866</v>
      </c>
      <c r="AM192" s="71">
        <f t="shared" si="79"/>
        <v>16248</v>
      </c>
      <c r="AN192" s="71">
        <f t="shared" si="80"/>
        <v>194976</v>
      </c>
      <c r="AO192" s="71">
        <f t="shared" si="89"/>
        <v>178728</v>
      </c>
      <c r="AP192" s="86">
        <f t="shared" si="91"/>
        <v>178728</v>
      </c>
      <c r="AQ192" s="86">
        <f t="shared" si="90"/>
        <v>44682</v>
      </c>
      <c r="AT192" s="71">
        <f t="shared" si="86"/>
        <v>178728</v>
      </c>
      <c r="AU192" s="108">
        <f t="shared" si="81"/>
        <v>491502</v>
      </c>
      <c r="AV192" s="71">
        <f t="shared" si="63"/>
        <v>402138</v>
      </c>
      <c r="AW192" s="72">
        <f t="shared" si="82"/>
        <v>74470</v>
      </c>
      <c r="AX192" s="73">
        <f t="shared" si="83"/>
        <v>565972</v>
      </c>
      <c r="AY192" s="74">
        <f t="shared" si="84"/>
        <v>327668</v>
      </c>
    </row>
    <row r="193" spans="1:51" s="65" customFormat="1" ht="12.75">
      <c r="A193" s="55">
        <v>1</v>
      </c>
      <c r="B193" s="89" t="s">
        <v>99</v>
      </c>
      <c r="C193" s="89">
        <v>4</v>
      </c>
      <c r="D193" s="89" t="s">
        <v>55</v>
      </c>
      <c r="E193" s="109" t="s">
        <v>236</v>
      </c>
      <c r="F193" s="109" t="s">
        <v>198</v>
      </c>
      <c r="G193" s="89" t="s">
        <v>235</v>
      </c>
      <c r="H193" s="109" t="s">
        <v>58</v>
      </c>
      <c r="I193" s="109" t="s">
        <v>200</v>
      </c>
      <c r="J193" s="109"/>
      <c r="K193" s="59">
        <v>42768</v>
      </c>
      <c r="L193" s="59">
        <v>42318</v>
      </c>
      <c r="M193" s="60">
        <v>43009</v>
      </c>
      <c r="N193" s="59">
        <f t="shared" si="58"/>
        <v>45240</v>
      </c>
      <c r="O193" s="149">
        <v>1</v>
      </c>
      <c r="P193" s="110">
        <f>+DATEDIF([1]Lampa!O$5,N193,"m")</f>
        <v>67</v>
      </c>
      <c r="Q193" s="61" t="s">
        <v>291</v>
      </c>
      <c r="R193" s="4">
        <v>0</v>
      </c>
      <c r="S193" s="109">
        <v>60</v>
      </c>
      <c r="T193" s="111">
        <v>893640</v>
      </c>
      <c r="U193" s="63">
        <v>4</v>
      </c>
      <c r="V193" s="63">
        <v>2018</v>
      </c>
      <c r="W193" s="118">
        <v>0</v>
      </c>
      <c r="X193" s="109"/>
      <c r="Y193" s="109">
        <f>+([1]Lampa!$D$5-V193)*12+[1]Lampa!$C$5-U193+1</f>
        <v>9</v>
      </c>
      <c r="Z193" s="65">
        <f t="shared" si="76"/>
        <v>21</v>
      </c>
      <c r="AA193" s="65">
        <f t="shared" si="76"/>
        <v>33</v>
      </c>
      <c r="AB193" s="65">
        <f t="shared" si="94"/>
        <v>38</v>
      </c>
      <c r="AC193" s="66">
        <f t="shared" si="95"/>
        <v>29</v>
      </c>
      <c r="AD193" s="159">
        <f t="shared" si="69"/>
        <v>14894</v>
      </c>
      <c r="AE193" s="117"/>
      <c r="AF193" s="67">
        <f t="shared" si="70"/>
        <v>0</v>
      </c>
      <c r="AG193" s="67">
        <f t="shared" si="71"/>
        <v>134046</v>
      </c>
      <c r="AH193" s="117">
        <f t="shared" si="88"/>
        <v>134046</v>
      </c>
      <c r="AI193" s="117">
        <f t="shared" si="73"/>
        <v>759594</v>
      </c>
      <c r="AJ193" s="71">
        <f t="shared" si="77"/>
        <v>178728</v>
      </c>
      <c r="AK193" s="71">
        <f t="shared" si="78"/>
        <v>312774</v>
      </c>
      <c r="AL193" s="71">
        <f t="shared" si="74"/>
        <v>580866</v>
      </c>
      <c r="AM193" s="71">
        <f t="shared" si="79"/>
        <v>16248</v>
      </c>
      <c r="AN193" s="71">
        <f t="shared" si="80"/>
        <v>194976</v>
      </c>
      <c r="AO193" s="71">
        <f t="shared" si="89"/>
        <v>178728</v>
      </c>
      <c r="AP193" s="86">
        <f t="shared" si="91"/>
        <v>178728</v>
      </c>
      <c r="AQ193" s="86">
        <f t="shared" si="90"/>
        <v>44682</v>
      </c>
      <c r="AT193" s="71">
        <f t="shared" si="86"/>
        <v>178728</v>
      </c>
      <c r="AU193" s="108">
        <f t="shared" si="81"/>
        <v>491502</v>
      </c>
      <c r="AV193" s="71">
        <f t="shared" si="63"/>
        <v>402138</v>
      </c>
      <c r="AW193" s="72">
        <f t="shared" si="82"/>
        <v>74470</v>
      </c>
      <c r="AX193" s="73">
        <f t="shared" si="83"/>
        <v>565972</v>
      </c>
      <c r="AY193" s="74">
        <f t="shared" si="84"/>
        <v>327668</v>
      </c>
    </row>
    <row r="194" spans="1:51" s="65" customFormat="1" ht="12.75">
      <c r="A194" s="55">
        <v>1</v>
      </c>
      <c r="B194" s="89" t="s">
        <v>99</v>
      </c>
      <c r="C194" s="89">
        <v>4</v>
      </c>
      <c r="D194" s="89" t="s">
        <v>55</v>
      </c>
      <c r="E194" s="109" t="s">
        <v>234</v>
      </c>
      <c r="F194" s="109" t="s">
        <v>198</v>
      </c>
      <c r="G194" s="89" t="s">
        <v>235</v>
      </c>
      <c r="H194" s="109" t="s">
        <v>58</v>
      </c>
      <c r="I194" s="109" t="s">
        <v>200</v>
      </c>
      <c r="J194" s="109"/>
      <c r="K194" s="59">
        <v>42768</v>
      </c>
      <c r="L194" s="59">
        <v>42318</v>
      </c>
      <c r="M194" s="60">
        <v>43009</v>
      </c>
      <c r="N194" s="59">
        <f t="shared" si="58"/>
        <v>45240</v>
      </c>
      <c r="O194" s="149">
        <v>1</v>
      </c>
      <c r="P194" s="110">
        <f>+DATEDIF([1]Lampa!O$5,N194,"m")</f>
        <v>67</v>
      </c>
      <c r="Q194" s="61" t="s">
        <v>291</v>
      </c>
      <c r="R194" s="4">
        <v>0</v>
      </c>
      <c r="S194" s="109">
        <v>60</v>
      </c>
      <c r="T194" s="111">
        <v>2872646.4</v>
      </c>
      <c r="U194" s="63">
        <v>4</v>
      </c>
      <c r="V194" s="63">
        <v>2018</v>
      </c>
      <c r="W194" s="118">
        <v>0</v>
      </c>
      <c r="X194" s="109"/>
      <c r="Y194" s="109">
        <f>+([1]Lampa!$D$5-V194)*12+[1]Lampa!$C$5-U194+1</f>
        <v>9</v>
      </c>
      <c r="Z194" s="65">
        <f t="shared" si="76"/>
        <v>21</v>
      </c>
      <c r="AA194" s="65">
        <f t="shared" si="76"/>
        <v>33</v>
      </c>
      <c r="AB194" s="65">
        <f t="shared" si="94"/>
        <v>38</v>
      </c>
      <c r="AC194" s="66">
        <f t="shared" si="95"/>
        <v>29</v>
      </c>
      <c r="AD194" s="159">
        <f t="shared" si="69"/>
        <v>47877.439999999995</v>
      </c>
      <c r="AE194" s="117"/>
      <c r="AF194" s="67">
        <f t="shared" si="70"/>
        <v>0</v>
      </c>
      <c r="AG194" s="67">
        <f t="shared" si="71"/>
        <v>430896.95999999996</v>
      </c>
      <c r="AH194" s="117">
        <f t="shared" si="88"/>
        <v>430896.95999999996</v>
      </c>
      <c r="AI194" s="117">
        <f t="shared" si="73"/>
        <v>2441749.44</v>
      </c>
      <c r="AJ194" s="71">
        <f t="shared" si="77"/>
        <v>574529.27999999991</v>
      </c>
      <c r="AK194" s="71">
        <f t="shared" si="78"/>
        <v>1005426.2399999999</v>
      </c>
      <c r="AL194" s="71">
        <f t="shared" si="74"/>
        <v>1867220.1600000001</v>
      </c>
      <c r="AM194" s="71">
        <f t="shared" si="79"/>
        <v>52229.93454545454</v>
      </c>
      <c r="AN194" s="71">
        <f t="shared" si="80"/>
        <v>626759.21454545448</v>
      </c>
      <c r="AO194" s="71">
        <f t="shared" si="89"/>
        <v>574529.27999999991</v>
      </c>
      <c r="AP194" s="86">
        <f t="shared" si="91"/>
        <v>574529.27999999991</v>
      </c>
      <c r="AQ194" s="86">
        <f t="shared" si="90"/>
        <v>143632.31999999998</v>
      </c>
      <c r="AT194" s="71">
        <f t="shared" si="86"/>
        <v>574529.27999999991</v>
      </c>
      <c r="AU194" s="108">
        <f t="shared" si="81"/>
        <v>1579955.5199999998</v>
      </c>
      <c r="AV194" s="71">
        <f t="shared" si="63"/>
        <v>1292690.8800000001</v>
      </c>
      <c r="AW194" s="72">
        <f t="shared" si="82"/>
        <v>239387.19999999998</v>
      </c>
      <c r="AX194" s="73">
        <f t="shared" si="83"/>
        <v>1819342.7199999997</v>
      </c>
      <c r="AY194" s="74">
        <f t="shared" si="84"/>
        <v>1053303.6800000002</v>
      </c>
    </row>
    <row r="195" spans="1:51" s="65" customFormat="1" ht="12.75">
      <c r="A195" s="55">
        <v>1</v>
      </c>
      <c r="B195" s="89" t="s">
        <v>99</v>
      </c>
      <c r="C195" s="89">
        <v>4</v>
      </c>
      <c r="D195" s="89" t="s">
        <v>55</v>
      </c>
      <c r="E195" s="109" t="s">
        <v>237</v>
      </c>
      <c r="F195" s="109" t="s">
        <v>198</v>
      </c>
      <c r="G195" s="89" t="s">
        <v>235</v>
      </c>
      <c r="H195" s="109" t="s">
        <v>58</v>
      </c>
      <c r="I195" s="109" t="s">
        <v>200</v>
      </c>
      <c r="J195" s="109"/>
      <c r="K195" s="59">
        <v>42768</v>
      </c>
      <c r="L195" s="59">
        <v>42318</v>
      </c>
      <c r="M195" s="60">
        <v>43009</v>
      </c>
      <c r="N195" s="59">
        <f t="shared" si="58"/>
        <v>45240</v>
      </c>
      <c r="O195" s="149">
        <v>1</v>
      </c>
      <c r="P195" s="110">
        <f>+DATEDIF([1]Lampa!O$5,N195,"m")</f>
        <v>67</v>
      </c>
      <c r="Q195" s="61" t="s">
        <v>291</v>
      </c>
      <c r="R195" s="4">
        <v>0</v>
      </c>
      <c r="S195" s="109">
        <v>60</v>
      </c>
      <c r="T195" s="111">
        <v>2892144</v>
      </c>
      <c r="U195" s="63">
        <v>4</v>
      </c>
      <c r="V195" s="63">
        <v>2018</v>
      </c>
      <c r="W195" s="81">
        <v>0</v>
      </c>
      <c r="X195" s="77"/>
      <c r="Y195" s="77">
        <f>+([1]Lampa!$D$5-V195)*12+[1]Lampa!$C$5-U195+1</f>
        <v>9</v>
      </c>
      <c r="Z195" s="65">
        <f t="shared" si="76"/>
        <v>21</v>
      </c>
      <c r="AA195" s="65">
        <f t="shared" si="76"/>
        <v>33</v>
      </c>
      <c r="AB195" s="65">
        <f t="shared" si="94"/>
        <v>38</v>
      </c>
      <c r="AC195" s="66">
        <f t="shared" si="95"/>
        <v>29</v>
      </c>
      <c r="AD195" s="158">
        <f t="shared" si="69"/>
        <v>48202.400000000001</v>
      </c>
      <c r="AE195" s="82"/>
      <c r="AF195" s="67">
        <f t="shared" si="70"/>
        <v>0</v>
      </c>
      <c r="AG195" s="67">
        <f t="shared" si="71"/>
        <v>433821.60000000003</v>
      </c>
      <c r="AH195" s="82">
        <f t="shared" si="88"/>
        <v>433821.60000000003</v>
      </c>
      <c r="AI195" s="82">
        <f t="shared" si="73"/>
        <v>2458322.4</v>
      </c>
      <c r="AJ195" s="71">
        <f t="shared" si="77"/>
        <v>578428.80000000005</v>
      </c>
      <c r="AK195" s="71">
        <f t="shared" si="78"/>
        <v>1012250.4000000001</v>
      </c>
      <c r="AL195" s="71">
        <f t="shared" si="74"/>
        <v>1879893.5999999999</v>
      </c>
      <c r="AM195" s="71">
        <f t="shared" si="79"/>
        <v>52584.436363636371</v>
      </c>
      <c r="AN195" s="71">
        <f t="shared" si="80"/>
        <v>631013.23636363645</v>
      </c>
      <c r="AO195" s="71">
        <f t="shared" si="89"/>
        <v>578428.80000000005</v>
      </c>
      <c r="AP195" s="86">
        <f t="shared" si="91"/>
        <v>578428.80000000005</v>
      </c>
      <c r="AQ195" s="86">
        <f t="shared" si="90"/>
        <v>144607.20000000001</v>
      </c>
      <c r="AT195" s="71">
        <f t="shared" si="86"/>
        <v>578428.80000000005</v>
      </c>
      <c r="AU195" s="108">
        <f t="shared" si="81"/>
        <v>1590679.2000000002</v>
      </c>
      <c r="AV195" s="71">
        <f t="shared" si="63"/>
        <v>1301464.7999999998</v>
      </c>
      <c r="AW195" s="72">
        <f t="shared" si="82"/>
        <v>241012</v>
      </c>
      <c r="AX195" s="73">
        <f t="shared" si="83"/>
        <v>1831691.2000000002</v>
      </c>
      <c r="AY195" s="74">
        <f t="shared" si="84"/>
        <v>1060452.7999999998</v>
      </c>
    </row>
    <row r="196" spans="1:51" s="65" customFormat="1" ht="12.75">
      <c r="A196" s="55">
        <v>1</v>
      </c>
      <c r="B196" s="89" t="s">
        <v>99</v>
      </c>
      <c r="C196" s="89">
        <v>4</v>
      </c>
      <c r="D196" s="89" t="s">
        <v>55</v>
      </c>
      <c r="E196" s="109" t="s">
        <v>234</v>
      </c>
      <c r="F196" s="109" t="s">
        <v>198</v>
      </c>
      <c r="G196" s="89" t="s">
        <v>235</v>
      </c>
      <c r="H196" s="109" t="s">
        <v>58</v>
      </c>
      <c r="I196" s="109" t="s">
        <v>200</v>
      </c>
      <c r="J196" s="109"/>
      <c r="K196" s="59">
        <v>42768</v>
      </c>
      <c r="L196" s="59">
        <v>42318</v>
      </c>
      <c r="M196" s="60">
        <v>43009</v>
      </c>
      <c r="N196" s="59">
        <f t="shared" si="58"/>
        <v>45240</v>
      </c>
      <c r="O196" s="149">
        <v>1</v>
      </c>
      <c r="P196" s="110">
        <f>+DATEDIF([1]Lampa!O$5,N196,"m")</f>
        <v>67</v>
      </c>
      <c r="Q196" s="61" t="s">
        <v>291</v>
      </c>
      <c r="R196" s="4">
        <v>0</v>
      </c>
      <c r="S196" s="109">
        <v>60</v>
      </c>
      <c r="T196" s="111">
        <v>3113766.7199999997</v>
      </c>
      <c r="U196" s="63">
        <v>4</v>
      </c>
      <c r="V196" s="63">
        <v>2018</v>
      </c>
      <c r="W196" s="118">
        <v>0</v>
      </c>
      <c r="X196" s="109"/>
      <c r="Y196" s="109">
        <f>+([1]Lampa!$D$5-V196)*12+[1]Lampa!$C$5-U196+1</f>
        <v>9</v>
      </c>
      <c r="Z196" s="65">
        <f t="shared" si="76"/>
        <v>21</v>
      </c>
      <c r="AA196" s="65">
        <f t="shared" si="76"/>
        <v>33</v>
      </c>
      <c r="AB196" s="65">
        <f t="shared" si="94"/>
        <v>38</v>
      </c>
      <c r="AC196" s="66">
        <f t="shared" si="95"/>
        <v>29</v>
      </c>
      <c r="AD196" s="159">
        <f t="shared" si="69"/>
        <v>51896.111999999994</v>
      </c>
      <c r="AE196" s="117"/>
      <c r="AF196" s="67">
        <f t="shared" si="70"/>
        <v>0</v>
      </c>
      <c r="AG196" s="67">
        <f t="shared" si="71"/>
        <v>467065.00799999991</v>
      </c>
      <c r="AH196" s="117">
        <f t="shared" si="88"/>
        <v>467065.00799999991</v>
      </c>
      <c r="AI196" s="117">
        <f t="shared" si="73"/>
        <v>2646701.7119999998</v>
      </c>
      <c r="AJ196" s="71">
        <f t="shared" si="77"/>
        <v>622753.34399999992</v>
      </c>
      <c r="AK196" s="71">
        <f t="shared" si="78"/>
        <v>1089818.352</v>
      </c>
      <c r="AL196" s="71">
        <f t="shared" si="74"/>
        <v>2023948.3679999998</v>
      </c>
      <c r="AM196" s="71">
        <f t="shared" si="79"/>
        <v>56613.940363636357</v>
      </c>
      <c r="AN196" s="71">
        <f t="shared" si="80"/>
        <v>679367.28436363628</v>
      </c>
      <c r="AO196" s="71">
        <f t="shared" si="89"/>
        <v>622753.34399999992</v>
      </c>
      <c r="AP196" s="86">
        <f t="shared" si="91"/>
        <v>622753.34399999992</v>
      </c>
      <c r="AQ196" s="86">
        <f t="shared" si="90"/>
        <v>155688.33599999998</v>
      </c>
      <c r="AT196" s="71">
        <f t="shared" si="86"/>
        <v>622753.34399999992</v>
      </c>
      <c r="AU196" s="108">
        <f t="shared" si="81"/>
        <v>1712571.696</v>
      </c>
      <c r="AV196" s="71">
        <f t="shared" si="63"/>
        <v>1401195.0239999997</v>
      </c>
      <c r="AW196" s="72">
        <f t="shared" si="82"/>
        <v>259480.55999999997</v>
      </c>
      <c r="AX196" s="73">
        <f t="shared" si="83"/>
        <v>1972052.2560000001</v>
      </c>
      <c r="AY196" s="74">
        <f t="shared" si="84"/>
        <v>1141714.4639999997</v>
      </c>
    </row>
    <row r="197" spans="1:51" s="65" customFormat="1" ht="12.75">
      <c r="A197" s="55">
        <v>1</v>
      </c>
      <c r="B197" s="89" t="s">
        <v>99</v>
      </c>
      <c r="C197" s="89">
        <v>4</v>
      </c>
      <c r="D197" s="89" t="s">
        <v>55</v>
      </c>
      <c r="E197" s="109" t="s">
        <v>238</v>
      </c>
      <c r="F197" s="109" t="s">
        <v>198</v>
      </c>
      <c r="G197" s="89" t="s">
        <v>235</v>
      </c>
      <c r="H197" s="109" t="s">
        <v>58</v>
      </c>
      <c r="I197" s="109" t="s">
        <v>200</v>
      </c>
      <c r="J197" s="109"/>
      <c r="K197" s="59">
        <v>42768</v>
      </c>
      <c r="L197" s="59">
        <v>42318</v>
      </c>
      <c r="M197" s="60">
        <v>43009</v>
      </c>
      <c r="N197" s="59">
        <f t="shared" si="58"/>
        <v>45240</v>
      </c>
      <c r="O197" s="149">
        <v>1</v>
      </c>
      <c r="P197" s="110">
        <f>+DATEDIF([1]Lampa!O$5,N197,"m")</f>
        <v>67</v>
      </c>
      <c r="Q197" s="61" t="s">
        <v>291</v>
      </c>
      <c r="R197" s="4">
        <v>0</v>
      </c>
      <c r="S197" s="109">
        <v>60</v>
      </c>
      <c r="T197" s="111">
        <v>16279846.079999998</v>
      </c>
      <c r="U197" s="63">
        <v>4</v>
      </c>
      <c r="V197" s="63">
        <v>2018</v>
      </c>
      <c r="W197" s="118">
        <v>0</v>
      </c>
      <c r="X197" s="109"/>
      <c r="Y197" s="109">
        <f>+([1]Lampa!$D$5-V197)*12+[1]Lampa!$C$5-U197+1</f>
        <v>9</v>
      </c>
      <c r="Z197" s="65">
        <f t="shared" si="76"/>
        <v>21</v>
      </c>
      <c r="AA197" s="65">
        <f t="shared" si="76"/>
        <v>33</v>
      </c>
      <c r="AB197" s="65">
        <f t="shared" si="94"/>
        <v>38</v>
      </c>
      <c r="AC197" s="66">
        <f t="shared" si="95"/>
        <v>29</v>
      </c>
      <c r="AD197" s="159">
        <f t="shared" si="69"/>
        <v>271330.76799999998</v>
      </c>
      <c r="AE197" s="117"/>
      <c r="AF197" s="67">
        <f t="shared" si="70"/>
        <v>0</v>
      </c>
      <c r="AG197" s="67">
        <f t="shared" si="71"/>
        <v>2441976.912</v>
      </c>
      <c r="AH197" s="117">
        <f t="shared" si="88"/>
        <v>2441976.912</v>
      </c>
      <c r="AI197" s="117">
        <f t="shared" si="73"/>
        <v>13837869.167999998</v>
      </c>
      <c r="AJ197" s="71">
        <f t="shared" si="77"/>
        <v>3255969.216</v>
      </c>
      <c r="AK197" s="71">
        <f t="shared" si="78"/>
        <v>5697946.1280000005</v>
      </c>
      <c r="AL197" s="71">
        <f t="shared" si="74"/>
        <v>10581899.951999998</v>
      </c>
      <c r="AM197" s="71">
        <f t="shared" si="79"/>
        <v>295997.20145454543</v>
      </c>
      <c r="AN197" s="71">
        <f t="shared" si="80"/>
        <v>3551966.4174545454</v>
      </c>
      <c r="AO197" s="71">
        <f t="shared" si="89"/>
        <v>3255969.216</v>
      </c>
      <c r="AP197" s="86">
        <f t="shared" si="91"/>
        <v>3255969.216</v>
      </c>
      <c r="AQ197" s="86">
        <f t="shared" si="90"/>
        <v>813992.304</v>
      </c>
      <c r="AT197" s="71">
        <f t="shared" si="86"/>
        <v>3255969.216</v>
      </c>
      <c r="AU197" s="108">
        <f t="shared" si="81"/>
        <v>8953915.3440000005</v>
      </c>
      <c r="AV197" s="71">
        <f t="shared" si="63"/>
        <v>7325930.7359999977</v>
      </c>
      <c r="AW197" s="72">
        <f t="shared" si="82"/>
        <v>1356653.8399999999</v>
      </c>
      <c r="AX197" s="73">
        <f t="shared" si="83"/>
        <v>10310569.184</v>
      </c>
      <c r="AY197" s="74">
        <f t="shared" si="84"/>
        <v>5969276.8959999979</v>
      </c>
    </row>
    <row r="198" spans="1:51" s="65" customFormat="1" ht="12.75">
      <c r="A198" s="55">
        <v>1</v>
      </c>
      <c r="B198" s="89" t="s">
        <v>99</v>
      </c>
      <c r="C198" s="89">
        <v>4</v>
      </c>
      <c r="D198" s="89" t="s">
        <v>55</v>
      </c>
      <c r="E198" s="109" t="s">
        <v>238</v>
      </c>
      <c r="F198" s="109" t="s">
        <v>198</v>
      </c>
      <c r="G198" s="89" t="s">
        <v>235</v>
      </c>
      <c r="H198" s="109" t="s">
        <v>58</v>
      </c>
      <c r="I198" s="109" t="s">
        <v>200</v>
      </c>
      <c r="J198" s="109"/>
      <c r="K198" s="59">
        <v>42768</v>
      </c>
      <c r="L198" s="59">
        <v>42318</v>
      </c>
      <c r="M198" s="60">
        <v>43009</v>
      </c>
      <c r="N198" s="59">
        <f t="shared" si="58"/>
        <v>45240</v>
      </c>
      <c r="O198" s="149">
        <v>1</v>
      </c>
      <c r="P198" s="110">
        <f>+DATEDIF([1]Lampa!O$5,N198,"m")</f>
        <v>67</v>
      </c>
      <c r="Q198" s="61" t="s">
        <v>291</v>
      </c>
      <c r="R198" s="4">
        <v>0</v>
      </c>
      <c r="S198" s="109">
        <v>60</v>
      </c>
      <c r="T198" s="111">
        <v>40597252.799999997</v>
      </c>
      <c r="U198" s="63">
        <v>4</v>
      </c>
      <c r="V198" s="63">
        <v>2018</v>
      </c>
      <c r="W198" s="118">
        <v>0</v>
      </c>
      <c r="X198" s="109"/>
      <c r="Y198" s="109">
        <f>+([1]Lampa!$D$5-V198)*12+[1]Lampa!$C$5-U198+1</f>
        <v>9</v>
      </c>
      <c r="Z198" s="65">
        <f t="shared" si="76"/>
        <v>21</v>
      </c>
      <c r="AA198" s="65">
        <f t="shared" si="76"/>
        <v>33</v>
      </c>
      <c r="AB198" s="65">
        <f t="shared" si="94"/>
        <v>38</v>
      </c>
      <c r="AC198" s="66">
        <f t="shared" si="95"/>
        <v>29</v>
      </c>
      <c r="AD198" s="159">
        <f t="shared" si="69"/>
        <v>676620.88</v>
      </c>
      <c r="AE198" s="117"/>
      <c r="AF198" s="67">
        <f t="shared" si="70"/>
        <v>0</v>
      </c>
      <c r="AG198" s="67">
        <f t="shared" si="71"/>
        <v>6089587.9199999999</v>
      </c>
      <c r="AH198" s="117">
        <f t="shared" si="88"/>
        <v>6089587.9199999999</v>
      </c>
      <c r="AI198" s="117">
        <f t="shared" si="73"/>
        <v>34507664.879999995</v>
      </c>
      <c r="AJ198" s="71">
        <f t="shared" si="77"/>
        <v>8119450.5600000005</v>
      </c>
      <c r="AK198" s="71">
        <f t="shared" si="78"/>
        <v>14209038.48</v>
      </c>
      <c r="AL198" s="71">
        <f t="shared" si="74"/>
        <v>26388214.319999997</v>
      </c>
      <c r="AM198" s="71">
        <f t="shared" si="79"/>
        <v>738131.86909090914</v>
      </c>
      <c r="AN198" s="71">
        <f t="shared" si="80"/>
        <v>8857582.4290909097</v>
      </c>
      <c r="AO198" s="71">
        <f t="shared" si="89"/>
        <v>8119450.5600000005</v>
      </c>
      <c r="AP198" s="86">
        <f t="shared" si="91"/>
        <v>8119450.5600000005</v>
      </c>
      <c r="AQ198" s="86">
        <f t="shared" si="90"/>
        <v>2029862.6400000001</v>
      </c>
      <c r="AT198" s="71">
        <f t="shared" si="86"/>
        <v>8119450.5600000005</v>
      </c>
      <c r="AU198" s="108">
        <f t="shared" si="81"/>
        <v>22328489.039999999</v>
      </c>
      <c r="AV198" s="71">
        <f t="shared" si="63"/>
        <v>18268763.759999998</v>
      </c>
      <c r="AW198" s="72">
        <f t="shared" si="82"/>
        <v>3383104.4</v>
      </c>
      <c r="AX198" s="73">
        <f t="shared" si="83"/>
        <v>25711593.439999998</v>
      </c>
      <c r="AY198" s="74">
        <f t="shared" si="84"/>
        <v>14885659.359999999</v>
      </c>
    </row>
    <row r="199" spans="1:51" s="65" customFormat="1" ht="12.75">
      <c r="A199" s="55">
        <v>1</v>
      </c>
      <c r="B199" s="89" t="s">
        <v>99</v>
      </c>
      <c r="C199" s="89">
        <v>4</v>
      </c>
      <c r="D199" s="89" t="s">
        <v>55</v>
      </c>
      <c r="E199" s="109" t="s">
        <v>234</v>
      </c>
      <c r="F199" s="109" t="s">
        <v>198</v>
      </c>
      <c r="G199" s="89" t="s">
        <v>235</v>
      </c>
      <c r="H199" s="109" t="s">
        <v>58</v>
      </c>
      <c r="I199" s="59"/>
      <c r="J199" s="59"/>
      <c r="K199" s="59">
        <v>42768</v>
      </c>
      <c r="L199" s="59">
        <v>42318</v>
      </c>
      <c r="M199" s="60">
        <v>43009</v>
      </c>
      <c r="N199" s="59">
        <f t="shared" si="58"/>
        <v>45240</v>
      </c>
      <c r="O199" s="149">
        <v>1</v>
      </c>
      <c r="P199" s="110">
        <f>+DATEDIF([1]Lampa!O$5,N199,"m")</f>
        <v>67</v>
      </c>
      <c r="Q199" s="61" t="s">
        <v>291</v>
      </c>
      <c r="R199" s="4">
        <v>0</v>
      </c>
      <c r="S199" s="109">
        <v>60</v>
      </c>
      <c r="T199" s="111">
        <v>2872646.4</v>
      </c>
      <c r="U199" s="63">
        <v>4</v>
      </c>
      <c r="V199" s="63">
        <v>2018</v>
      </c>
      <c r="W199" s="118">
        <v>0</v>
      </c>
      <c r="X199" s="109"/>
      <c r="Y199" s="109">
        <f>+([1]Lampa!$D$5-V199)*12+[1]Lampa!$C$5-U199+1</f>
        <v>9</v>
      </c>
      <c r="Z199" s="65">
        <f t="shared" si="76"/>
        <v>21</v>
      </c>
      <c r="AA199" s="65">
        <f t="shared" si="76"/>
        <v>33</v>
      </c>
      <c r="AB199" s="65">
        <f t="shared" si="94"/>
        <v>38</v>
      </c>
      <c r="AC199" s="66">
        <f t="shared" si="95"/>
        <v>29</v>
      </c>
      <c r="AD199" s="159">
        <f t="shared" si="69"/>
        <v>47877.439999999995</v>
      </c>
      <c r="AE199" s="117"/>
      <c r="AF199" s="67">
        <f t="shared" si="70"/>
        <v>0</v>
      </c>
      <c r="AG199" s="67">
        <f t="shared" si="71"/>
        <v>430896.95999999996</v>
      </c>
      <c r="AH199" s="117">
        <f t="shared" si="88"/>
        <v>430896.95999999996</v>
      </c>
      <c r="AI199" s="117">
        <f t="shared" si="73"/>
        <v>2441749.44</v>
      </c>
      <c r="AJ199" s="71">
        <f t="shared" si="77"/>
        <v>574529.27999999991</v>
      </c>
      <c r="AK199" s="71">
        <f t="shared" si="78"/>
        <v>1005426.2399999999</v>
      </c>
      <c r="AL199" s="71">
        <f t="shared" si="74"/>
        <v>1867220.1600000001</v>
      </c>
      <c r="AM199" s="71">
        <f t="shared" si="79"/>
        <v>52229.93454545454</v>
      </c>
      <c r="AN199" s="71">
        <f t="shared" si="80"/>
        <v>626759.21454545448</v>
      </c>
      <c r="AO199" s="71">
        <f t="shared" si="89"/>
        <v>574529.27999999991</v>
      </c>
      <c r="AP199" s="86">
        <f t="shared" si="91"/>
        <v>574529.27999999991</v>
      </c>
      <c r="AQ199" s="86">
        <f t="shared" si="90"/>
        <v>143632.31999999998</v>
      </c>
      <c r="AT199" s="71">
        <f t="shared" si="86"/>
        <v>574529.27999999991</v>
      </c>
      <c r="AU199" s="108">
        <f t="shared" si="81"/>
        <v>1579955.5199999998</v>
      </c>
      <c r="AV199" s="71">
        <f t="shared" si="63"/>
        <v>1292690.8800000001</v>
      </c>
      <c r="AW199" s="72">
        <f t="shared" si="82"/>
        <v>239387.19999999998</v>
      </c>
      <c r="AX199" s="73">
        <f t="shared" si="83"/>
        <v>1819342.7199999997</v>
      </c>
      <c r="AY199" s="74">
        <f t="shared" si="84"/>
        <v>1053303.6800000002</v>
      </c>
    </row>
    <row r="200" spans="1:51" s="65" customFormat="1" ht="12.75">
      <c r="A200" s="55">
        <v>1</v>
      </c>
      <c r="B200" s="89" t="s">
        <v>99</v>
      </c>
      <c r="C200" s="89">
        <v>4</v>
      </c>
      <c r="D200" s="89" t="s">
        <v>55</v>
      </c>
      <c r="E200" s="109" t="s">
        <v>234</v>
      </c>
      <c r="F200" s="109" t="s">
        <v>198</v>
      </c>
      <c r="G200" s="89" t="s">
        <v>235</v>
      </c>
      <c r="H200" s="109" t="s">
        <v>58</v>
      </c>
      <c r="I200" s="59"/>
      <c r="J200" s="59"/>
      <c r="K200" s="59">
        <v>42768</v>
      </c>
      <c r="L200" s="59">
        <v>42318</v>
      </c>
      <c r="M200" s="60">
        <v>43009</v>
      </c>
      <c r="N200" s="59">
        <f t="shared" si="58"/>
        <v>45240</v>
      </c>
      <c r="O200" s="149">
        <v>1</v>
      </c>
      <c r="P200" s="110">
        <f>+DATEDIF([1]Lampa!O$5,N200,"m")</f>
        <v>67</v>
      </c>
      <c r="Q200" s="61" t="s">
        <v>291</v>
      </c>
      <c r="R200" s="4">
        <v>0</v>
      </c>
      <c r="S200" s="109">
        <v>60</v>
      </c>
      <c r="T200" s="111">
        <v>2844049.92</v>
      </c>
      <c r="U200" s="63">
        <v>4</v>
      </c>
      <c r="V200" s="63">
        <v>2018</v>
      </c>
      <c r="W200" s="118">
        <v>0</v>
      </c>
      <c r="X200" s="109"/>
      <c r="Y200" s="109">
        <f>+([1]Lampa!$D$5-V200)*12+[1]Lampa!$C$5-U200+1</f>
        <v>9</v>
      </c>
      <c r="Z200" s="65">
        <f t="shared" si="76"/>
        <v>21</v>
      </c>
      <c r="AA200" s="65">
        <f t="shared" si="76"/>
        <v>33</v>
      </c>
      <c r="AB200" s="65">
        <f t="shared" si="94"/>
        <v>38</v>
      </c>
      <c r="AC200" s="66">
        <f t="shared" si="95"/>
        <v>29</v>
      </c>
      <c r="AD200" s="158">
        <f t="shared" si="69"/>
        <v>47400.832000000002</v>
      </c>
      <c r="AE200" s="117"/>
      <c r="AF200" s="67">
        <f t="shared" si="70"/>
        <v>0</v>
      </c>
      <c r="AG200" s="67">
        <f t="shared" si="71"/>
        <v>426607.48800000001</v>
      </c>
      <c r="AH200" s="117">
        <f t="shared" si="88"/>
        <v>426607.48800000001</v>
      </c>
      <c r="AI200" s="117">
        <f t="shared" si="73"/>
        <v>2417442.432</v>
      </c>
      <c r="AJ200" s="71">
        <f t="shared" si="77"/>
        <v>568809.98400000005</v>
      </c>
      <c r="AK200" s="71">
        <f t="shared" si="78"/>
        <v>995417.47200000007</v>
      </c>
      <c r="AL200" s="71">
        <f t="shared" si="74"/>
        <v>1848632.4479999999</v>
      </c>
      <c r="AM200" s="71">
        <f t="shared" si="79"/>
        <v>51709.998545454553</v>
      </c>
      <c r="AN200" s="71">
        <f t="shared" si="80"/>
        <v>620519.98254545464</v>
      </c>
      <c r="AO200" s="71">
        <f t="shared" si="89"/>
        <v>568809.98400000005</v>
      </c>
      <c r="AP200" s="86">
        <f t="shared" si="91"/>
        <v>568809.98400000005</v>
      </c>
      <c r="AQ200" s="86">
        <f t="shared" si="90"/>
        <v>142202.49600000001</v>
      </c>
      <c r="AT200" s="71">
        <f t="shared" si="86"/>
        <v>568809.98400000005</v>
      </c>
      <c r="AU200" s="108">
        <f t="shared" si="81"/>
        <v>1564227.4560000002</v>
      </c>
      <c r="AV200" s="71">
        <f t="shared" si="63"/>
        <v>1279822.4639999997</v>
      </c>
      <c r="AW200" s="72">
        <f t="shared" si="82"/>
        <v>237004.16</v>
      </c>
      <c r="AX200" s="73">
        <f t="shared" si="83"/>
        <v>1801231.6160000002</v>
      </c>
      <c r="AY200" s="74">
        <f t="shared" si="84"/>
        <v>1042818.3039999998</v>
      </c>
    </row>
    <row r="201" spans="1:51" s="65" customFormat="1" ht="12.75">
      <c r="A201" s="55">
        <v>1</v>
      </c>
      <c r="B201" s="89" t="s">
        <v>99</v>
      </c>
      <c r="C201" s="89">
        <v>6</v>
      </c>
      <c r="D201" s="89" t="s">
        <v>55</v>
      </c>
      <c r="E201" s="109" t="s">
        <v>239</v>
      </c>
      <c r="F201" s="109" t="s">
        <v>240</v>
      </c>
      <c r="G201" s="89" t="s">
        <v>241</v>
      </c>
      <c r="H201" s="109" t="s">
        <v>58</v>
      </c>
      <c r="I201" s="109" t="s">
        <v>200</v>
      </c>
      <c r="J201" s="109"/>
      <c r="K201" s="59">
        <v>42823</v>
      </c>
      <c r="L201" s="59">
        <v>42318</v>
      </c>
      <c r="M201" s="60">
        <v>43009</v>
      </c>
      <c r="N201" s="59">
        <f t="shared" ref="N201:N264" si="96">+EDATE(L201,96)</f>
        <v>45240</v>
      </c>
      <c r="O201" s="149">
        <v>1</v>
      </c>
      <c r="P201" s="110">
        <f>+DATEDIF([1]Lampa!O$5,N201,"m")</f>
        <v>67</v>
      </c>
      <c r="Q201" s="61" t="s">
        <v>291</v>
      </c>
      <c r="R201" s="4">
        <v>0</v>
      </c>
      <c r="S201" s="109">
        <v>60</v>
      </c>
      <c r="T201" s="111">
        <f>38623*645.66</f>
        <v>24937326.18</v>
      </c>
      <c r="U201" s="63">
        <v>4</v>
      </c>
      <c r="V201" s="63">
        <v>2018</v>
      </c>
      <c r="W201" s="64">
        <v>0</v>
      </c>
      <c r="Y201" s="65">
        <f>+([1]Lampa!$D$5-V201)*12+[1]Lampa!$C$5-U201+1</f>
        <v>9</v>
      </c>
      <c r="Z201" s="65">
        <f t="shared" si="76"/>
        <v>21</v>
      </c>
      <c r="AA201" s="65">
        <f t="shared" si="76"/>
        <v>33</v>
      </c>
      <c r="AB201" s="65">
        <f t="shared" si="94"/>
        <v>38</v>
      </c>
      <c r="AC201" s="66">
        <f t="shared" si="95"/>
        <v>29</v>
      </c>
      <c r="AD201" s="157">
        <f t="shared" si="69"/>
        <v>415622.103</v>
      </c>
      <c r="AE201" s="68"/>
      <c r="AF201" s="67">
        <f t="shared" si="70"/>
        <v>0</v>
      </c>
      <c r="AG201" s="67">
        <f t="shared" si="71"/>
        <v>3740598.9270000001</v>
      </c>
      <c r="AH201" s="68">
        <f t="shared" si="88"/>
        <v>3740598.9270000001</v>
      </c>
      <c r="AI201" s="68">
        <f t="shared" si="73"/>
        <v>21196727.252999999</v>
      </c>
      <c r="AJ201" s="71">
        <f t="shared" si="77"/>
        <v>4987465.2359999996</v>
      </c>
      <c r="AK201" s="71">
        <f t="shared" si="78"/>
        <v>8728064.1629999988</v>
      </c>
      <c r="AL201" s="71">
        <f t="shared" si="74"/>
        <v>16209262.017000001</v>
      </c>
      <c r="AM201" s="71">
        <f t="shared" si="79"/>
        <v>453405.9305454545</v>
      </c>
      <c r="AN201" s="71">
        <f t="shared" si="80"/>
        <v>5440871.1665454544</v>
      </c>
      <c r="AO201" s="71">
        <f t="shared" si="89"/>
        <v>4987465.2359999996</v>
      </c>
      <c r="AP201" s="86">
        <f t="shared" si="91"/>
        <v>4987465.2359999996</v>
      </c>
      <c r="AQ201" s="86">
        <f t="shared" si="90"/>
        <v>1246866.3089999999</v>
      </c>
      <c r="AT201" s="71">
        <f t="shared" si="86"/>
        <v>4987465.2359999996</v>
      </c>
      <c r="AU201" s="108">
        <f t="shared" si="81"/>
        <v>13715529.398999998</v>
      </c>
      <c r="AV201" s="71">
        <f t="shared" ref="AV201:AV251" si="97">+T201-AU201</f>
        <v>11221796.781000001</v>
      </c>
      <c r="AW201" s="72">
        <f t="shared" si="82"/>
        <v>2078110.5150000001</v>
      </c>
      <c r="AX201" s="73">
        <f t="shared" si="83"/>
        <v>15793639.913999999</v>
      </c>
      <c r="AY201" s="74">
        <f t="shared" si="84"/>
        <v>9143686.2660000008</v>
      </c>
    </row>
    <row r="202" spans="1:51" s="65" customFormat="1" ht="12.75">
      <c r="A202" s="55">
        <v>1</v>
      </c>
      <c r="B202" s="89" t="s">
        <v>99</v>
      </c>
      <c r="C202" s="89">
        <v>6</v>
      </c>
      <c r="D202" s="89" t="s">
        <v>55</v>
      </c>
      <c r="E202" s="109" t="s">
        <v>242</v>
      </c>
      <c r="F202" s="109" t="s">
        <v>240</v>
      </c>
      <c r="G202" s="89" t="s">
        <v>241</v>
      </c>
      <c r="H202" s="109" t="s">
        <v>58</v>
      </c>
      <c r="I202" s="109" t="s">
        <v>200</v>
      </c>
      <c r="J202" s="109"/>
      <c r="K202" s="59">
        <v>42823</v>
      </c>
      <c r="L202" s="59">
        <v>42318</v>
      </c>
      <c r="M202" s="60">
        <v>43009</v>
      </c>
      <c r="N202" s="59">
        <f t="shared" si="96"/>
        <v>45240</v>
      </c>
      <c r="O202" s="149">
        <v>1</v>
      </c>
      <c r="P202" s="110">
        <f>+DATEDIF([1]Lampa!O$5,N202,"m")</f>
        <v>67</v>
      </c>
      <c r="Q202" s="61" t="s">
        <v>291</v>
      </c>
      <c r="R202" s="4">
        <v>0</v>
      </c>
      <c r="S202" s="109">
        <v>60</v>
      </c>
      <c r="T202" s="111">
        <f>23282*645.66</f>
        <v>15032256.119999999</v>
      </c>
      <c r="U202" s="63">
        <v>4</v>
      </c>
      <c r="V202" s="63">
        <v>2018</v>
      </c>
      <c r="W202" s="64">
        <v>0</v>
      </c>
      <c r="Y202" s="65">
        <f>+([1]Lampa!$D$5-V202)*12+[1]Lampa!$C$5-U202+1</f>
        <v>9</v>
      </c>
      <c r="Z202" s="65">
        <f t="shared" si="76"/>
        <v>21</v>
      </c>
      <c r="AA202" s="65">
        <f t="shared" si="76"/>
        <v>33</v>
      </c>
      <c r="AB202" s="65">
        <f t="shared" si="94"/>
        <v>38</v>
      </c>
      <c r="AC202" s="66">
        <f t="shared" si="95"/>
        <v>29</v>
      </c>
      <c r="AD202" s="157">
        <f t="shared" si="69"/>
        <v>250537.60199999998</v>
      </c>
      <c r="AE202" s="68"/>
      <c r="AF202" s="67">
        <f t="shared" si="70"/>
        <v>0</v>
      </c>
      <c r="AG202" s="67">
        <f t="shared" si="71"/>
        <v>2254838.4180000001</v>
      </c>
      <c r="AH202" s="68">
        <f t="shared" si="88"/>
        <v>2254838.4180000001</v>
      </c>
      <c r="AI202" s="68">
        <f t="shared" si="73"/>
        <v>12777417.702</v>
      </c>
      <c r="AJ202" s="71">
        <f t="shared" si="77"/>
        <v>3006451.2239999999</v>
      </c>
      <c r="AK202" s="71">
        <f t="shared" si="78"/>
        <v>5261289.642</v>
      </c>
      <c r="AL202" s="71">
        <f t="shared" si="74"/>
        <v>9770966.4780000001</v>
      </c>
      <c r="AM202" s="71">
        <f t="shared" si="79"/>
        <v>273313.74763636361</v>
      </c>
      <c r="AN202" s="71">
        <f t="shared" si="80"/>
        <v>3279764.9716363633</v>
      </c>
      <c r="AO202" s="71">
        <f t="shared" si="89"/>
        <v>3006451.2239999999</v>
      </c>
      <c r="AP202" s="86">
        <f t="shared" si="91"/>
        <v>3006451.2239999999</v>
      </c>
      <c r="AQ202" s="86">
        <f t="shared" si="90"/>
        <v>751612.80599999998</v>
      </c>
      <c r="AT202" s="71">
        <f t="shared" si="86"/>
        <v>3006451.2239999999</v>
      </c>
      <c r="AU202" s="108">
        <f t="shared" si="81"/>
        <v>8267740.8660000004</v>
      </c>
      <c r="AV202" s="71">
        <f t="shared" si="97"/>
        <v>6764515.2539999988</v>
      </c>
      <c r="AW202" s="72">
        <f t="shared" si="82"/>
        <v>1252688.01</v>
      </c>
      <c r="AX202" s="73">
        <f t="shared" si="83"/>
        <v>9520428.8760000002</v>
      </c>
      <c r="AY202" s="74">
        <f t="shared" si="84"/>
        <v>5511827.243999999</v>
      </c>
    </row>
    <row r="203" spans="1:51" ht="12.75">
      <c r="A203" s="55">
        <v>1</v>
      </c>
      <c r="B203" s="89" t="s">
        <v>99</v>
      </c>
      <c r="C203" s="119">
        <v>41</v>
      </c>
      <c r="D203" s="104" t="s">
        <v>55</v>
      </c>
      <c r="E203" s="104" t="s">
        <v>243</v>
      </c>
      <c r="F203" s="104" t="s">
        <v>244</v>
      </c>
      <c r="G203" s="104">
        <v>3302</v>
      </c>
      <c r="H203" s="104" t="s">
        <v>58</v>
      </c>
      <c r="I203" s="104"/>
      <c r="J203" s="104"/>
      <c r="K203" s="105">
        <v>42898</v>
      </c>
      <c r="L203" s="59">
        <v>42318</v>
      </c>
      <c r="M203" s="60">
        <v>43009</v>
      </c>
      <c r="N203" s="59">
        <f t="shared" si="96"/>
        <v>45240</v>
      </c>
      <c r="O203" s="149">
        <v>1</v>
      </c>
      <c r="P203" s="106">
        <f>+DATEDIF([1]Lampa!O$5,N203,"m")</f>
        <v>67</v>
      </c>
      <c r="Q203" s="61" t="s">
        <v>291</v>
      </c>
      <c r="R203" s="4">
        <v>0</v>
      </c>
      <c r="S203" s="104">
        <v>60</v>
      </c>
      <c r="T203" s="107">
        <v>49000</v>
      </c>
      <c r="U203" s="63">
        <v>4</v>
      </c>
      <c r="V203" s="63">
        <v>2018</v>
      </c>
      <c r="W203" s="75"/>
      <c r="X203" s="75"/>
      <c r="Y203" s="65">
        <f>+([1]Lampa!$D$5-V203)*12+[1]Lampa!$C$5-U203+1</f>
        <v>9</v>
      </c>
      <c r="Z203" s="65">
        <f t="shared" si="76"/>
        <v>21</v>
      </c>
      <c r="AA203" s="65">
        <f t="shared" si="76"/>
        <v>33</v>
      </c>
      <c r="AB203" s="65">
        <f t="shared" si="94"/>
        <v>38</v>
      </c>
      <c r="AC203" s="66">
        <f t="shared" si="95"/>
        <v>29</v>
      </c>
      <c r="AD203" s="157">
        <f t="shared" ref="AD203:AD233" si="98">+IFERROR(T203/S203,0)</f>
        <v>816.66666666666663</v>
      </c>
      <c r="AE203" s="67"/>
      <c r="AF203" s="68">
        <f t="shared" ref="AF203:AF246" si="99">+(X203-W203)*AD203</f>
        <v>0</v>
      </c>
      <c r="AG203" s="67">
        <f t="shared" ref="AG203:AG233" si="100">+(Y203-X203)*AD203</f>
        <v>7350</v>
      </c>
      <c r="AH203" s="68">
        <f t="shared" si="88"/>
        <v>7350</v>
      </c>
      <c r="AI203" s="68">
        <f t="shared" ref="AI203:AI246" si="101">+T203-AH203</f>
        <v>41650</v>
      </c>
      <c r="AJ203" s="71">
        <f t="shared" si="77"/>
        <v>9800</v>
      </c>
      <c r="AK203" s="71">
        <f t="shared" si="78"/>
        <v>17150</v>
      </c>
      <c r="AL203" s="71">
        <f t="shared" ref="AL203:AL246" si="102">+T203-AK203</f>
        <v>31850</v>
      </c>
      <c r="AM203" s="71">
        <f t="shared" si="79"/>
        <v>890.90909090909088</v>
      </c>
      <c r="AN203" s="71">
        <f t="shared" si="80"/>
        <v>10690.90909090909</v>
      </c>
      <c r="AO203" s="71">
        <f t="shared" si="89"/>
        <v>9800</v>
      </c>
      <c r="AP203" s="86">
        <f t="shared" si="91"/>
        <v>9800</v>
      </c>
      <c r="AQ203" s="86">
        <f t="shared" si="90"/>
        <v>2450</v>
      </c>
      <c r="AT203" s="71">
        <f t="shared" si="86"/>
        <v>9800</v>
      </c>
      <c r="AU203" s="108">
        <f t="shared" si="81"/>
        <v>26950</v>
      </c>
      <c r="AV203" s="71">
        <f t="shared" si="97"/>
        <v>22050</v>
      </c>
      <c r="AW203" s="72">
        <f t="shared" si="82"/>
        <v>4083.333333333333</v>
      </c>
      <c r="AX203" s="73">
        <f t="shared" si="83"/>
        <v>31033.333333333332</v>
      </c>
      <c r="AY203" s="74">
        <f t="shared" si="84"/>
        <v>17966.666666666668</v>
      </c>
    </row>
    <row r="204" spans="1:51" ht="13.5" customHeight="1">
      <c r="A204" s="55">
        <v>1</v>
      </c>
      <c r="B204" s="76" t="s">
        <v>99</v>
      </c>
      <c r="C204" s="104">
        <v>41</v>
      </c>
      <c r="D204" s="104" t="s">
        <v>55</v>
      </c>
      <c r="E204" s="104" t="s">
        <v>243</v>
      </c>
      <c r="F204" s="104" t="s">
        <v>244</v>
      </c>
      <c r="G204" s="104">
        <v>3302</v>
      </c>
      <c r="H204" s="104" t="s">
        <v>58</v>
      </c>
      <c r="I204" s="75"/>
      <c r="J204" s="75"/>
      <c r="K204" s="105">
        <v>42898</v>
      </c>
      <c r="L204" s="59">
        <v>42318</v>
      </c>
      <c r="M204" s="60">
        <v>43009</v>
      </c>
      <c r="N204" s="59">
        <f t="shared" si="96"/>
        <v>45240</v>
      </c>
      <c r="O204" s="149">
        <v>1</v>
      </c>
      <c r="P204" s="106">
        <f>+DATEDIF([1]Lampa!O$5,N204,"m")</f>
        <v>67</v>
      </c>
      <c r="Q204" s="61" t="s">
        <v>291</v>
      </c>
      <c r="R204" s="4">
        <v>0</v>
      </c>
      <c r="S204" s="104">
        <v>60</v>
      </c>
      <c r="T204" s="107">
        <v>49000</v>
      </c>
      <c r="U204" s="63">
        <v>4</v>
      </c>
      <c r="V204" s="63">
        <v>2018</v>
      </c>
      <c r="W204" s="75"/>
      <c r="X204" s="75"/>
      <c r="Y204" s="65">
        <f>+([1]Lampa!$D$5-V204)*12+[1]Lampa!$C$5-U204+1</f>
        <v>9</v>
      </c>
      <c r="Z204" s="65">
        <f t="shared" ref="Z204:AA246" si="103">+Y204+12</f>
        <v>21</v>
      </c>
      <c r="AA204" s="65">
        <f t="shared" si="103"/>
        <v>33</v>
      </c>
      <c r="AB204" s="65">
        <f t="shared" si="94"/>
        <v>38</v>
      </c>
      <c r="AC204" s="66">
        <f t="shared" si="95"/>
        <v>29</v>
      </c>
      <c r="AD204" s="157">
        <f t="shared" si="98"/>
        <v>816.66666666666663</v>
      </c>
      <c r="AE204" s="67"/>
      <c r="AF204" s="68">
        <f t="shared" si="99"/>
        <v>0</v>
      </c>
      <c r="AG204" s="67">
        <f t="shared" si="100"/>
        <v>7350</v>
      </c>
      <c r="AH204" s="68">
        <f t="shared" si="88"/>
        <v>7350</v>
      </c>
      <c r="AI204" s="68">
        <f t="shared" si="101"/>
        <v>41650</v>
      </c>
      <c r="AJ204" s="71">
        <f t="shared" ref="AJ204:AJ233" si="104">+AD204*12</f>
        <v>9800</v>
      </c>
      <c r="AK204" s="71">
        <f t="shared" ref="AK204:AK246" si="105">+AH204+AJ204</f>
        <v>17150</v>
      </c>
      <c r="AL204" s="71">
        <f t="shared" si="102"/>
        <v>31850</v>
      </c>
      <c r="AM204" s="71">
        <f t="shared" ref="AM204:AM233" si="106">+(AJ204/11)*1</f>
        <v>890.90909090909088</v>
      </c>
      <c r="AN204" s="71">
        <f t="shared" ref="AN204:AN233" si="107">+AM204*12</f>
        <v>10690.90909090909</v>
      </c>
      <c r="AO204" s="71">
        <f t="shared" si="89"/>
        <v>9800</v>
      </c>
      <c r="AP204" s="86">
        <f t="shared" si="91"/>
        <v>9800</v>
      </c>
      <c r="AQ204" s="86">
        <f t="shared" si="90"/>
        <v>2450</v>
      </c>
      <c r="AT204" s="71">
        <f t="shared" si="86"/>
        <v>9800</v>
      </c>
      <c r="AU204" s="108">
        <f t="shared" ref="AU204:AU251" si="108">+AH204+AJ204+AT204</f>
        <v>26950</v>
      </c>
      <c r="AV204" s="71">
        <f t="shared" si="97"/>
        <v>22050</v>
      </c>
      <c r="AW204" s="72">
        <f t="shared" ref="AW204:AW252" si="109">+(AB204-AA204)*AD204</f>
        <v>4083.333333333333</v>
      </c>
      <c r="AX204" s="73">
        <f t="shared" ref="AX204:AX252" si="110">+AU204+AW204</f>
        <v>31033.333333333332</v>
      </c>
      <c r="AY204" s="74">
        <f t="shared" ref="AY204:AY252" si="111">+T204-AX204</f>
        <v>17966.666666666668</v>
      </c>
    </row>
    <row r="205" spans="1:51" ht="13.5" customHeight="1">
      <c r="A205" s="55">
        <v>1</v>
      </c>
      <c r="B205" s="76" t="s">
        <v>99</v>
      </c>
      <c r="C205" s="104">
        <v>41</v>
      </c>
      <c r="D205" s="104" t="s">
        <v>55</v>
      </c>
      <c r="E205" s="104" t="s">
        <v>243</v>
      </c>
      <c r="F205" s="104" t="s">
        <v>244</v>
      </c>
      <c r="G205" s="104">
        <v>3302</v>
      </c>
      <c r="H205" s="104" t="s">
        <v>58</v>
      </c>
      <c r="I205" s="75"/>
      <c r="J205" s="75"/>
      <c r="K205" s="105">
        <v>42898</v>
      </c>
      <c r="L205" s="59">
        <v>42318</v>
      </c>
      <c r="M205" s="60">
        <v>43009</v>
      </c>
      <c r="N205" s="59">
        <f t="shared" si="96"/>
        <v>45240</v>
      </c>
      <c r="O205" s="149">
        <v>1</v>
      </c>
      <c r="P205" s="106">
        <f>+DATEDIF([1]Lampa!O$5,N205,"m")</f>
        <v>67</v>
      </c>
      <c r="Q205" s="61" t="s">
        <v>291</v>
      </c>
      <c r="R205" s="4">
        <v>0</v>
      </c>
      <c r="S205" s="104">
        <v>60</v>
      </c>
      <c r="T205" s="107">
        <v>49000</v>
      </c>
      <c r="U205" s="63">
        <v>4</v>
      </c>
      <c r="V205" s="63">
        <v>2018</v>
      </c>
      <c r="W205" s="75"/>
      <c r="X205" s="75"/>
      <c r="Y205" s="65">
        <f>+([1]Lampa!$D$5-V205)*12+[1]Lampa!$C$5-U205+1</f>
        <v>9</v>
      </c>
      <c r="Z205" s="65">
        <f t="shared" si="103"/>
        <v>21</v>
      </c>
      <c r="AA205" s="65">
        <f t="shared" si="103"/>
        <v>33</v>
      </c>
      <c r="AB205" s="65">
        <f>+AA205+AB$5</f>
        <v>38</v>
      </c>
      <c r="AC205" s="66">
        <f>+P205-AB205</f>
        <v>29</v>
      </c>
      <c r="AD205" s="157">
        <f t="shared" si="98"/>
        <v>816.66666666666663</v>
      </c>
      <c r="AE205" s="67"/>
      <c r="AF205" s="68">
        <f t="shared" si="99"/>
        <v>0</v>
      </c>
      <c r="AG205" s="67">
        <f t="shared" si="100"/>
        <v>7350</v>
      </c>
      <c r="AH205" s="68">
        <f t="shared" si="88"/>
        <v>7350</v>
      </c>
      <c r="AI205" s="68">
        <f t="shared" si="101"/>
        <v>41650</v>
      </c>
      <c r="AJ205" s="71">
        <f t="shared" si="104"/>
        <v>9800</v>
      </c>
      <c r="AK205" s="71">
        <f t="shared" si="105"/>
        <v>17150</v>
      </c>
      <c r="AL205" s="71">
        <f t="shared" si="102"/>
        <v>31850</v>
      </c>
      <c r="AM205" s="71">
        <f t="shared" si="106"/>
        <v>890.90909090909088</v>
      </c>
      <c r="AN205" s="71">
        <f t="shared" si="107"/>
        <v>10690.90909090909</v>
      </c>
      <c r="AO205" s="71">
        <f t="shared" si="89"/>
        <v>9800</v>
      </c>
      <c r="AP205" s="86">
        <f t="shared" si="91"/>
        <v>9800</v>
      </c>
      <c r="AQ205" s="86">
        <f t="shared" si="90"/>
        <v>2450</v>
      </c>
      <c r="AT205" s="71">
        <f t="shared" si="86"/>
        <v>9800</v>
      </c>
      <c r="AU205" s="108">
        <f t="shared" si="108"/>
        <v>26950</v>
      </c>
      <c r="AV205" s="71">
        <f t="shared" si="97"/>
        <v>22050</v>
      </c>
      <c r="AW205" s="72">
        <f t="shared" si="109"/>
        <v>4083.333333333333</v>
      </c>
      <c r="AX205" s="73">
        <f t="shared" si="110"/>
        <v>31033.333333333332</v>
      </c>
      <c r="AY205" s="74">
        <f t="shared" si="111"/>
        <v>17966.666666666668</v>
      </c>
    </row>
    <row r="206" spans="1:51" ht="13.5" customHeight="1">
      <c r="A206" s="55">
        <v>1</v>
      </c>
      <c r="B206" s="89" t="s">
        <v>99</v>
      </c>
      <c r="C206" s="104">
        <v>41</v>
      </c>
      <c r="D206" s="104" t="s">
        <v>55</v>
      </c>
      <c r="E206" s="104" t="s">
        <v>245</v>
      </c>
      <c r="F206" s="104" t="s">
        <v>244</v>
      </c>
      <c r="G206" s="104">
        <v>3302</v>
      </c>
      <c r="H206" s="104" t="s">
        <v>58</v>
      </c>
      <c r="I206" s="75"/>
      <c r="J206" s="75"/>
      <c r="K206" s="105">
        <v>42898</v>
      </c>
      <c r="L206" s="59">
        <v>42318</v>
      </c>
      <c r="M206" s="60">
        <v>43009</v>
      </c>
      <c r="N206" s="59">
        <f t="shared" si="96"/>
        <v>45240</v>
      </c>
      <c r="O206" s="149">
        <v>1</v>
      </c>
      <c r="P206" s="106">
        <f>+DATEDIF([1]Lampa!O$5,N206,"m")</f>
        <v>67</v>
      </c>
      <c r="Q206" s="61" t="s">
        <v>291</v>
      </c>
      <c r="R206" s="4">
        <v>0</v>
      </c>
      <c r="S206" s="104">
        <v>60</v>
      </c>
      <c r="T206" s="107">
        <v>53000</v>
      </c>
      <c r="U206" s="63">
        <v>4</v>
      </c>
      <c r="V206" s="63">
        <v>2018</v>
      </c>
      <c r="W206" s="75"/>
      <c r="X206" s="75"/>
      <c r="Y206" s="65">
        <f>+([1]Lampa!$D$5-V206)*12+[1]Lampa!$C$5-U206+1</f>
        <v>9</v>
      </c>
      <c r="Z206" s="65">
        <f t="shared" si="103"/>
        <v>21</v>
      </c>
      <c r="AA206" s="65">
        <f t="shared" si="103"/>
        <v>33</v>
      </c>
      <c r="AB206" s="65">
        <f>+AA206+AB$5</f>
        <v>38</v>
      </c>
      <c r="AC206" s="66">
        <f>+P206-AB206</f>
        <v>29</v>
      </c>
      <c r="AD206" s="157">
        <f t="shared" si="98"/>
        <v>883.33333333333337</v>
      </c>
      <c r="AE206" s="67"/>
      <c r="AF206" s="68">
        <f t="shared" si="99"/>
        <v>0</v>
      </c>
      <c r="AG206" s="67">
        <f t="shared" si="100"/>
        <v>7950</v>
      </c>
      <c r="AH206" s="68">
        <f t="shared" si="88"/>
        <v>7950</v>
      </c>
      <c r="AI206" s="68">
        <f t="shared" si="101"/>
        <v>45050</v>
      </c>
      <c r="AJ206" s="71">
        <f t="shared" si="104"/>
        <v>10600</v>
      </c>
      <c r="AK206" s="71">
        <f t="shared" si="105"/>
        <v>18550</v>
      </c>
      <c r="AL206" s="71">
        <f t="shared" si="102"/>
        <v>34450</v>
      </c>
      <c r="AM206" s="71">
        <f t="shared" si="106"/>
        <v>963.63636363636363</v>
      </c>
      <c r="AN206" s="71">
        <f t="shared" si="107"/>
        <v>11563.636363636364</v>
      </c>
      <c r="AO206" s="71">
        <f t="shared" si="89"/>
        <v>10600</v>
      </c>
      <c r="AP206" s="86">
        <f t="shared" si="91"/>
        <v>10600</v>
      </c>
      <c r="AQ206" s="86">
        <f t="shared" si="90"/>
        <v>2650</v>
      </c>
      <c r="AT206" s="71">
        <f t="shared" si="86"/>
        <v>10600</v>
      </c>
      <c r="AU206" s="108">
        <f t="shared" si="108"/>
        <v>29150</v>
      </c>
      <c r="AV206" s="71">
        <f t="shared" si="97"/>
        <v>23850</v>
      </c>
      <c r="AW206" s="72">
        <f t="shared" si="109"/>
        <v>4416.666666666667</v>
      </c>
      <c r="AX206" s="73">
        <f t="shared" si="110"/>
        <v>33566.666666666664</v>
      </c>
      <c r="AY206" s="74">
        <f t="shared" si="111"/>
        <v>19433.333333333336</v>
      </c>
    </row>
    <row r="207" spans="1:51" ht="13.5" customHeight="1">
      <c r="A207" s="55">
        <v>1</v>
      </c>
      <c r="B207" s="89" t="s">
        <v>99</v>
      </c>
      <c r="C207" s="104">
        <v>41</v>
      </c>
      <c r="D207" s="104" t="s">
        <v>55</v>
      </c>
      <c r="E207" s="104" t="s">
        <v>246</v>
      </c>
      <c r="F207" s="104" t="s">
        <v>244</v>
      </c>
      <c r="G207" s="104">
        <v>3302</v>
      </c>
      <c r="H207" s="104" t="s">
        <v>58</v>
      </c>
      <c r="I207" s="75"/>
      <c r="J207" s="75"/>
      <c r="K207" s="105">
        <v>42898</v>
      </c>
      <c r="L207" s="59">
        <v>42318</v>
      </c>
      <c r="M207" s="60">
        <v>43009</v>
      </c>
      <c r="N207" s="59">
        <f t="shared" si="96"/>
        <v>45240</v>
      </c>
      <c r="O207" s="149">
        <v>1</v>
      </c>
      <c r="P207" s="106">
        <f>+DATEDIF([1]Lampa!O$5,N207,"m")</f>
        <v>67</v>
      </c>
      <c r="Q207" s="61" t="s">
        <v>291</v>
      </c>
      <c r="R207" s="4">
        <v>0</v>
      </c>
      <c r="S207" s="104">
        <v>60</v>
      </c>
      <c r="T207" s="107">
        <v>54000</v>
      </c>
      <c r="U207" s="63">
        <v>4</v>
      </c>
      <c r="V207" s="63">
        <v>2018</v>
      </c>
      <c r="W207" s="75"/>
      <c r="X207" s="75"/>
      <c r="Y207" s="65">
        <f>+([1]Lampa!$D$5-V207)*12+[1]Lampa!$C$5-U207+1</f>
        <v>9</v>
      </c>
      <c r="Z207" s="65">
        <f t="shared" si="103"/>
        <v>21</v>
      </c>
      <c r="AA207" s="65">
        <f t="shared" si="103"/>
        <v>33</v>
      </c>
      <c r="AB207" s="65">
        <f>+AA207+AB$5</f>
        <v>38</v>
      </c>
      <c r="AC207" s="66">
        <f>+P207-AB207</f>
        <v>29</v>
      </c>
      <c r="AD207" s="157">
        <f t="shared" si="98"/>
        <v>900</v>
      </c>
      <c r="AE207" s="67"/>
      <c r="AF207" s="68">
        <f t="shared" si="99"/>
        <v>0</v>
      </c>
      <c r="AG207" s="67">
        <f t="shared" si="100"/>
        <v>8100</v>
      </c>
      <c r="AH207" s="68">
        <f t="shared" si="88"/>
        <v>8100</v>
      </c>
      <c r="AI207" s="68">
        <f t="shared" si="101"/>
        <v>45900</v>
      </c>
      <c r="AJ207" s="71">
        <f t="shared" si="104"/>
        <v>10800</v>
      </c>
      <c r="AK207" s="71">
        <f t="shared" si="105"/>
        <v>18900</v>
      </c>
      <c r="AL207" s="71">
        <f t="shared" si="102"/>
        <v>35100</v>
      </c>
      <c r="AM207" s="71">
        <f t="shared" si="106"/>
        <v>981.81818181818187</v>
      </c>
      <c r="AN207" s="71">
        <f t="shared" si="107"/>
        <v>11781.818181818182</v>
      </c>
      <c r="AO207" s="71">
        <f t="shared" si="89"/>
        <v>10800</v>
      </c>
      <c r="AP207" s="86">
        <f t="shared" si="91"/>
        <v>10800</v>
      </c>
      <c r="AQ207" s="86">
        <f t="shared" si="90"/>
        <v>2700</v>
      </c>
      <c r="AT207" s="71">
        <f t="shared" si="86"/>
        <v>10800</v>
      </c>
      <c r="AU207" s="108">
        <f t="shared" si="108"/>
        <v>29700</v>
      </c>
      <c r="AV207" s="71">
        <f t="shared" si="97"/>
        <v>24300</v>
      </c>
      <c r="AW207" s="72">
        <f t="shared" si="109"/>
        <v>4500</v>
      </c>
      <c r="AX207" s="73">
        <f t="shared" si="110"/>
        <v>34200</v>
      </c>
      <c r="AY207" s="74">
        <f t="shared" si="111"/>
        <v>19800</v>
      </c>
    </row>
    <row r="208" spans="1:51" ht="13.5" customHeight="1">
      <c r="A208" s="55">
        <v>1</v>
      </c>
      <c r="B208" s="89" t="s">
        <v>99</v>
      </c>
      <c r="C208" s="104">
        <v>41</v>
      </c>
      <c r="D208" s="104" t="s">
        <v>55</v>
      </c>
      <c r="E208" s="104" t="s">
        <v>246</v>
      </c>
      <c r="F208" s="104" t="s">
        <v>244</v>
      </c>
      <c r="G208" s="104">
        <v>3302</v>
      </c>
      <c r="H208" s="104" t="s">
        <v>58</v>
      </c>
      <c r="I208" s="75"/>
      <c r="J208" s="75"/>
      <c r="K208" s="105">
        <v>42898</v>
      </c>
      <c r="L208" s="59">
        <v>42318</v>
      </c>
      <c r="M208" s="60">
        <v>43009</v>
      </c>
      <c r="N208" s="59">
        <f t="shared" si="96"/>
        <v>45240</v>
      </c>
      <c r="O208" s="149">
        <v>1</v>
      </c>
      <c r="P208" s="106">
        <f>+DATEDIF([1]Lampa!O$5,N208,"m")</f>
        <v>67</v>
      </c>
      <c r="Q208" s="61" t="s">
        <v>291</v>
      </c>
      <c r="R208" s="4">
        <v>0</v>
      </c>
      <c r="S208" s="104">
        <v>60</v>
      </c>
      <c r="T208" s="107">
        <v>54000</v>
      </c>
      <c r="U208" s="63">
        <v>4</v>
      </c>
      <c r="V208" s="63">
        <v>2018</v>
      </c>
      <c r="W208" s="75"/>
      <c r="X208" s="75"/>
      <c r="Y208" s="65">
        <f>+([1]Lampa!$D$5-V208)*12+[1]Lampa!$C$5-U208+1</f>
        <v>9</v>
      </c>
      <c r="Z208" s="65">
        <f t="shared" si="103"/>
        <v>21</v>
      </c>
      <c r="AA208" s="65">
        <f t="shared" si="103"/>
        <v>33</v>
      </c>
      <c r="AB208" s="65">
        <f t="shared" ref="AB208:AB215" si="112">+AA208+AB$5</f>
        <v>38</v>
      </c>
      <c r="AC208" s="66">
        <f t="shared" ref="AC208:AC215" si="113">+P208-AB208</f>
        <v>29</v>
      </c>
      <c r="AD208" s="157">
        <f t="shared" si="98"/>
        <v>900</v>
      </c>
      <c r="AE208" s="67"/>
      <c r="AF208" s="68">
        <f t="shared" si="99"/>
        <v>0</v>
      </c>
      <c r="AG208" s="67">
        <f t="shared" si="100"/>
        <v>8100</v>
      </c>
      <c r="AH208" s="68">
        <f t="shared" si="88"/>
        <v>8100</v>
      </c>
      <c r="AI208" s="68">
        <f t="shared" si="101"/>
        <v>45900</v>
      </c>
      <c r="AJ208" s="71">
        <f t="shared" si="104"/>
        <v>10800</v>
      </c>
      <c r="AK208" s="71">
        <f t="shared" si="105"/>
        <v>18900</v>
      </c>
      <c r="AL208" s="71">
        <f t="shared" si="102"/>
        <v>35100</v>
      </c>
      <c r="AM208" s="71">
        <f t="shared" si="106"/>
        <v>981.81818181818187</v>
      </c>
      <c r="AN208" s="71">
        <f t="shared" si="107"/>
        <v>11781.818181818182</v>
      </c>
      <c r="AO208" s="71">
        <f t="shared" si="89"/>
        <v>10800</v>
      </c>
      <c r="AP208" s="86">
        <f t="shared" si="91"/>
        <v>10800</v>
      </c>
      <c r="AQ208" s="86">
        <f t="shared" si="90"/>
        <v>2700</v>
      </c>
      <c r="AT208" s="71">
        <f t="shared" ref="AT208:AT251" si="114">+(AA208-Z208)*AD208</f>
        <v>10800</v>
      </c>
      <c r="AU208" s="108">
        <f t="shared" si="108"/>
        <v>29700</v>
      </c>
      <c r="AV208" s="71">
        <f t="shared" si="97"/>
        <v>24300</v>
      </c>
      <c r="AW208" s="72">
        <f t="shared" si="109"/>
        <v>4500</v>
      </c>
      <c r="AX208" s="73">
        <f t="shared" si="110"/>
        <v>34200</v>
      </c>
      <c r="AY208" s="74">
        <f t="shared" si="111"/>
        <v>19800</v>
      </c>
    </row>
    <row r="209" spans="1:51" s="65" customFormat="1" ht="13.5" customHeight="1">
      <c r="A209" s="55">
        <v>1</v>
      </c>
      <c r="B209" s="89" t="s">
        <v>99</v>
      </c>
      <c r="C209" s="89">
        <v>7</v>
      </c>
      <c r="D209" s="89" t="s">
        <v>55</v>
      </c>
      <c r="E209" s="109" t="s">
        <v>247</v>
      </c>
      <c r="F209" s="109" t="s">
        <v>229</v>
      </c>
      <c r="G209" s="89">
        <v>9366</v>
      </c>
      <c r="H209" s="109" t="s">
        <v>58</v>
      </c>
      <c r="I209" s="65" t="s">
        <v>248</v>
      </c>
      <c r="K209" s="59">
        <v>42907</v>
      </c>
      <c r="L209" s="59">
        <v>42318</v>
      </c>
      <c r="M209" s="60">
        <v>43009</v>
      </c>
      <c r="N209" s="59">
        <f t="shared" si="96"/>
        <v>45240</v>
      </c>
      <c r="O209" s="149">
        <v>1</v>
      </c>
      <c r="P209" s="110">
        <f>+DATEDIF([1]Lampa!O$5,N209,"m")</f>
        <v>67</v>
      </c>
      <c r="Q209" s="61" t="s">
        <v>291</v>
      </c>
      <c r="R209" s="4">
        <v>0</v>
      </c>
      <c r="S209" s="109">
        <v>60</v>
      </c>
      <c r="T209" s="111">
        <v>65404</v>
      </c>
      <c r="U209" s="63">
        <v>4</v>
      </c>
      <c r="V209" s="63">
        <v>2018</v>
      </c>
      <c r="W209" s="64">
        <v>0</v>
      </c>
      <c r="Y209" s="65">
        <f>+([1]Lampa!$D$5-V209)*12+[1]Lampa!$C$5-U209+1</f>
        <v>9</v>
      </c>
      <c r="Z209" s="65">
        <f t="shared" si="103"/>
        <v>21</v>
      </c>
      <c r="AA209" s="65">
        <f t="shared" si="103"/>
        <v>33</v>
      </c>
      <c r="AB209" s="65">
        <f t="shared" si="112"/>
        <v>38</v>
      </c>
      <c r="AC209" s="66">
        <f t="shared" si="113"/>
        <v>29</v>
      </c>
      <c r="AD209" s="157">
        <f t="shared" si="98"/>
        <v>1090.0666666666666</v>
      </c>
      <c r="AE209" s="68"/>
      <c r="AF209" s="67">
        <f t="shared" si="99"/>
        <v>0</v>
      </c>
      <c r="AG209" s="67">
        <f t="shared" si="100"/>
        <v>9810.5999999999985</v>
      </c>
      <c r="AH209" s="68">
        <f t="shared" si="88"/>
        <v>9810.5999999999985</v>
      </c>
      <c r="AI209" s="68">
        <f t="shared" si="101"/>
        <v>55593.4</v>
      </c>
      <c r="AJ209" s="71">
        <f t="shared" si="104"/>
        <v>13080.8</v>
      </c>
      <c r="AK209" s="71">
        <f t="shared" si="105"/>
        <v>22891.399999999998</v>
      </c>
      <c r="AL209" s="71">
        <f t="shared" si="102"/>
        <v>42512.600000000006</v>
      </c>
      <c r="AM209" s="71">
        <f t="shared" si="106"/>
        <v>1189.1636363636362</v>
      </c>
      <c r="AN209" s="71">
        <f t="shared" si="107"/>
        <v>14269.963636363635</v>
      </c>
      <c r="AO209" s="71">
        <f t="shared" si="89"/>
        <v>13080.8</v>
      </c>
      <c r="AP209" s="86">
        <f t="shared" si="91"/>
        <v>13080.8</v>
      </c>
      <c r="AQ209" s="86">
        <f t="shared" si="90"/>
        <v>3270.2</v>
      </c>
      <c r="AT209" s="71">
        <f t="shared" si="114"/>
        <v>13080.8</v>
      </c>
      <c r="AU209" s="108">
        <f t="shared" si="108"/>
        <v>35972.199999999997</v>
      </c>
      <c r="AV209" s="71">
        <f t="shared" si="97"/>
        <v>29431.800000000003</v>
      </c>
      <c r="AW209" s="72">
        <f t="shared" si="109"/>
        <v>5450.333333333333</v>
      </c>
      <c r="AX209" s="73">
        <f t="shared" si="110"/>
        <v>41422.533333333333</v>
      </c>
      <c r="AY209" s="74">
        <f t="shared" si="111"/>
        <v>23981.466666666667</v>
      </c>
    </row>
    <row r="210" spans="1:51" s="65" customFormat="1" ht="13.5" customHeight="1">
      <c r="A210" s="55">
        <v>1</v>
      </c>
      <c r="B210" s="89" t="s">
        <v>99</v>
      </c>
      <c r="C210" s="89">
        <v>7</v>
      </c>
      <c r="D210" s="89" t="s">
        <v>55</v>
      </c>
      <c r="E210" s="109" t="s">
        <v>247</v>
      </c>
      <c r="F210" s="109" t="s">
        <v>229</v>
      </c>
      <c r="G210" s="89">
        <v>9366</v>
      </c>
      <c r="H210" s="109" t="s">
        <v>58</v>
      </c>
      <c r="I210" s="65" t="s">
        <v>248</v>
      </c>
      <c r="K210" s="59">
        <v>42907</v>
      </c>
      <c r="L210" s="59">
        <v>42318</v>
      </c>
      <c r="M210" s="60">
        <v>43009</v>
      </c>
      <c r="N210" s="59">
        <f t="shared" si="96"/>
        <v>45240</v>
      </c>
      <c r="O210" s="149">
        <v>1</v>
      </c>
      <c r="P210" s="110">
        <f>+DATEDIF([1]Lampa!O$5,N210,"m")</f>
        <v>67</v>
      </c>
      <c r="Q210" s="61" t="s">
        <v>291</v>
      </c>
      <c r="R210" s="4">
        <v>0</v>
      </c>
      <c r="S210" s="109">
        <v>60</v>
      </c>
      <c r="T210" s="111">
        <v>65404</v>
      </c>
      <c r="U210" s="63">
        <v>4</v>
      </c>
      <c r="V210" s="63">
        <v>2018</v>
      </c>
      <c r="W210" s="64">
        <v>0</v>
      </c>
      <c r="Y210" s="65">
        <f>+([1]Lampa!$D$5-V210)*12+[1]Lampa!$C$5-U210+1</f>
        <v>9</v>
      </c>
      <c r="Z210" s="65">
        <f t="shared" si="103"/>
        <v>21</v>
      </c>
      <c r="AA210" s="65">
        <f t="shared" si="103"/>
        <v>33</v>
      </c>
      <c r="AB210" s="65">
        <f t="shared" si="112"/>
        <v>38</v>
      </c>
      <c r="AC210" s="66">
        <f t="shared" si="113"/>
        <v>29</v>
      </c>
      <c r="AD210" s="157">
        <f t="shared" si="98"/>
        <v>1090.0666666666666</v>
      </c>
      <c r="AE210" s="68"/>
      <c r="AF210" s="67">
        <f t="shared" si="99"/>
        <v>0</v>
      </c>
      <c r="AG210" s="67">
        <f t="shared" si="100"/>
        <v>9810.5999999999985</v>
      </c>
      <c r="AH210" s="68">
        <f t="shared" si="88"/>
        <v>9810.5999999999985</v>
      </c>
      <c r="AI210" s="68">
        <f t="shared" si="101"/>
        <v>55593.4</v>
      </c>
      <c r="AJ210" s="71">
        <f t="shared" si="104"/>
        <v>13080.8</v>
      </c>
      <c r="AK210" s="71">
        <f t="shared" si="105"/>
        <v>22891.399999999998</v>
      </c>
      <c r="AL210" s="71">
        <f t="shared" si="102"/>
        <v>42512.600000000006</v>
      </c>
      <c r="AM210" s="71">
        <f t="shared" si="106"/>
        <v>1189.1636363636362</v>
      </c>
      <c r="AN210" s="71">
        <f t="shared" si="107"/>
        <v>14269.963636363635</v>
      </c>
      <c r="AO210" s="71">
        <f t="shared" si="89"/>
        <v>13080.8</v>
      </c>
      <c r="AP210" s="86">
        <f t="shared" si="91"/>
        <v>13080.8</v>
      </c>
      <c r="AQ210" s="86">
        <f t="shared" si="90"/>
        <v>3270.2</v>
      </c>
      <c r="AT210" s="71">
        <f t="shared" si="114"/>
        <v>13080.8</v>
      </c>
      <c r="AU210" s="108">
        <f t="shared" si="108"/>
        <v>35972.199999999997</v>
      </c>
      <c r="AV210" s="71">
        <f t="shared" si="97"/>
        <v>29431.800000000003</v>
      </c>
      <c r="AW210" s="72">
        <f t="shared" si="109"/>
        <v>5450.333333333333</v>
      </c>
      <c r="AX210" s="73">
        <f t="shared" si="110"/>
        <v>41422.533333333333</v>
      </c>
      <c r="AY210" s="74">
        <f t="shared" si="111"/>
        <v>23981.466666666667</v>
      </c>
    </row>
    <row r="211" spans="1:51" s="65" customFormat="1" ht="13.5" customHeight="1">
      <c r="A211" s="55">
        <v>1</v>
      </c>
      <c r="B211" s="89" t="s">
        <v>99</v>
      </c>
      <c r="C211" s="89">
        <v>7</v>
      </c>
      <c r="D211" s="89" t="s">
        <v>55</v>
      </c>
      <c r="E211" s="109" t="s">
        <v>249</v>
      </c>
      <c r="F211" s="109" t="s">
        <v>229</v>
      </c>
      <c r="G211" s="89">
        <v>9366</v>
      </c>
      <c r="H211" s="109" t="s">
        <v>58</v>
      </c>
      <c r="I211" s="65" t="s">
        <v>248</v>
      </c>
      <c r="K211" s="59">
        <v>42907</v>
      </c>
      <c r="L211" s="59">
        <v>42318</v>
      </c>
      <c r="M211" s="60">
        <v>43009</v>
      </c>
      <c r="N211" s="59">
        <f t="shared" si="96"/>
        <v>45240</v>
      </c>
      <c r="O211" s="149">
        <v>1</v>
      </c>
      <c r="P211" s="110">
        <f>+DATEDIF([1]Lampa!O$5,N211,"m")</f>
        <v>67</v>
      </c>
      <c r="Q211" s="61" t="s">
        <v>291</v>
      </c>
      <c r="R211" s="4">
        <v>0</v>
      </c>
      <c r="S211" s="109">
        <v>60</v>
      </c>
      <c r="T211" s="111">
        <v>14035</v>
      </c>
      <c r="U211" s="63">
        <v>4</v>
      </c>
      <c r="V211" s="63">
        <v>2018</v>
      </c>
      <c r="W211" s="64">
        <v>0</v>
      </c>
      <c r="Y211" s="65">
        <f>+([1]Lampa!$D$5-V211)*12+[1]Lampa!$C$5-U211+1</f>
        <v>9</v>
      </c>
      <c r="Z211" s="65">
        <f t="shared" si="103"/>
        <v>21</v>
      </c>
      <c r="AA211" s="65">
        <f t="shared" si="103"/>
        <v>33</v>
      </c>
      <c r="AB211" s="65">
        <f t="shared" si="112"/>
        <v>38</v>
      </c>
      <c r="AC211" s="66">
        <f t="shared" si="113"/>
        <v>29</v>
      </c>
      <c r="AD211" s="157">
        <f t="shared" si="98"/>
        <v>233.91666666666666</v>
      </c>
      <c r="AE211" s="68"/>
      <c r="AF211" s="67">
        <f t="shared" si="99"/>
        <v>0</v>
      </c>
      <c r="AG211" s="67">
        <f t="shared" si="100"/>
        <v>2105.25</v>
      </c>
      <c r="AH211" s="68">
        <f t="shared" si="88"/>
        <v>2105.25</v>
      </c>
      <c r="AI211" s="68">
        <f t="shared" si="101"/>
        <v>11929.75</v>
      </c>
      <c r="AJ211" s="71">
        <f t="shared" si="104"/>
        <v>2807</v>
      </c>
      <c r="AK211" s="71">
        <f t="shared" si="105"/>
        <v>4912.25</v>
      </c>
      <c r="AL211" s="71">
        <f t="shared" si="102"/>
        <v>9122.75</v>
      </c>
      <c r="AM211" s="71">
        <f t="shared" si="106"/>
        <v>255.18181818181819</v>
      </c>
      <c r="AN211" s="71">
        <f t="shared" si="107"/>
        <v>3062.181818181818</v>
      </c>
      <c r="AO211" s="71">
        <f t="shared" si="89"/>
        <v>2807</v>
      </c>
      <c r="AP211" s="86">
        <f t="shared" si="91"/>
        <v>2807</v>
      </c>
      <c r="AQ211" s="86">
        <f t="shared" si="90"/>
        <v>701.75</v>
      </c>
      <c r="AT211" s="71">
        <f t="shared" si="114"/>
        <v>2807</v>
      </c>
      <c r="AU211" s="108">
        <f t="shared" si="108"/>
        <v>7719.25</v>
      </c>
      <c r="AV211" s="71">
        <f t="shared" si="97"/>
        <v>6315.75</v>
      </c>
      <c r="AW211" s="72">
        <f t="shared" si="109"/>
        <v>1169.5833333333333</v>
      </c>
      <c r="AX211" s="73">
        <f t="shared" si="110"/>
        <v>8888.8333333333339</v>
      </c>
      <c r="AY211" s="74">
        <f t="shared" si="111"/>
        <v>5146.1666666666661</v>
      </c>
    </row>
    <row r="212" spans="1:51" s="65" customFormat="1" ht="12.75">
      <c r="A212" s="55">
        <v>1</v>
      </c>
      <c r="B212" s="89" t="s">
        <v>99</v>
      </c>
      <c r="C212" s="83">
        <v>7</v>
      </c>
      <c r="D212" s="83" t="s">
        <v>55</v>
      </c>
      <c r="E212" s="65" t="s">
        <v>249</v>
      </c>
      <c r="F212" s="65" t="s">
        <v>229</v>
      </c>
      <c r="G212" s="83">
        <v>9366</v>
      </c>
      <c r="H212" s="65" t="s">
        <v>58</v>
      </c>
      <c r="I212" s="65" t="s">
        <v>248</v>
      </c>
      <c r="K212" s="120">
        <v>42907</v>
      </c>
      <c r="L212" s="59">
        <v>42318</v>
      </c>
      <c r="M212" s="60">
        <v>43009</v>
      </c>
      <c r="N212" s="59">
        <f t="shared" si="96"/>
        <v>45240</v>
      </c>
      <c r="O212" s="149">
        <v>1</v>
      </c>
      <c r="P212" s="85">
        <f>+DATEDIF([1]Lampa!O$5,N212,"m")</f>
        <v>67</v>
      </c>
      <c r="Q212" s="61" t="s">
        <v>291</v>
      </c>
      <c r="R212" s="4">
        <v>0</v>
      </c>
      <c r="S212" s="65">
        <v>60</v>
      </c>
      <c r="T212" s="86">
        <v>14035</v>
      </c>
      <c r="U212" s="63">
        <v>4</v>
      </c>
      <c r="V212" s="63">
        <v>2018</v>
      </c>
      <c r="W212" s="64">
        <v>0</v>
      </c>
      <c r="Y212" s="65">
        <f>+([1]Lampa!$D$5-V212)*12+[1]Lampa!$C$5-U212+1</f>
        <v>9</v>
      </c>
      <c r="Z212" s="65">
        <f t="shared" si="103"/>
        <v>21</v>
      </c>
      <c r="AA212" s="65">
        <f t="shared" si="103"/>
        <v>33</v>
      </c>
      <c r="AB212" s="65">
        <f t="shared" si="112"/>
        <v>38</v>
      </c>
      <c r="AC212" s="66">
        <f t="shared" si="113"/>
        <v>29</v>
      </c>
      <c r="AD212" s="157">
        <f t="shared" si="98"/>
        <v>233.91666666666666</v>
      </c>
      <c r="AE212" s="68"/>
      <c r="AF212" s="67">
        <f t="shared" si="99"/>
        <v>0</v>
      </c>
      <c r="AG212" s="67">
        <f t="shared" si="100"/>
        <v>2105.25</v>
      </c>
      <c r="AH212" s="68">
        <f t="shared" si="88"/>
        <v>2105.25</v>
      </c>
      <c r="AI212" s="68">
        <f t="shared" si="101"/>
        <v>11929.75</v>
      </c>
      <c r="AJ212" s="71">
        <f t="shared" si="104"/>
        <v>2807</v>
      </c>
      <c r="AK212" s="71">
        <f t="shared" si="105"/>
        <v>4912.25</v>
      </c>
      <c r="AL212" s="71">
        <f t="shared" si="102"/>
        <v>9122.75</v>
      </c>
      <c r="AM212" s="71">
        <f t="shared" si="106"/>
        <v>255.18181818181819</v>
      </c>
      <c r="AN212" s="71">
        <f t="shared" si="107"/>
        <v>3062.181818181818</v>
      </c>
      <c r="AO212" s="71">
        <f t="shared" si="89"/>
        <v>2807</v>
      </c>
      <c r="AP212" s="86">
        <f t="shared" si="91"/>
        <v>2807</v>
      </c>
      <c r="AQ212" s="86">
        <f t="shared" si="90"/>
        <v>701.75</v>
      </c>
      <c r="AT212" s="71">
        <f t="shared" si="114"/>
        <v>2807</v>
      </c>
      <c r="AU212" s="108">
        <f t="shared" si="108"/>
        <v>7719.25</v>
      </c>
      <c r="AV212" s="71">
        <f t="shared" si="97"/>
        <v>6315.75</v>
      </c>
      <c r="AW212" s="72">
        <f t="shared" si="109"/>
        <v>1169.5833333333333</v>
      </c>
      <c r="AX212" s="73">
        <f t="shared" si="110"/>
        <v>8888.8333333333339</v>
      </c>
      <c r="AY212" s="74">
        <f t="shared" si="111"/>
        <v>5146.1666666666661</v>
      </c>
    </row>
    <row r="213" spans="1:51" s="65" customFormat="1" ht="12.75">
      <c r="A213" s="55">
        <v>1</v>
      </c>
      <c r="B213" s="89" t="s">
        <v>99</v>
      </c>
      <c r="C213" s="83">
        <v>7</v>
      </c>
      <c r="D213" s="83" t="s">
        <v>55</v>
      </c>
      <c r="E213" s="65" t="s">
        <v>249</v>
      </c>
      <c r="F213" s="65" t="s">
        <v>229</v>
      </c>
      <c r="G213" s="83">
        <v>9366</v>
      </c>
      <c r="H213" s="65" t="s">
        <v>58</v>
      </c>
      <c r="I213" s="65" t="s">
        <v>248</v>
      </c>
      <c r="K213" s="120">
        <v>42907</v>
      </c>
      <c r="L213" s="59">
        <v>42318</v>
      </c>
      <c r="M213" s="60">
        <v>43009</v>
      </c>
      <c r="N213" s="59">
        <f t="shared" si="96"/>
        <v>45240</v>
      </c>
      <c r="O213" s="149">
        <v>1</v>
      </c>
      <c r="P213" s="85">
        <f>+DATEDIF([1]Lampa!O$5,N213,"m")</f>
        <v>67</v>
      </c>
      <c r="Q213" s="61" t="s">
        <v>291</v>
      </c>
      <c r="R213" s="4">
        <v>0</v>
      </c>
      <c r="S213" s="65">
        <v>60</v>
      </c>
      <c r="T213" s="86">
        <v>14035</v>
      </c>
      <c r="U213" s="63">
        <v>4</v>
      </c>
      <c r="V213" s="63">
        <v>2018</v>
      </c>
      <c r="W213" s="64">
        <v>0</v>
      </c>
      <c r="Y213" s="65">
        <f>+([1]Lampa!$D$5-V213)*12+[1]Lampa!$C$5-U213+1</f>
        <v>9</v>
      </c>
      <c r="Z213" s="65">
        <f t="shared" si="103"/>
        <v>21</v>
      </c>
      <c r="AA213" s="65">
        <f t="shared" si="103"/>
        <v>33</v>
      </c>
      <c r="AB213" s="65">
        <f t="shared" si="112"/>
        <v>38</v>
      </c>
      <c r="AC213" s="66">
        <f t="shared" si="113"/>
        <v>29</v>
      </c>
      <c r="AD213" s="157">
        <f t="shared" si="98"/>
        <v>233.91666666666666</v>
      </c>
      <c r="AE213" s="68"/>
      <c r="AF213" s="67">
        <f t="shared" si="99"/>
        <v>0</v>
      </c>
      <c r="AG213" s="67">
        <f t="shared" si="100"/>
        <v>2105.25</v>
      </c>
      <c r="AH213" s="68">
        <f t="shared" si="88"/>
        <v>2105.25</v>
      </c>
      <c r="AI213" s="68">
        <f t="shared" si="101"/>
        <v>11929.75</v>
      </c>
      <c r="AJ213" s="71">
        <f t="shared" si="104"/>
        <v>2807</v>
      </c>
      <c r="AK213" s="71">
        <f t="shared" si="105"/>
        <v>4912.25</v>
      </c>
      <c r="AL213" s="71">
        <f t="shared" si="102"/>
        <v>9122.75</v>
      </c>
      <c r="AM213" s="71">
        <f t="shared" si="106"/>
        <v>255.18181818181819</v>
      </c>
      <c r="AN213" s="71">
        <f t="shared" si="107"/>
        <v>3062.181818181818</v>
      </c>
      <c r="AO213" s="71">
        <f t="shared" si="89"/>
        <v>2807</v>
      </c>
      <c r="AP213" s="86">
        <f t="shared" si="91"/>
        <v>2807</v>
      </c>
      <c r="AQ213" s="86">
        <f t="shared" si="90"/>
        <v>701.75</v>
      </c>
      <c r="AT213" s="71">
        <f t="shared" si="114"/>
        <v>2807</v>
      </c>
      <c r="AU213" s="108">
        <f t="shared" si="108"/>
        <v>7719.25</v>
      </c>
      <c r="AV213" s="71">
        <f t="shared" si="97"/>
        <v>6315.75</v>
      </c>
      <c r="AW213" s="72">
        <f t="shared" si="109"/>
        <v>1169.5833333333333</v>
      </c>
      <c r="AX213" s="73">
        <f t="shared" si="110"/>
        <v>8888.8333333333339</v>
      </c>
      <c r="AY213" s="74">
        <f t="shared" si="111"/>
        <v>5146.1666666666661</v>
      </c>
    </row>
    <row r="214" spans="1:51" s="65" customFormat="1" ht="12.75">
      <c r="A214" s="55">
        <v>1</v>
      </c>
      <c r="B214" s="89" t="s">
        <v>99</v>
      </c>
      <c r="C214" s="83">
        <v>7</v>
      </c>
      <c r="D214" s="83" t="s">
        <v>55</v>
      </c>
      <c r="E214" s="65" t="s">
        <v>249</v>
      </c>
      <c r="F214" s="65" t="s">
        <v>229</v>
      </c>
      <c r="G214" s="83">
        <v>9366</v>
      </c>
      <c r="H214" s="65" t="s">
        <v>58</v>
      </c>
      <c r="I214" s="65" t="s">
        <v>248</v>
      </c>
      <c r="K214" s="120">
        <v>42907</v>
      </c>
      <c r="L214" s="59">
        <v>42318</v>
      </c>
      <c r="M214" s="60">
        <v>43009</v>
      </c>
      <c r="N214" s="59">
        <f t="shared" si="96"/>
        <v>45240</v>
      </c>
      <c r="O214" s="149">
        <v>1</v>
      </c>
      <c r="P214" s="85">
        <f>+DATEDIF([1]Lampa!O$5,N214,"m")</f>
        <v>67</v>
      </c>
      <c r="Q214" s="61" t="s">
        <v>291</v>
      </c>
      <c r="R214" s="4">
        <v>0</v>
      </c>
      <c r="S214" s="65">
        <v>60</v>
      </c>
      <c r="T214" s="86">
        <v>14035</v>
      </c>
      <c r="U214" s="63">
        <v>4</v>
      </c>
      <c r="V214" s="63">
        <v>2018</v>
      </c>
      <c r="W214" s="64">
        <v>0</v>
      </c>
      <c r="Y214" s="65">
        <f>+([1]Lampa!$D$5-V214)*12+[1]Lampa!$C$5-U214+1</f>
        <v>9</v>
      </c>
      <c r="Z214" s="65">
        <f t="shared" si="103"/>
        <v>21</v>
      </c>
      <c r="AA214" s="65">
        <f t="shared" si="103"/>
        <v>33</v>
      </c>
      <c r="AB214" s="65">
        <f t="shared" si="112"/>
        <v>38</v>
      </c>
      <c r="AC214" s="66">
        <f t="shared" si="113"/>
        <v>29</v>
      </c>
      <c r="AD214" s="157">
        <f t="shared" si="98"/>
        <v>233.91666666666666</v>
      </c>
      <c r="AE214" s="68"/>
      <c r="AF214" s="67">
        <f t="shared" si="99"/>
        <v>0</v>
      </c>
      <c r="AG214" s="67">
        <f t="shared" si="100"/>
        <v>2105.25</v>
      </c>
      <c r="AH214" s="68">
        <f t="shared" si="88"/>
        <v>2105.25</v>
      </c>
      <c r="AI214" s="68">
        <f t="shared" si="101"/>
        <v>11929.75</v>
      </c>
      <c r="AJ214" s="71">
        <f t="shared" si="104"/>
        <v>2807</v>
      </c>
      <c r="AK214" s="71">
        <f t="shared" si="105"/>
        <v>4912.25</v>
      </c>
      <c r="AL214" s="71">
        <f t="shared" si="102"/>
        <v>9122.75</v>
      </c>
      <c r="AM214" s="71">
        <f t="shared" si="106"/>
        <v>255.18181818181819</v>
      </c>
      <c r="AN214" s="71">
        <f t="shared" si="107"/>
        <v>3062.181818181818</v>
      </c>
      <c r="AO214" s="71">
        <f t="shared" si="89"/>
        <v>2807</v>
      </c>
      <c r="AP214" s="86">
        <f t="shared" si="91"/>
        <v>2807</v>
      </c>
      <c r="AQ214" s="86">
        <f t="shared" si="90"/>
        <v>701.75</v>
      </c>
      <c r="AT214" s="71">
        <f t="shared" si="114"/>
        <v>2807</v>
      </c>
      <c r="AU214" s="108">
        <f t="shared" si="108"/>
        <v>7719.25</v>
      </c>
      <c r="AV214" s="71">
        <f t="shared" si="97"/>
        <v>6315.75</v>
      </c>
      <c r="AW214" s="72">
        <f t="shared" si="109"/>
        <v>1169.5833333333333</v>
      </c>
      <c r="AX214" s="73">
        <f t="shared" si="110"/>
        <v>8888.8333333333339</v>
      </c>
      <c r="AY214" s="74">
        <f t="shared" si="111"/>
        <v>5146.1666666666661</v>
      </c>
    </row>
    <row r="215" spans="1:51" s="65" customFormat="1" ht="12.75">
      <c r="A215" s="55">
        <v>1</v>
      </c>
      <c r="B215" s="89" t="s">
        <v>99</v>
      </c>
      <c r="C215" s="83">
        <v>7</v>
      </c>
      <c r="D215" s="83" t="s">
        <v>55</v>
      </c>
      <c r="E215" s="65" t="s">
        <v>249</v>
      </c>
      <c r="F215" s="65" t="s">
        <v>229</v>
      </c>
      <c r="G215" s="83">
        <v>9366</v>
      </c>
      <c r="H215" s="65" t="s">
        <v>58</v>
      </c>
      <c r="I215" s="65" t="s">
        <v>248</v>
      </c>
      <c r="K215" s="120">
        <v>42907</v>
      </c>
      <c r="L215" s="59">
        <v>42318</v>
      </c>
      <c r="M215" s="60">
        <v>43009</v>
      </c>
      <c r="N215" s="59">
        <f t="shared" si="96"/>
        <v>45240</v>
      </c>
      <c r="O215" s="149">
        <v>1</v>
      </c>
      <c r="P215" s="85">
        <f>+DATEDIF([1]Lampa!O$5,N215,"m")</f>
        <v>67</v>
      </c>
      <c r="Q215" s="61" t="s">
        <v>291</v>
      </c>
      <c r="R215" s="4">
        <v>0</v>
      </c>
      <c r="S215" s="65">
        <v>60</v>
      </c>
      <c r="T215" s="86">
        <v>14035</v>
      </c>
      <c r="U215" s="63">
        <v>4</v>
      </c>
      <c r="V215" s="63">
        <v>2018</v>
      </c>
      <c r="W215" s="64">
        <v>0</v>
      </c>
      <c r="Y215" s="65">
        <f>+([1]Lampa!$D$5-V215)*12+[1]Lampa!$C$5-U215+1</f>
        <v>9</v>
      </c>
      <c r="Z215" s="65">
        <f t="shared" si="103"/>
        <v>21</v>
      </c>
      <c r="AA215" s="65">
        <f t="shared" si="103"/>
        <v>33</v>
      </c>
      <c r="AB215" s="65">
        <f t="shared" si="112"/>
        <v>38</v>
      </c>
      <c r="AC215" s="66">
        <f t="shared" si="113"/>
        <v>29</v>
      </c>
      <c r="AD215" s="157">
        <f t="shared" si="98"/>
        <v>233.91666666666666</v>
      </c>
      <c r="AE215" s="68"/>
      <c r="AF215" s="67">
        <f t="shared" si="99"/>
        <v>0</v>
      </c>
      <c r="AG215" s="67">
        <f t="shared" si="100"/>
        <v>2105.25</v>
      </c>
      <c r="AH215" s="68">
        <f t="shared" si="88"/>
        <v>2105.25</v>
      </c>
      <c r="AI215" s="68">
        <f t="shared" si="101"/>
        <v>11929.75</v>
      </c>
      <c r="AJ215" s="71">
        <f t="shared" si="104"/>
        <v>2807</v>
      </c>
      <c r="AK215" s="71">
        <f t="shared" si="105"/>
        <v>4912.25</v>
      </c>
      <c r="AL215" s="71">
        <f t="shared" si="102"/>
        <v>9122.75</v>
      </c>
      <c r="AM215" s="71">
        <f t="shared" si="106"/>
        <v>255.18181818181819</v>
      </c>
      <c r="AN215" s="71">
        <f t="shared" si="107"/>
        <v>3062.181818181818</v>
      </c>
      <c r="AO215" s="71">
        <f t="shared" si="89"/>
        <v>2807</v>
      </c>
      <c r="AP215" s="86">
        <f t="shared" si="91"/>
        <v>2807</v>
      </c>
      <c r="AQ215" s="86">
        <f t="shared" si="90"/>
        <v>701.75</v>
      </c>
      <c r="AT215" s="71">
        <f t="shared" si="114"/>
        <v>2807</v>
      </c>
      <c r="AU215" s="108">
        <f t="shared" si="108"/>
        <v>7719.25</v>
      </c>
      <c r="AV215" s="71">
        <f t="shared" si="97"/>
        <v>6315.75</v>
      </c>
      <c r="AW215" s="72">
        <f t="shared" si="109"/>
        <v>1169.5833333333333</v>
      </c>
      <c r="AX215" s="73">
        <f t="shared" si="110"/>
        <v>8888.8333333333339</v>
      </c>
      <c r="AY215" s="74">
        <f t="shared" si="111"/>
        <v>5146.1666666666661</v>
      </c>
    </row>
    <row r="216" spans="1:51" s="65" customFormat="1" ht="12.75">
      <c r="A216" s="55">
        <v>1</v>
      </c>
      <c r="B216" s="89" t="s">
        <v>99</v>
      </c>
      <c r="C216" s="83">
        <v>7</v>
      </c>
      <c r="D216" s="83" t="s">
        <v>55</v>
      </c>
      <c r="E216" s="65" t="s">
        <v>249</v>
      </c>
      <c r="F216" s="65" t="s">
        <v>229</v>
      </c>
      <c r="G216" s="83">
        <v>9366</v>
      </c>
      <c r="H216" s="65" t="s">
        <v>58</v>
      </c>
      <c r="I216" s="65" t="s">
        <v>248</v>
      </c>
      <c r="K216" s="120">
        <v>42907</v>
      </c>
      <c r="L216" s="59">
        <v>42318</v>
      </c>
      <c r="M216" s="60">
        <v>43009</v>
      </c>
      <c r="N216" s="59">
        <f t="shared" si="96"/>
        <v>45240</v>
      </c>
      <c r="O216" s="149">
        <v>1</v>
      </c>
      <c r="P216" s="85">
        <f>+DATEDIF([1]Lampa!O$5,N216,"m")</f>
        <v>67</v>
      </c>
      <c r="Q216" s="61" t="s">
        <v>291</v>
      </c>
      <c r="R216" s="4">
        <v>0</v>
      </c>
      <c r="S216" s="65">
        <v>60</v>
      </c>
      <c r="T216" s="86">
        <v>14035</v>
      </c>
      <c r="U216" s="63">
        <v>4</v>
      </c>
      <c r="V216" s="63">
        <v>2018</v>
      </c>
      <c r="W216" s="64">
        <v>0</v>
      </c>
      <c r="Y216" s="65">
        <f>+([1]Lampa!$D$5-V216)*12+[1]Lampa!$C$5-U216+1</f>
        <v>9</v>
      </c>
      <c r="Z216" s="65">
        <f t="shared" si="103"/>
        <v>21</v>
      </c>
      <c r="AA216" s="65">
        <f t="shared" si="103"/>
        <v>33</v>
      </c>
      <c r="AB216" s="65">
        <f>+AA216+AB$5</f>
        <v>38</v>
      </c>
      <c r="AC216" s="66">
        <f>+P216-AB216</f>
        <v>29</v>
      </c>
      <c r="AD216" s="157">
        <f t="shared" si="98"/>
        <v>233.91666666666666</v>
      </c>
      <c r="AE216" s="68"/>
      <c r="AF216" s="67">
        <f t="shared" si="99"/>
        <v>0</v>
      </c>
      <c r="AG216" s="67">
        <f t="shared" si="100"/>
        <v>2105.25</v>
      </c>
      <c r="AH216" s="68">
        <f t="shared" si="88"/>
        <v>2105.25</v>
      </c>
      <c r="AI216" s="68">
        <f t="shared" si="101"/>
        <v>11929.75</v>
      </c>
      <c r="AJ216" s="71">
        <f t="shared" si="104"/>
        <v>2807</v>
      </c>
      <c r="AK216" s="71">
        <f t="shared" si="105"/>
        <v>4912.25</v>
      </c>
      <c r="AL216" s="71">
        <f t="shared" si="102"/>
        <v>9122.75</v>
      </c>
      <c r="AM216" s="71">
        <f t="shared" si="106"/>
        <v>255.18181818181819</v>
      </c>
      <c r="AN216" s="71">
        <f t="shared" si="107"/>
        <v>3062.181818181818</v>
      </c>
      <c r="AO216" s="71">
        <f t="shared" si="89"/>
        <v>2807</v>
      </c>
      <c r="AP216" s="86">
        <f t="shared" si="91"/>
        <v>2807</v>
      </c>
      <c r="AQ216" s="86">
        <f t="shared" si="90"/>
        <v>701.75</v>
      </c>
      <c r="AT216" s="71">
        <f t="shared" si="114"/>
        <v>2807</v>
      </c>
      <c r="AU216" s="108">
        <f t="shared" si="108"/>
        <v>7719.25</v>
      </c>
      <c r="AV216" s="71">
        <f t="shared" si="97"/>
        <v>6315.75</v>
      </c>
      <c r="AW216" s="72">
        <f t="shared" si="109"/>
        <v>1169.5833333333333</v>
      </c>
      <c r="AX216" s="73">
        <f t="shared" si="110"/>
        <v>8888.8333333333339</v>
      </c>
      <c r="AY216" s="74">
        <f t="shared" si="111"/>
        <v>5146.1666666666661</v>
      </c>
    </row>
    <row r="217" spans="1:51" s="65" customFormat="1" ht="12.75">
      <c r="A217" s="55">
        <v>1</v>
      </c>
      <c r="B217" s="89" t="s">
        <v>99</v>
      </c>
      <c r="C217" s="83">
        <v>7</v>
      </c>
      <c r="D217" s="83" t="s">
        <v>55</v>
      </c>
      <c r="E217" s="65" t="s">
        <v>249</v>
      </c>
      <c r="F217" s="65" t="s">
        <v>229</v>
      </c>
      <c r="G217" s="83">
        <v>9366</v>
      </c>
      <c r="H217" s="65" t="s">
        <v>58</v>
      </c>
      <c r="I217" s="65" t="s">
        <v>248</v>
      </c>
      <c r="K217" s="120">
        <v>42907</v>
      </c>
      <c r="L217" s="59">
        <v>42318</v>
      </c>
      <c r="M217" s="60">
        <v>43009</v>
      </c>
      <c r="N217" s="59">
        <f t="shared" si="96"/>
        <v>45240</v>
      </c>
      <c r="O217" s="149">
        <v>1</v>
      </c>
      <c r="P217" s="85">
        <f>+DATEDIF([1]Lampa!O$5,N217,"m")</f>
        <v>67</v>
      </c>
      <c r="Q217" s="61" t="s">
        <v>291</v>
      </c>
      <c r="R217" s="4">
        <v>0</v>
      </c>
      <c r="S217" s="65">
        <v>60</v>
      </c>
      <c r="T217" s="86">
        <v>14035</v>
      </c>
      <c r="U217" s="63">
        <v>4</v>
      </c>
      <c r="V217" s="63">
        <v>2018</v>
      </c>
      <c r="W217" s="64">
        <v>0</v>
      </c>
      <c r="Y217" s="65">
        <f>+([1]Lampa!$D$5-V217)*12+[1]Lampa!$C$5-U217+1</f>
        <v>9</v>
      </c>
      <c r="Z217" s="65">
        <f t="shared" si="103"/>
        <v>21</v>
      </c>
      <c r="AA217" s="65">
        <f t="shared" si="103"/>
        <v>33</v>
      </c>
      <c r="AB217" s="65">
        <f>+AA217+AB$5</f>
        <v>38</v>
      </c>
      <c r="AC217" s="66">
        <f>+P217-AB217</f>
        <v>29</v>
      </c>
      <c r="AD217" s="157">
        <f t="shared" si="98"/>
        <v>233.91666666666666</v>
      </c>
      <c r="AE217" s="68"/>
      <c r="AF217" s="67">
        <f t="shared" si="99"/>
        <v>0</v>
      </c>
      <c r="AG217" s="67">
        <f t="shared" si="100"/>
        <v>2105.25</v>
      </c>
      <c r="AH217" s="68">
        <f t="shared" si="88"/>
        <v>2105.25</v>
      </c>
      <c r="AI217" s="68">
        <f t="shared" si="101"/>
        <v>11929.75</v>
      </c>
      <c r="AJ217" s="71">
        <f t="shared" si="104"/>
        <v>2807</v>
      </c>
      <c r="AK217" s="71">
        <f t="shared" si="105"/>
        <v>4912.25</v>
      </c>
      <c r="AL217" s="71">
        <f t="shared" si="102"/>
        <v>9122.75</v>
      </c>
      <c r="AM217" s="71">
        <f t="shared" si="106"/>
        <v>255.18181818181819</v>
      </c>
      <c r="AN217" s="71">
        <f t="shared" si="107"/>
        <v>3062.181818181818</v>
      </c>
      <c r="AO217" s="71">
        <f t="shared" si="89"/>
        <v>2807</v>
      </c>
      <c r="AP217" s="86">
        <f t="shared" si="91"/>
        <v>2807</v>
      </c>
      <c r="AQ217" s="86">
        <f t="shared" si="90"/>
        <v>701.75</v>
      </c>
      <c r="AT217" s="71">
        <f t="shared" si="114"/>
        <v>2807</v>
      </c>
      <c r="AU217" s="108">
        <f t="shared" si="108"/>
        <v>7719.25</v>
      </c>
      <c r="AV217" s="71">
        <f t="shared" si="97"/>
        <v>6315.75</v>
      </c>
      <c r="AW217" s="72">
        <f t="shared" si="109"/>
        <v>1169.5833333333333</v>
      </c>
      <c r="AX217" s="73">
        <f t="shared" si="110"/>
        <v>8888.8333333333339</v>
      </c>
      <c r="AY217" s="74">
        <f t="shared" si="111"/>
        <v>5146.1666666666661</v>
      </c>
    </row>
    <row r="218" spans="1:51" s="65" customFormat="1" ht="12.75">
      <c r="A218" s="55">
        <v>1</v>
      </c>
      <c r="B218" s="89" t="s">
        <v>99</v>
      </c>
      <c r="C218" s="83">
        <v>7</v>
      </c>
      <c r="D218" s="83" t="s">
        <v>55</v>
      </c>
      <c r="E218" s="65" t="s">
        <v>249</v>
      </c>
      <c r="F218" s="65" t="s">
        <v>229</v>
      </c>
      <c r="G218" s="83">
        <v>9366</v>
      </c>
      <c r="H218" s="65" t="s">
        <v>58</v>
      </c>
      <c r="I218" s="65" t="s">
        <v>248</v>
      </c>
      <c r="K218" s="120">
        <v>42907</v>
      </c>
      <c r="L218" s="59">
        <v>42318</v>
      </c>
      <c r="M218" s="60">
        <v>43009</v>
      </c>
      <c r="N218" s="59">
        <f t="shared" si="96"/>
        <v>45240</v>
      </c>
      <c r="O218" s="149">
        <v>1</v>
      </c>
      <c r="P218" s="85">
        <f>+DATEDIF([1]Lampa!O$5,N218,"m")</f>
        <v>67</v>
      </c>
      <c r="Q218" s="61" t="s">
        <v>291</v>
      </c>
      <c r="R218" s="4">
        <v>0</v>
      </c>
      <c r="S218" s="65">
        <v>60</v>
      </c>
      <c r="T218" s="86">
        <v>14035</v>
      </c>
      <c r="U218" s="63">
        <v>4</v>
      </c>
      <c r="V218" s="63">
        <v>2018</v>
      </c>
      <c r="W218" s="64">
        <v>0</v>
      </c>
      <c r="Y218" s="65">
        <f>+([1]Lampa!$D$5-V218)*12+[1]Lampa!$C$5-U218+1</f>
        <v>9</v>
      </c>
      <c r="Z218" s="65">
        <f t="shared" si="103"/>
        <v>21</v>
      </c>
      <c r="AA218" s="65">
        <f t="shared" si="103"/>
        <v>33</v>
      </c>
      <c r="AB218" s="65">
        <f>+AA218+AB$5</f>
        <v>38</v>
      </c>
      <c r="AC218" s="66">
        <f>+P218-AB218</f>
        <v>29</v>
      </c>
      <c r="AD218" s="157">
        <f t="shared" si="98"/>
        <v>233.91666666666666</v>
      </c>
      <c r="AE218" s="68"/>
      <c r="AF218" s="67">
        <f t="shared" si="99"/>
        <v>0</v>
      </c>
      <c r="AG218" s="67">
        <f t="shared" si="100"/>
        <v>2105.25</v>
      </c>
      <c r="AH218" s="68">
        <f t="shared" si="88"/>
        <v>2105.25</v>
      </c>
      <c r="AI218" s="68">
        <f t="shared" si="101"/>
        <v>11929.75</v>
      </c>
      <c r="AJ218" s="71">
        <f t="shared" si="104"/>
        <v>2807</v>
      </c>
      <c r="AK218" s="71">
        <f t="shared" si="105"/>
        <v>4912.25</v>
      </c>
      <c r="AL218" s="71">
        <f t="shared" si="102"/>
        <v>9122.75</v>
      </c>
      <c r="AM218" s="71">
        <f t="shared" si="106"/>
        <v>255.18181818181819</v>
      </c>
      <c r="AN218" s="71">
        <f t="shared" si="107"/>
        <v>3062.181818181818</v>
      </c>
      <c r="AO218" s="71">
        <f t="shared" si="89"/>
        <v>2807</v>
      </c>
      <c r="AP218" s="86">
        <f t="shared" si="91"/>
        <v>2807</v>
      </c>
      <c r="AQ218" s="86">
        <f t="shared" si="90"/>
        <v>701.75</v>
      </c>
      <c r="AT218" s="71">
        <f t="shared" si="114"/>
        <v>2807</v>
      </c>
      <c r="AU218" s="108">
        <f t="shared" si="108"/>
        <v>7719.25</v>
      </c>
      <c r="AV218" s="71">
        <f t="shared" si="97"/>
        <v>6315.75</v>
      </c>
      <c r="AW218" s="72">
        <f t="shared" si="109"/>
        <v>1169.5833333333333</v>
      </c>
      <c r="AX218" s="73">
        <f t="shared" si="110"/>
        <v>8888.8333333333339</v>
      </c>
      <c r="AY218" s="74">
        <f t="shared" si="111"/>
        <v>5146.1666666666661</v>
      </c>
    </row>
    <row r="219" spans="1:51" s="65" customFormat="1" ht="12.75">
      <c r="A219" s="55">
        <v>1</v>
      </c>
      <c r="B219" s="89" t="s">
        <v>99</v>
      </c>
      <c r="C219" s="83">
        <v>7</v>
      </c>
      <c r="D219" s="83" t="s">
        <v>55</v>
      </c>
      <c r="E219" s="65" t="s">
        <v>250</v>
      </c>
      <c r="F219" s="65" t="s">
        <v>229</v>
      </c>
      <c r="G219" s="83">
        <v>9366</v>
      </c>
      <c r="H219" s="65" t="s">
        <v>58</v>
      </c>
      <c r="I219" s="65" t="s">
        <v>248</v>
      </c>
      <c r="K219" s="120">
        <v>42907</v>
      </c>
      <c r="L219" s="59">
        <v>42318</v>
      </c>
      <c r="M219" s="60">
        <v>43009</v>
      </c>
      <c r="N219" s="59">
        <f t="shared" si="96"/>
        <v>45240</v>
      </c>
      <c r="O219" s="149">
        <v>1</v>
      </c>
      <c r="P219" s="85">
        <f>+DATEDIF([1]Lampa!O$5,N219,"m")</f>
        <v>67</v>
      </c>
      <c r="Q219" s="61" t="s">
        <v>291</v>
      </c>
      <c r="R219" s="4">
        <v>0</v>
      </c>
      <c r="S219" s="65">
        <v>60</v>
      </c>
      <c r="T219" s="86">
        <v>12313</v>
      </c>
      <c r="U219" s="63">
        <v>4</v>
      </c>
      <c r="V219" s="63">
        <v>2018</v>
      </c>
      <c r="W219" s="64">
        <v>0</v>
      </c>
      <c r="Y219" s="65">
        <f>+([1]Lampa!$D$5-V219)*12+[1]Lampa!$C$5-U219+1</f>
        <v>9</v>
      </c>
      <c r="Z219" s="65">
        <f t="shared" si="103"/>
        <v>21</v>
      </c>
      <c r="AA219" s="65">
        <f t="shared" si="103"/>
        <v>33</v>
      </c>
      <c r="AB219" s="65">
        <f t="shared" ref="AB219:AB231" si="115">+AA219+AB$5</f>
        <v>38</v>
      </c>
      <c r="AC219" s="66">
        <f t="shared" ref="AC219:AC246" si="116">+P219-AB219</f>
        <v>29</v>
      </c>
      <c r="AD219" s="157">
        <f t="shared" si="98"/>
        <v>205.21666666666667</v>
      </c>
      <c r="AE219" s="68"/>
      <c r="AF219" s="67">
        <f t="shared" si="99"/>
        <v>0</v>
      </c>
      <c r="AG219" s="67">
        <f t="shared" si="100"/>
        <v>1846.95</v>
      </c>
      <c r="AH219" s="68">
        <f t="shared" si="88"/>
        <v>1846.95</v>
      </c>
      <c r="AI219" s="68">
        <f t="shared" si="101"/>
        <v>10466.049999999999</v>
      </c>
      <c r="AJ219" s="71">
        <f t="shared" si="104"/>
        <v>2462.6</v>
      </c>
      <c r="AK219" s="71">
        <f t="shared" si="105"/>
        <v>4309.55</v>
      </c>
      <c r="AL219" s="71">
        <f t="shared" si="102"/>
        <v>8003.45</v>
      </c>
      <c r="AM219" s="71">
        <f t="shared" si="106"/>
        <v>223.87272727272727</v>
      </c>
      <c r="AN219" s="71">
        <f t="shared" si="107"/>
        <v>2686.4727272727273</v>
      </c>
      <c r="AO219" s="71">
        <f t="shared" si="89"/>
        <v>2462.6</v>
      </c>
      <c r="AP219" s="86">
        <f t="shared" si="91"/>
        <v>2462.6</v>
      </c>
      <c r="AQ219" s="86">
        <f t="shared" si="90"/>
        <v>615.65</v>
      </c>
      <c r="AT219" s="71">
        <f t="shared" si="114"/>
        <v>2462.6</v>
      </c>
      <c r="AU219" s="108">
        <f t="shared" si="108"/>
        <v>6772.15</v>
      </c>
      <c r="AV219" s="71">
        <f t="shared" si="97"/>
        <v>5540.85</v>
      </c>
      <c r="AW219" s="72">
        <f t="shared" si="109"/>
        <v>1026.0833333333333</v>
      </c>
      <c r="AX219" s="73">
        <f t="shared" si="110"/>
        <v>7798.2333333333327</v>
      </c>
      <c r="AY219" s="74">
        <f t="shared" si="111"/>
        <v>4514.7666666666673</v>
      </c>
    </row>
    <row r="220" spans="1:51" s="65" customFormat="1" ht="12.75">
      <c r="A220" s="55">
        <v>1</v>
      </c>
      <c r="B220" s="89" t="s">
        <v>99</v>
      </c>
      <c r="C220" s="83">
        <v>7</v>
      </c>
      <c r="D220" s="83" t="s">
        <v>55</v>
      </c>
      <c r="E220" s="65" t="s">
        <v>250</v>
      </c>
      <c r="F220" s="65" t="s">
        <v>229</v>
      </c>
      <c r="G220" s="83">
        <v>9366</v>
      </c>
      <c r="H220" s="65" t="s">
        <v>58</v>
      </c>
      <c r="I220" s="65" t="s">
        <v>248</v>
      </c>
      <c r="K220" s="120">
        <v>42907</v>
      </c>
      <c r="L220" s="59">
        <v>42318</v>
      </c>
      <c r="M220" s="60">
        <v>43009</v>
      </c>
      <c r="N220" s="59">
        <f t="shared" si="96"/>
        <v>45240</v>
      </c>
      <c r="O220" s="149">
        <v>1</v>
      </c>
      <c r="P220" s="85">
        <f>+DATEDIF([1]Lampa!O$5,N220,"m")</f>
        <v>67</v>
      </c>
      <c r="Q220" s="61" t="s">
        <v>291</v>
      </c>
      <c r="R220" s="4">
        <v>0</v>
      </c>
      <c r="S220" s="65">
        <v>60</v>
      </c>
      <c r="T220" s="86">
        <v>12313</v>
      </c>
      <c r="U220" s="63">
        <v>4</v>
      </c>
      <c r="V220" s="63">
        <v>2018</v>
      </c>
      <c r="W220" s="64">
        <v>0</v>
      </c>
      <c r="Y220" s="65">
        <f>+([1]Lampa!$D$5-V220)*12+[1]Lampa!$C$5-U220+1</f>
        <v>9</v>
      </c>
      <c r="Z220" s="65">
        <f t="shared" si="103"/>
        <v>21</v>
      </c>
      <c r="AA220" s="65">
        <f t="shared" si="103"/>
        <v>33</v>
      </c>
      <c r="AB220" s="65">
        <f t="shared" si="115"/>
        <v>38</v>
      </c>
      <c r="AC220" s="66">
        <f t="shared" si="116"/>
        <v>29</v>
      </c>
      <c r="AD220" s="157">
        <f t="shared" si="98"/>
        <v>205.21666666666667</v>
      </c>
      <c r="AE220" s="68"/>
      <c r="AF220" s="67">
        <f t="shared" si="99"/>
        <v>0</v>
      </c>
      <c r="AG220" s="67">
        <f t="shared" si="100"/>
        <v>1846.95</v>
      </c>
      <c r="AH220" s="68">
        <f t="shared" si="88"/>
        <v>1846.95</v>
      </c>
      <c r="AI220" s="68">
        <f t="shared" si="101"/>
        <v>10466.049999999999</v>
      </c>
      <c r="AJ220" s="71">
        <f t="shared" si="104"/>
        <v>2462.6</v>
      </c>
      <c r="AK220" s="71">
        <f t="shared" si="105"/>
        <v>4309.55</v>
      </c>
      <c r="AL220" s="71">
        <f t="shared" si="102"/>
        <v>8003.45</v>
      </c>
      <c r="AM220" s="71">
        <f t="shared" si="106"/>
        <v>223.87272727272727</v>
      </c>
      <c r="AN220" s="71">
        <f t="shared" si="107"/>
        <v>2686.4727272727273</v>
      </c>
      <c r="AO220" s="71">
        <f t="shared" si="89"/>
        <v>2462.6</v>
      </c>
      <c r="AP220" s="86">
        <f t="shared" si="91"/>
        <v>2462.6</v>
      </c>
      <c r="AQ220" s="86">
        <f t="shared" si="90"/>
        <v>615.65</v>
      </c>
      <c r="AT220" s="71">
        <f t="shared" si="114"/>
        <v>2462.6</v>
      </c>
      <c r="AU220" s="108">
        <f t="shared" si="108"/>
        <v>6772.15</v>
      </c>
      <c r="AV220" s="71">
        <f t="shared" si="97"/>
        <v>5540.85</v>
      </c>
      <c r="AW220" s="72">
        <f t="shared" si="109"/>
        <v>1026.0833333333333</v>
      </c>
      <c r="AX220" s="73">
        <f t="shared" si="110"/>
        <v>7798.2333333333327</v>
      </c>
      <c r="AY220" s="74">
        <f t="shared" si="111"/>
        <v>4514.7666666666673</v>
      </c>
    </row>
    <row r="221" spans="1:51" s="65" customFormat="1" ht="12.75">
      <c r="A221" s="55">
        <v>1</v>
      </c>
      <c r="B221" s="89" t="s">
        <v>99</v>
      </c>
      <c r="C221" s="83">
        <v>7</v>
      </c>
      <c r="D221" s="83" t="s">
        <v>55</v>
      </c>
      <c r="E221" s="65" t="s">
        <v>250</v>
      </c>
      <c r="F221" s="65" t="s">
        <v>229</v>
      </c>
      <c r="G221" s="83">
        <v>9366</v>
      </c>
      <c r="H221" s="65" t="s">
        <v>58</v>
      </c>
      <c r="I221" s="65" t="s">
        <v>248</v>
      </c>
      <c r="K221" s="120">
        <v>42907</v>
      </c>
      <c r="L221" s="59">
        <v>42318</v>
      </c>
      <c r="M221" s="60">
        <v>43009</v>
      </c>
      <c r="N221" s="59">
        <f t="shared" si="96"/>
        <v>45240</v>
      </c>
      <c r="O221" s="149">
        <v>1</v>
      </c>
      <c r="P221" s="85">
        <f>+DATEDIF([1]Lampa!O$5,N221,"m")</f>
        <v>67</v>
      </c>
      <c r="Q221" s="61" t="s">
        <v>291</v>
      </c>
      <c r="R221" s="4">
        <v>0</v>
      </c>
      <c r="S221" s="65">
        <v>60</v>
      </c>
      <c r="T221" s="86">
        <v>12313</v>
      </c>
      <c r="U221" s="63">
        <v>4</v>
      </c>
      <c r="V221" s="63">
        <v>2018</v>
      </c>
      <c r="W221" s="64">
        <v>0</v>
      </c>
      <c r="Y221" s="65">
        <f>+([1]Lampa!$D$5-V221)*12+[1]Lampa!$C$5-U221+1</f>
        <v>9</v>
      </c>
      <c r="Z221" s="65">
        <f t="shared" si="103"/>
        <v>21</v>
      </c>
      <c r="AA221" s="65">
        <f t="shared" si="103"/>
        <v>33</v>
      </c>
      <c r="AB221" s="65">
        <f t="shared" si="115"/>
        <v>38</v>
      </c>
      <c r="AC221" s="66">
        <f t="shared" si="116"/>
        <v>29</v>
      </c>
      <c r="AD221" s="157">
        <f t="shared" si="98"/>
        <v>205.21666666666667</v>
      </c>
      <c r="AE221" s="68"/>
      <c r="AF221" s="67">
        <f t="shared" si="99"/>
        <v>0</v>
      </c>
      <c r="AG221" s="67">
        <f t="shared" si="100"/>
        <v>1846.95</v>
      </c>
      <c r="AH221" s="68">
        <f t="shared" si="88"/>
        <v>1846.95</v>
      </c>
      <c r="AI221" s="68">
        <f t="shared" si="101"/>
        <v>10466.049999999999</v>
      </c>
      <c r="AJ221" s="71">
        <f t="shared" si="104"/>
        <v>2462.6</v>
      </c>
      <c r="AK221" s="71">
        <f t="shared" si="105"/>
        <v>4309.55</v>
      </c>
      <c r="AL221" s="71">
        <f t="shared" si="102"/>
        <v>8003.45</v>
      </c>
      <c r="AM221" s="71">
        <f t="shared" si="106"/>
        <v>223.87272727272727</v>
      </c>
      <c r="AN221" s="71">
        <f t="shared" si="107"/>
        <v>2686.4727272727273</v>
      </c>
      <c r="AO221" s="71">
        <f t="shared" si="89"/>
        <v>2462.6</v>
      </c>
      <c r="AP221" s="86">
        <f t="shared" si="91"/>
        <v>2462.6</v>
      </c>
      <c r="AQ221" s="86">
        <f t="shared" si="90"/>
        <v>615.65</v>
      </c>
      <c r="AT221" s="71">
        <f t="shared" si="114"/>
        <v>2462.6</v>
      </c>
      <c r="AU221" s="108">
        <f t="shared" si="108"/>
        <v>6772.15</v>
      </c>
      <c r="AV221" s="71">
        <f t="shared" si="97"/>
        <v>5540.85</v>
      </c>
      <c r="AW221" s="72">
        <f t="shared" si="109"/>
        <v>1026.0833333333333</v>
      </c>
      <c r="AX221" s="73">
        <f t="shared" si="110"/>
        <v>7798.2333333333327</v>
      </c>
      <c r="AY221" s="74">
        <f t="shared" si="111"/>
        <v>4514.7666666666673</v>
      </c>
    </row>
    <row r="222" spans="1:51" s="65" customFormat="1" ht="12.75">
      <c r="A222" s="55">
        <v>1</v>
      </c>
      <c r="B222" s="89" t="s">
        <v>99</v>
      </c>
      <c r="C222" s="83">
        <v>7</v>
      </c>
      <c r="D222" s="83" t="s">
        <v>55</v>
      </c>
      <c r="E222" s="65" t="s">
        <v>250</v>
      </c>
      <c r="F222" s="65" t="s">
        <v>229</v>
      </c>
      <c r="G222" s="83">
        <v>9366</v>
      </c>
      <c r="H222" s="65" t="s">
        <v>58</v>
      </c>
      <c r="I222" s="65" t="s">
        <v>248</v>
      </c>
      <c r="K222" s="120">
        <v>42907</v>
      </c>
      <c r="L222" s="59">
        <v>42318</v>
      </c>
      <c r="M222" s="60">
        <v>43009</v>
      </c>
      <c r="N222" s="59">
        <f t="shared" si="96"/>
        <v>45240</v>
      </c>
      <c r="O222" s="149">
        <v>1</v>
      </c>
      <c r="P222" s="85">
        <f>+DATEDIF([1]Lampa!O$5,N222,"m")</f>
        <v>67</v>
      </c>
      <c r="Q222" s="61" t="s">
        <v>291</v>
      </c>
      <c r="R222" s="4">
        <v>0</v>
      </c>
      <c r="S222" s="65">
        <v>60</v>
      </c>
      <c r="T222" s="86">
        <v>12313</v>
      </c>
      <c r="U222" s="63">
        <v>4</v>
      </c>
      <c r="V222" s="63">
        <v>2018</v>
      </c>
      <c r="W222" s="64">
        <v>0</v>
      </c>
      <c r="Y222" s="65">
        <f>+([1]Lampa!$D$5-V222)*12+[1]Lampa!$C$5-U222+1</f>
        <v>9</v>
      </c>
      <c r="Z222" s="65">
        <f t="shared" si="103"/>
        <v>21</v>
      </c>
      <c r="AA222" s="65">
        <f t="shared" si="103"/>
        <v>33</v>
      </c>
      <c r="AB222" s="65">
        <f t="shared" si="115"/>
        <v>38</v>
      </c>
      <c r="AC222" s="66">
        <f t="shared" si="116"/>
        <v>29</v>
      </c>
      <c r="AD222" s="157">
        <f t="shared" si="98"/>
        <v>205.21666666666667</v>
      </c>
      <c r="AE222" s="68"/>
      <c r="AF222" s="67">
        <f t="shared" si="99"/>
        <v>0</v>
      </c>
      <c r="AG222" s="67">
        <f t="shared" si="100"/>
        <v>1846.95</v>
      </c>
      <c r="AH222" s="68">
        <f t="shared" si="88"/>
        <v>1846.95</v>
      </c>
      <c r="AI222" s="68">
        <f t="shared" si="101"/>
        <v>10466.049999999999</v>
      </c>
      <c r="AJ222" s="71">
        <f t="shared" si="104"/>
        <v>2462.6</v>
      </c>
      <c r="AK222" s="71">
        <f t="shared" si="105"/>
        <v>4309.55</v>
      </c>
      <c r="AL222" s="71">
        <f t="shared" si="102"/>
        <v>8003.45</v>
      </c>
      <c r="AM222" s="71">
        <f t="shared" si="106"/>
        <v>223.87272727272727</v>
      </c>
      <c r="AN222" s="71">
        <f t="shared" si="107"/>
        <v>2686.4727272727273</v>
      </c>
      <c r="AO222" s="71">
        <f t="shared" si="89"/>
        <v>2462.6</v>
      </c>
      <c r="AP222" s="86">
        <f t="shared" si="91"/>
        <v>2462.6</v>
      </c>
      <c r="AQ222" s="86">
        <f t="shared" si="90"/>
        <v>615.65</v>
      </c>
      <c r="AT222" s="71">
        <f t="shared" si="114"/>
        <v>2462.6</v>
      </c>
      <c r="AU222" s="108">
        <f t="shared" si="108"/>
        <v>6772.15</v>
      </c>
      <c r="AV222" s="71">
        <f t="shared" si="97"/>
        <v>5540.85</v>
      </c>
      <c r="AW222" s="72">
        <f t="shared" si="109"/>
        <v>1026.0833333333333</v>
      </c>
      <c r="AX222" s="73">
        <f t="shared" si="110"/>
        <v>7798.2333333333327</v>
      </c>
      <c r="AY222" s="74">
        <f t="shared" si="111"/>
        <v>4514.7666666666673</v>
      </c>
    </row>
    <row r="223" spans="1:51" s="65" customFormat="1" ht="12.75">
      <c r="A223" s="55">
        <v>1</v>
      </c>
      <c r="B223" s="89" t="s">
        <v>99</v>
      </c>
      <c r="C223" s="83">
        <v>7</v>
      </c>
      <c r="D223" s="83" t="s">
        <v>55</v>
      </c>
      <c r="E223" s="65" t="s">
        <v>250</v>
      </c>
      <c r="F223" s="65" t="s">
        <v>229</v>
      </c>
      <c r="G223" s="83">
        <v>9366</v>
      </c>
      <c r="H223" s="65" t="s">
        <v>58</v>
      </c>
      <c r="I223" s="65" t="s">
        <v>248</v>
      </c>
      <c r="K223" s="120">
        <v>42907</v>
      </c>
      <c r="L223" s="59">
        <v>42318</v>
      </c>
      <c r="M223" s="60">
        <v>43009</v>
      </c>
      <c r="N223" s="59">
        <f t="shared" si="96"/>
        <v>45240</v>
      </c>
      <c r="O223" s="149">
        <v>1</v>
      </c>
      <c r="P223" s="85">
        <f>+DATEDIF([1]Lampa!O$5,N223,"m")</f>
        <v>67</v>
      </c>
      <c r="Q223" s="61" t="s">
        <v>291</v>
      </c>
      <c r="R223" s="4">
        <v>0</v>
      </c>
      <c r="S223" s="65">
        <v>60</v>
      </c>
      <c r="T223" s="86">
        <v>12313</v>
      </c>
      <c r="U223" s="63">
        <v>4</v>
      </c>
      <c r="V223" s="63">
        <v>2018</v>
      </c>
      <c r="W223" s="64">
        <v>0</v>
      </c>
      <c r="Y223" s="65">
        <f>+([1]Lampa!$D$5-V223)*12+[1]Lampa!$C$5-U223+1</f>
        <v>9</v>
      </c>
      <c r="Z223" s="65">
        <f t="shared" si="103"/>
        <v>21</v>
      </c>
      <c r="AA223" s="65">
        <f t="shared" si="103"/>
        <v>33</v>
      </c>
      <c r="AB223" s="65">
        <f t="shared" si="115"/>
        <v>38</v>
      </c>
      <c r="AC223" s="66">
        <f t="shared" si="116"/>
        <v>29</v>
      </c>
      <c r="AD223" s="157">
        <f t="shared" si="98"/>
        <v>205.21666666666667</v>
      </c>
      <c r="AE223" s="68"/>
      <c r="AF223" s="67">
        <f t="shared" si="99"/>
        <v>0</v>
      </c>
      <c r="AG223" s="67">
        <f t="shared" si="100"/>
        <v>1846.95</v>
      </c>
      <c r="AH223" s="68">
        <f t="shared" si="88"/>
        <v>1846.95</v>
      </c>
      <c r="AI223" s="68">
        <f t="shared" si="101"/>
        <v>10466.049999999999</v>
      </c>
      <c r="AJ223" s="71">
        <f t="shared" si="104"/>
        <v>2462.6</v>
      </c>
      <c r="AK223" s="71">
        <f t="shared" si="105"/>
        <v>4309.55</v>
      </c>
      <c r="AL223" s="71">
        <f t="shared" si="102"/>
        <v>8003.45</v>
      </c>
      <c r="AM223" s="71">
        <f t="shared" si="106"/>
        <v>223.87272727272727</v>
      </c>
      <c r="AN223" s="71">
        <f t="shared" si="107"/>
        <v>2686.4727272727273</v>
      </c>
      <c r="AO223" s="71">
        <f t="shared" si="89"/>
        <v>2462.6</v>
      </c>
      <c r="AP223" s="86">
        <f t="shared" si="91"/>
        <v>2462.6</v>
      </c>
      <c r="AQ223" s="86">
        <f t="shared" si="90"/>
        <v>615.65</v>
      </c>
      <c r="AT223" s="71">
        <f t="shared" si="114"/>
        <v>2462.6</v>
      </c>
      <c r="AU223" s="108">
        <f t="shared" si="108"/>
        <v>6772.15</v>
      </c>
      <c r="AV223" s="71">
        <f t="shared" si="97"/>
        <v>5540.85</v>
      </c>
      <c r="AW223" s="72">
        <f t="shared" si="109"/>
        <v>1026.0833333333333</v>
      </c>
      <c r="AX223" s="73">
        <f t="shared" si="110"/>
        <v>7798.2333333333327</v>
      </c>
      <c r="AY223" s="74">
        <f t="shared" si="111"/>
        <v>4514.7666666666673</v>
      </c>
    </row>
    <row r="224" spans="1:51" s="65" customFormat="1" ht="12.75">
      <c r="A224" s="55">
        <v>1</v>
      </c>
      <c r="B224" s="89" t="s">
        <v>99</v>
      </c>
      <c r="C224" s="83">
        <v>7</v>
      </c>
      <c r="D224" s="83" t="s">
        <v>55</v>
      </c>
      <c r="E224" s="65" t="s">
        <v>250</v>
      </c>
      <c r="F224" s="65" t="s">
        <v>229</v>
      </c>
      <c r="G224" s="83">
        <v>9366</v>
      </c>
      <c r="H224" s="65" t="s">
        <v>58</v>
      </c>
      <c r="I224" s="65" t="s">
        <v>248</v>
      </c>
      <c r="K224" s="120">
        <v>42907</v>
      </c>
      <c r="L224" s="59">
        <v>42318</v>
      </c>
      <c r="M224" s="60">
        <v>43009</v>
      </c>
      <c r="N224" s="59">
        <f t="shared" si="96"/>
        <v>45240</v>
      </c>
      <c r="O224" s="149">
        <v>1</v>
      </c>
      <c r="P224" s="85">
        <f>+DATEDIF([1]Lampa!O$5,N224,"m")</f>
        <v>67</v>
      </c>
      <c r="Q224" s="61" t="s">
        <v>291</v>
      </c>
      <c r="R224" s="4">
        <v>0</v>
      </c>
      <c r="S224" s="65">
        <v>60</v>
      </c>
      <c r="T224" s="86">
        <v>12313</v>
      </c>
      <c r="U224" s="63">
        <v>4</v>
      </c>
      <c r="V224" s="63">
        <v>2018</v>
      </c>
      <c r="W224" s="64">
        <v>0</v>
      </c>
      <c r="Y224" s="65">
        <f>+([1]Lampa!$D$5-V224)*12+[1]Lampa!$C$5-U224+1</f>
        <v>9</v>
      </c>
      <c r="Z224" s="65">
        <f t="shared" si="103"/>
        <v>21</v>
      </c>
      <c r="AA224" s="65">
        <f t="shared" si="103"/>
        <v>33</v>
      </c>
      <c r="AB224" s="65">
        <f t="shared" si="115"/>
        <v>38</v>
      </c>
      <c r="AC224" s="66">
        <f t="shared" si="116"/>
        <v>29</v>
      </c>
      <c r="AD224" s="157">
        <f t="shared" si="98"/>
        <v>205.21666666666667</v>
      </c>
      <c r="AE224" s="68"/>
      <c r="AF224" s="67">
        <f t="shared" si="99"/>
        <v>0</v>
      </c>
      <c r="AG224" s="67">
        <f t="shared" si="100"/>
        <v>1846.95</v>
      </c>
      <c r="AH224" s="68">
        <f t="shared" si="88"/>
        <v>1846.95</v>
      </c>
      <c r="AI224" s="68">
        <f t="shared" si="101"/>
        <v>10466.049999999999</v>
      </c>
      <c r="AJ224" s="71">
        <f t="shared" si="104"/>
        <v>2462.6</v>
      </c>
      <c r="AK224" s="71">
        <f t="shared" si="105"/>
        <v>4309.55</v>
      </c>
      <c r="AL224" s="71">
        <f t="shared" si="102"/>
        <v>8003.45</v>
      </c>
      <c r="AM224" s="71">
        <f t="shared" si="106"/>
        <v>223.87272727272727</v>
      </c>
      <c r="AN224" s="71">
        <f t="shared" si="107"/>
        <v>2686.4727272727273</v>
      </c>
      <c r="AO224" s="71">
        <f t="shared" si="89"/>
        <v>2462.6</v>
      </c>
      <c r="AP224" s="86">
        <f t="shared" si="91"/>
        <v>2462.6</v>
      </c>
      <c r="AQ224" s="86">
        <f t="shared" si="90"/>
        <v>615.65</v>
      </c>
      <c r="AT224" s="71">
        <f t="shared" si="114"/>
        <v>2462.6</v>
      </c>
      <c r="AU224" s="108">
        <f t="shared" si="108"/>
        <v>6772.15</v>
      </c>
      <c r="AV224" s="71">
        <f t="shared" si="97"/>
        <v>5540.85</v>
      </c>
      <c r="AW224" s="72">
        <f t="shared" si="109"/>
        <v>1026.0833333333333</v>
      </c>
      <c r="AX224" s="73">
        <f t="shared" si="110"/>
        <v>7798.2333333333327</v>
      </c>
      <c r="AY224" s="74">
        <f t="shared" si="111"/>
        <v>4514.7666666666673</v>
      </c>
    </row>
    <row r="225" spans="1:51" s="65" customFormat="1" ht="12.75">
      <c r="A225" s="55">
        <v>1</v>
      </c>
      <c r="B225" s="89" t="s">
        <v>99</v>
      </c>
      <c r="C225" s="83">
        <v>7</v>
      </c>
      <c r="D225" s="83" t="s">
        <v>55</v>
      </c>
      <c r="E225" s="65" t="s">
        <v>250</v>
      </c>
      <c r="F225" s="65" t="s">
        <v>229</v>
      </c>
      <c r="G225" s="83">
        <v>9366</v>
      </c>
      <c r="H225" s="65" t="s">
        <v>58</v>
      </c>
      <c r="I225" s="65" t="s">
        <v>248</v>
      </c>
      <c r="K225" s="120">
        <v>42907</v>
      </c>
      <c r="L225" s="59">
        <v>42318</v>
      </c>
      <c r="M225" s="60">
        <v>43009</v>
      </c>
      <c r="N225" s="59">
        <f t="shared" si="96"/>
        <v>45240</v>
      </c>
      <c r="O225" s="149">
        <v>1</v>
      </c>
      <c r="P225" s="85">
        <f>+DATEDIF([1]Lampa!O$5,N225,"m")</f>
        <v>67</v>
      </c>
      <c r="Q225" s="61" t="s">
        <v>291</v>
      </c>
      <c r="R225" s="4">
        <v>0</v>
      </c>
      <c r="S225" s="65">
        <v>60</v>
      </c>
      <c r="T225" s="86">
        <v>12313</v>
      </c>
      <c r="U225" s="63">
        <v>4</v>
      </c>
      <c r="V225" s="63">
        <v>2018</v>
      </c>
      <c r="W225" s="64">
        <v>0</v>
      </c>
      <c r="Y225" s="65">
        <f>+([1]Lampa!$D$5-V225)*12+[1]Lampa!$C$5-U225+1</f>
        <v>9</v>
      </c>
      <c r="Z225" s="65">
        <f t="shared" si="103"/>
        <v>21</v>
      </c>
      <c r="AA225" s="65">
        <f t="shared" si="103"/>
        <v>33</v>
      </c>
      <c r="AB225" s="65">
        <f t="shared" si="115"/>
        <v>38</v>
      </c>
      <c r="AC225" s="66">
        <f t="shared" si="116"/>
        <v>29</v>
      </c>
      <c r="AD225" s="157">
        <f t="shared" si="98"/>
        <v>205.21666666666667</v>
      </c>
      <c r="AE225" s="68"/>
      <c r="AF225" s="67">
        <f t="shared" si="99"/>
        <v>0</v>
      </c>
      <c r="AG225" s="67">
        <f t="shared" si="100"/>
        <v>1846.95</v>
      </c>
      <c r="AH225" s="68">
        <f t="shared" si="88"/>
        <v>1846.95</v>
      </c>
      <c r="AI225" s="68">
        <f t="shared" si="101"/>
        <v>10466.049999999999</v>
      </c>
      <c r="AJ225" s="71">
        <f t="shared" si="104"/>
        <v>2462.6</v>
      </c>
      <c r="AK225" s="71">
        <f>+AH225+AJ225</f>
        <v>4309.55</v>
      </c>
      <c r="AL225" s="71">
        <f t="shared" si="102"/>
        <v>8003.45</v>
      </c>
      <c r="AM225" s="71">
        <f t="shared" si="106"/>
        <v>223.87272727272727</v>
      </c>
      <c r="AN225" s="71">
        <f t="shared" si="107"/>
        <v>2686.4727272727273</v>
      </c>
      <c r="AO225" s="71">
        <f t="shared" si="89"/>
        <v>2462.6</v>
      </c>
      <c r="AP225" s="86">
        <f t="shared" si="91"/>
        <v>2462.6</v>
      </c>
      <c r="AQ225" s="86">
        <f t="shared" si="90"/>
        <v>615.65</v>
      </c>
      <c r="AT225" s="71">
        <f t="shared" si="114"/>
        <v>2462.6</v>
      </c>
      <c r="AU225" s="108">
        <f t="shared" si="108"/>
        <v>6772.15</v>
      </c>
      <c r="AV225" s="71">
        <f t="shared" si="97"/>
        <v>5540.85</v>
      </c>
      <c r="AW225" s="72">
        <f t="shared" si="109"/>
        <v>1026.0833333333333</v>
      </c>
      <c r="AX225" s="73">
        <f t="shared" si="110"/>
        <v>7798.2333333333327</v>
      </c>
      <c r="AY225" s="74">
        <f t="shared" si="111"/>
        <v>4514.7666666666673</v>
      </c>
    </row>
    <row r="226" spans="1:51" s="65" customFormat="1" ht="12.75">
      <c r="A226" s="55">
        <v>1</v>
      </c>
      <c r="B226" s="89" t="s">
        <v>99</v>
      </c>
      <c r="C226" s="83">
        <v>7</v>
      </c>
      <c r="D226" s="83" t="s">
        <v>55</v>
      </c>
      <c r="E226" s="65" t="s">
        <v>250</v>
      </c>
      <c r="F226" s="65" t="s">
        <v>229</v>
      </c>
      <c r="G226" s="83">
        <v>9366</v>
      </c>
      <c r="H226" s="65" t="s">
        <v>58</v>
      </c>
      <c r="I226" s="65" t="s">
        <v>248</v>
      </c>
      <c r="K226" s="120">
        <v>42907</v>
      </c>
      <c r="L226" s="59">
        <v>42318</v>
      </c>
      <c r="M226" s="60">
        <v>43009</v>
      </c>
      <c r="N226" s="59">
        <f t="shared" si="96"/>
        <v>45240</v>
      </c>
      <c r="O226" s="149">
        <v>1</v>
      </c>
      <c r="P226" s="85">
        <f>+DATEDIF([1]Lampa!O$5,N226,"m")</f>
        <v>67</v>
      </c>
      <c r="Q226" s="61" t="s">
        <v>291</v>
      </c>
      <c r="R226" s="4">
        <v>0</v>
      </c>
      <c r="S226" s="65">
        <v>60</v>
      </c>
      <c r="T226" s="86">
        <v>12313</v>
      </c>
      <c r="U226" s="63">
        <v>4</v>
      </c>
      <c r="V226" s="63">
        <v>2018</v>
      </c>
      <c r="W226" s="64">
        <v>0</v>
      </c>
      <c r="Y226" s="65">
        <f>+([1]Lampa!$D$5-V226)*12+[1]Lampa!$C$5-U226+1</f>
        <v>9</v>
      </c>
      <c r="Z226" s="65">
        <f t="shared" si="103"/>
        <v>21</v>
      </c>
      <c r="AA226" s="65">
        <f t="shared" si="103"/>
        <v>33</v>
      </c>
      <c r="AB226" s="65">
        <f t="shared" si="115"/>
        <v>38</v>
      </c>
      <c r="AC226" s="66">
        <f t="shared" si="116"/>
        <v>29</v>
      </c>
      <c r="AD226" s="157">
        <f t="shared" si="98"/>
        <v>205.21666666666667</v>
      </c>
      <c r="AE226" s="68"/>
      <c r="AF226" s="67">
        <f t="shared" si="99"/>
        <v>0</v>
      </c>
      <c r="AG226" s="67">
        <f t="shared" si="100"/>
        <v>1846.95</v>
      </c>
      <c r="AH226" s="68">
        <f t="shared" si="88"/>
        <v>1846.95</v>
      </c>
      <c r="AI226" s="68">
        <f t="shared" si="101"/>
        <v>10466.049999999999</v>
      </c>
      <c r="AJ226" s="71">
        <f t="shared" si="104"/>
        <v>2462.6</v>
      </c>
      <c r="AK226" s="71">
        <f t="shared" si="105"/>
        <v>4309.55</v>
      </c>
      <c r="AL226" s="71">
        <f t="shared" si="102"/>
        <v>8003.45</v>
      </c>
      <c r="AM226" s="71">
        <f t="shared" si="106"/>
        <v>223.87272727272727</v>
      </c>
      <c r="AN226" s="71">
        <f t="shared" si="107"/>
        <v>2686.4727272727273</v>
      </c>
      <c r="AO226" s="71">
        <f t="shared" si="89"/>
        <v>2462.6</v>
      </c>
      <c r="AP226" s="86">
        <f t="shared" si="91"/>
        <v>2462.6</v>
      </c>
      <c r="AQ226" s="86">
        <f t="shared" si="90"/>
        <v>615.65</v>
      </c>
      <c r="AT226" s="71">
        <f t="shared" si="114"/>
        <v>2462.6</v>
      </c>
      <c r="AU226" s="108">
        <f t="shared" si="108"/>
        <v>6772.15</v>
      </c>
      <c r="AV226" s="71">
        <f t="shared" si="97"/>
        <v>5540.85</v>
      </c>
      <c r="AW226" s="72">
        <f t="shared" si="109"/>
        <v>1026.0833333333333</v>
      </c>
      <c r="AX226" s="73">
        <f t="shared" si="110"/>
        <v>7798.2333333333327</v>
      </c>
      <c r="AY226" s="74">
        <f t="shared" si="111"/>
        <v>4514.7666666666673</v>
      </c>
    </row>
    <row r="227" spans="1:51" s="65" customFormat="1" ht="12.75">
      <c r="A227" s="55">
        <v>1</v>
      </c>
      <c r="B227" s="89" t="s">
        <v>99</v>
      </c>
      <c r="C227" s="83">
        <v>7</v>
      </c>
      <c r="D227" s="83" t="s">
        <v>55</v>
      </c>
      <c r="E227" s="65" t="s">
        <v>251</v>
      </c>
      <c r="F227" s="65" t="s">
        <v>229</v>
      </c>
      <c r="G227" s="83">
        <v>9366</v>
      </c>
      <c r="H227" s="65" t="s">
        <v>58</v>
      </c>
      <c r="I227" s="65" t="s">
        <v>205</v>
      </c>
      <c r="K227" s="120">
        <v>42907</v>
      </c>
      <c r="L227" s="59">
        <v>42318</v>
      </c>
      <c r="M227" s="60">
        <v>43009</v>
      </c>
      <c r="N227" s="59">
        <f t="shared" si="96"/>
        <v>45240</v>
      </c>
      <c r="O227" s="149">
        <v>1</v>
      </c>
      <c r="P227" s="85">
        <f>+DATEDIF([1]Lampa!O$5,N227,"m")</f>
        <v>67</v>
      </c>
      <c r="Q227" s="61" t="s">
        <v>291</v>
      </c>
      <c r="R227" s="4">
        <v>0</v>
      </c>
      <c r="S227" s="65">
        <v>60</v>
      </c>
      <c r="T227" s="86">
        <v>88501</v>
      </c>
      <c r="U227" s="63">
        <v>4</v>
      </c>
      <c r="V227" s="63">
        <v>2018</v>
      </c>
      <c r="W227" s="64">
        <v>0</v>
      </c>
      <c r="Y227" s="65">
        <f>+([1]Lampa!$D$5-V227)*12+[1]Lampa!$C$5-U227+1</f>
        <v>9</v>
      </c>
      <c r="Z227" s="65">
        <f t="shared" si="103"/>
        <v>21</v>
      </c>
      <c r="AA227" s="65">
        <f t="shared" si="103"/>
        <v>33</v>
      </c>
      <c r="AB227" s="65">
        <f t="shared" si="115"/>
        <v>38</v>
      </c>
      <c r="AC227" s="66">
        <f t="shared" si="116"/>
        <v>29</v>
      </c>
      <c r="AD227" s="157">
        <f t="shared" si="98"/>
        <v>1475.0166666666667</v>
      </c>
      <c r="AE227" s="68"/>
      <c r="AF227" s="67">
        <f t="shared" si="99"/>
        <v>0</v>
      </c>
      <c r="AG227" s="67">
        <f t="shared" si="100"/>
        <v>13275.15</v>
      </c>
      <c r="AH227" s="68">
        <f t="shared" si="88"/>
        <v>13275.15</v>
      </c>
      <c r="AI227" s="68">
        <f t="shared" si="101"/>
        <v>75225.850000000006</v>
      </c>
      <c r="AJ227" s="71">
        <f t="shared" si="104"/>
        <v>17700.2</v>
      </c>
      <c r="AK227" s="71">
        <f t="shared" si="105"/>
        <v>30975.35</v>
      </c>
      <c r="AL227" s="71">
        <f t="shared" si="102"/>
        <v>57525.65</v>
      </c>
      <c r="AM227" s="71">
        <f t="shared" si="106"/>
        <v>1609.109090909091</v>
      </c>
      <c r="AN227" s="71">
        <f t="shared" si="107"/>
        <v>19309.309090909093</v>
      </c>
      <c r="AO227" s="71">
        <f t="shared" si="89"/>
        <v>17700.2</v>
      </c>
      <c r="AP227" s="86">
        <f t="shared" si="91"/>
        <v>17700.2</v>
      </c>
      <c r="AQ227" s="86">
        <f t="shared" si="90"/>
        <v>4425.05</v>
      </c>
      <c r="AT227" s="71">
        <f t="shared" si="114"/>
        <v>17700.2</v>
      </c>
      <c r="AU227" s="108">
        <f t="shared" si="108"/>
        <v>48675.55</v>
      </c>
      <c r="AV227" s="71">
        <f t="shared" si="97"/>
        <v>39825.449999999997</v>
      </c>
      <c r="AW227" s="72">
        <f t="shared" si="109"/>
        <v>7375.083333333333</v>
      </c>
      <c r="AX227" s="73">
        <f t="shared" si="110"/>
        <v>56050.633333333339</v>
      </c>
      <c r="AY227" s="74">
        <f t="shared" si="111"/>
        <v>32450.366666666661</v>
      </c>
    </row>
    <row r="228" spans="1:51" s="65" customFormat="1" ht="12.75">
      <c r="A228" s="55">
        <v>1</v>
      </c>
      <c r="B228" s="89" t="s">
        <v>99</v>
      </c>
      <c r="C228" s="83">
        <v>7</v>
      </c>
      <c r="D228" s="83" t="s">
        <v>55</v>
      </c>
      <c r="E228" s="65" t="s">
        <v>251</v>
      </c>
      <c r="F228" s="65" t="s">
        <v>229</v>
      </c>
      <c r="G228" s="83">
        <v>9366</v>
      </c>
      <c r="H228" s="65" t="s">
        <v>58</v>
      </c>
      <c r="I228" s="65" t="s">
        <v>205</v>
      </c>
      <c r="K228" s="120">
        <v>42907</v>
      </c>
      <c r="L228" s="59">
        <v>42318</v>
      </c>
      <c r="M228" s="60">
        <v>43009</v>
      </c>
      <c r="N228" s="59">
        <f t="shared" si="96"/>
        <v>45240</v>
      </c>
      <c r="O228" s="149">
        <v>1</v>
      </c>
      <c r="P228" s="85">
        <f>+DATEDIF([1]Lampa!O$5,N228,"m")</f>
        <v>67</v>
      </c>
      <c r="Q228" s="61" t="s">
        <v>291</v>
      </c>
      <c r="R228" s="4">
        <v>0</v>
      </c>
      <c r="S228" s="65">
        <v>60</v>
      </c>
      <c r="T228" s="86">
        <v>88501</v>
      </c>
      <c r="U228" s="63">
        <v>4</v>
      </c>
      <c r="V228" s="63">
        <v>2018</v>
      </c>
      <c r="W228" s="64">
        <v>0</v>
      </c>
      <c r="Y228" s="65">
        <f>+([1]Lampa!$D$5-V228)*12+[1]Lampa!$C$5-U228+1</f>
        <v>9</v>
      </c>
      <c r="Z228" s="65">
        <f t="shared" si="103"/>
        <v>21</v>
      </c>
      <c r="AA228" s="65">
        <f t="shared" si="103"/>
        <v>33</v>
      </c>
      <c r="AB228" s="65">
        <f t="shared" si="115"/>
        <v>38</v>
      </c>
      <c r="AC228" s="66">
        <f t="shared" si="116"/>
        <v>29</v>
      </c>
      <c r="AD228" s="157">
        <f t="shared" si="98"/>
        <v>1475.0166666666667</v>
      </c>
      <c r="AE228" s="68"/>
      <c r="AF228" s="67">
        <f t="shared" si="99"/>
        <v>0</v>
      </c>
      <c r="AG228" s="67">
        <f t="shared" si="100"/>
        <v>13275.15</v>
      </c>
      <c r="AH228" s="68">
        <f t="shared" si="88"/>
        <v>13275.15</v>
      </c>
      <c r="AI228" s="68">
        <f t="shared" si="101"/>
        <v>75225.850000000006</v>
      </c>
      <c r="AJ228" s="71">
        <f t="shared" si="104"/>
        <v>17700.2</v>
      </c>
      <c r="AK228" s="71">
        <f t="shared" si="105"/>
        <v>30975.35</v>
      </c>
      <c r="AL228" s="71">
        <f t="shared" si="102"/>
        <v>57525.65</v>
      </c>
      <c r="AM228" s="71">
        <f t="shared" si="106"/>
        <v>1609.109090909091</v>
      </c>
      <c r="AN228" s="71">
        <f t="shared" si="107"/>
        <v>19309.309090909093</v>
      </c>
      <c r="AO228" s="71">
        <f t="shared" si="89"/>
        <v>17700.2</v>
      </c>
      <c r="AP228" s="86">
        <f t="shared" si="91"/>
        <v>17700.2</v>
      </c>
      <c r="AQ228" s="86">
        <f t="shared" si="90"/>
        <v>4425.05</v>
      </c>
      <c r="AT228" s="71">
        <f t="shared" si="114"/>
        <v>17700.2</v>
      </c>
      <c r="AU228" s="108">
        <f t="shared" si="108"/>
        <v>48675.55</v>
      </c>
      <c r="AV228" s="71">
        <f t="shared" si="97"/>
        <v>39825.449999999997</v>
      </c>
      <c r="AW228" s="72">
        <f t="shared" si="109"/>
        <v>7375.083333333333</v>
      </c>
      <c r="AX228" s="73">
        <f t="shared" si="110"/>
        <v>56050.633333333339</v>
      </c>
      <c r="AY228" s="74">
        <f t="shared" si="111"/>
        <v>32450.366666666661</v>
      </c>
    </row>
    <row r="229" spans="1:51" s="65" customFormat="1" ht="12.75">
      <c r="A229" s="55">
        <v>1</v>
      </c>
      <c r="B229" s="89" t="s">
        <v>99</v>
      </c>
      <c r="C229" s="83">
        <v>7</v>
      </c>
      <c r="D229" s="83" t="s">
        <v>55</v>
      </c>
      <c r="E229" s="65" t="s">
        <v>251</v>
      </c>
      <c r="F229" s="65" t="s">
        <v>229</v>
      </c>
      <c r="G229" s="83">
        <v>9366</v>
      </c>
      <c r="H229" s="65" t="s">
        <v>58</v>
      </c>
      <c r="I229" s="65" t="s">
        <v>205</v>
      </c>
      <c r="K229" s="120">
        <v>42907</v>
      </c>
      <c r="L229" s="59">
        <v>42318</v>
      </c>
      <c r="M229" s="60">
        <v>43009</v>
      </c>
      <c r="N229" s="59">
        <f t="shared" si="96"/>
        <v>45240</v>
      </c>
      <c r="O229" s="149">
        <v>1</v>
      </c>
      <c r="P229" s="85">
        <f>+DATEDIF([1]Lampa!O$5,N229,"m")</f>
        <v>67</v>
      </c>
      <c r="Q229" s="61" t="s">
        <v>291</v>
      </c>
      <c r="R229" s="4">
        <v>0</v>
      </c>
      <c r="S229" s="65">
        <v>60</v>
      </c>
      <c r="T229" s="86">
        <v>88501</v>
      </c>
      <c r="U229" s="63">
        <v>4</v>
      </c>
      <c r="V229" s="63">
        <v>2018</v>
      </c>
      <c r="W229" s="64">
        <v>0</v>
      </c>
      <c r="Y229" s="65">
        <f>+([1]Lampa!$D$5-V229)*12+[1]Lampa!$C$5-U229+1</f>
        <v>9</v>
      </c>
      <c r="Z229" s="65">
        <f t="shared" si="103"/>
        <v>21</v>
      </c>
      <c r="AA229" s="65">
        <f t="shared" si="103"/>
        <v>33</v>
      </c>
      <c r="AB229" s="65">
        <f t="shared" si="115"/>
        <v>38</v>
      </c>
      <c r="AC229" s="66">
        <f t="shared" si="116"/>
        <v>29</v>
      </c>
      <c r="AD229" s="157">
        <f t="shared" si="98"/>
        <v>1475.0166666666667</v>
      </c>
      <c r="AE229" s="68"/>
      <c r="AF229" s="67">
        <f t="shared" si="99"/>
        <v>0</v>
      </c>
      <c r="AG229" s="67">
        <f t="shared" si="100"/>
        <v>13275.15</v>
      </c>
      <c r="AH229" s="68">
        <f t="shared" si="88"/>
        <v>13275.15</v>
      </c>
      <c r="AI229" s="68">
        <f t="shared" si="101"/>
        <v>75225.850000000006</v>
      </c>
      <c r="AJ229" s="71">
        <f t="shared" si="104"/>
        <v>17700.2</v>
      </c>
      <c r="AK229" s="71">
        <f t="shared" si="105"/>
        <v>30975.35</v>
      </c>
      <c r="AL229" s="71">
        <f t="shared" si="102"/>
        <v>57525.65</v>
      </c>
      <c r="AM229" s="71">
        <f t="shared" si="106"/>
        <v>1609.109090909091</v>
      </c>
      <c r="AN229" s="71">
        <f t="shared" si="107"/>
        <v>19309.309090909093</v>
      </c>
      <c r="AO229" s="71">
        <f t="shared" si="89"/>
        <v>17700.2</v>
      </c>
      <c r="AP229" s="86">
        <f t="shared" si="91"/>
        <v>17700.2</v>
      </c>
      <c r="AQ229" s="86">
        <f t="shared" si="90"/>
        <v>4425.05</v>
      </c>
      <c r="AT229" s="71">
        <f t="shared" si="114"/>
        <v>17700.2</v>
      </c>
      <c r="AU229" s="108">
        <f t="shared" si="108"/>
        <v>48675.55</v>
      </c>
      <c r="AV229" s="71">
        <f t="shared" si="97"/>
        <v>39825.449999999997</v>
      </c>
      <c r="AW229" s="72">
        <f t="shared" si="109"/>
        <v>7375.083333333333</v>
      </c>
      <c r="AX229" s="73">
        <f t="shared" si="110"/>
        <v>56050.633333333339</v>
      </c>
      <c r="AY229" s="74">
        <f t="shared" si="111"/>
        <v>32450.366666666661</v>
      </c>
    </row>
    <row r="230" spans="1:51" s="65" customFormat="1" ht="12.75">
      <c r="A230" s="55">
        <v>1</v>
      </c>
      <c r="B230" s="89" t="s">
        <v>99</v>
      </c>
      <c r="C230" s="83">
        <v>7</v>
      </c>
      <c r="D230" s="83" t="s">
        <v>55</v>
      </c>
      <c r="E230" s="65" t="s">
        <v>251</v>
      </c>
      <c r="F230" s="65" t="s">
        <v>229</v>
      </c>
      <c r="G230" s="83">
        <v>9366</v>
      </c>
      <c r="H230" s="65" t="s">
        <v>58</v>
      </c>
      <c r="I230" s="65" t="s">
        <v>205</v>
      </c>
      <c r="K230" s="120">
        <v>42907</v>
      </c>
      <c r="L230" s="59">
        <v>42318</v>
      </c>
      <c r="M230" s="60">
        <v>43009</v>
      </c>
      <c r="N230" s="59">
        <f t="shared" si="96"/>
        <v>45240</v>
      </c>
      <c r="O230" s="149">
        <v>1</v>
      </c>
      <c r="P230" s="85">
        <f>+DATEDIF([1]Lampa!O$5,N230,"m")</f>
        <v>67</v>
      </c>
      <c r="Q230" s="61" t="s">
        <v>291</v>
      </c>
      <c r="R230" s="4">
        <v>0</v>
      </c>
      <c r="S230" s="65">
        <v>60</v>
      </c>
      <c r="T230" s="86">
        <v>88501</v>
      </c>
      <c r="U230" s="63">
        <v>4</v>
      </c>
      <c r="V230" s="63">
        <v>2018</v>
      </c>
      <c r="W230" s="64">
        <v>0</v>
      </c>
      <c r="Y230" s="65">
        <f>+([1]Lampa!$D$5-V230)*12+[1]Lampa!$C$5-U230+1</f>
        <v>9</v>
      </c>
      <c r="Z230" s="65">
        <f t="shared" si="103"/>
        <v>21</v>
      </c>
      <c r="AA230" s="65">
        <f t="shared" si="103"/>
        <v>33</v>
      </c>
      <c r="AB230" s="65">
        <f t="shared" si="115"/>
        <v>38</v>
      </c>
      <c r="AC230" s="66">
        <f t="shared" si="116"/>
        <v>29</v>
      </c>
      <c r="AD230" s="157">
        <f t="shared" si="98"/>
        <v>1475.0166666666667</v>
      </c>
      <c r="AE230" s="68"/>
      <c r="AF230" s="67">
        <f t="shared" si="99"/>
        <v>0</v>
      </c>
      <c r="AG230" s="67">
        <f t="shared" si="100"/>
        <v>13275.15</v>
      </c>
      <c r="AH230" s="68">
        <f t="shared" si="88"/>
        <v>13275.15</v>
      </c>
      <c r="AI230" s="68">
        <f t="shared" si="101"/>
        <v>75225.850000000006</v>
      </c>
      <c r="AJ230" s="71">
        <f t="shared" si="104"/>
        <v>17700.2</v>
      </c>
      <c r="AK230" s="71">
        <f t="shared" si="105"/>
        <v>30975.35</v>
      </c>
      <c r="AL230" s="71">
        <f t="shared" si="102"/>
        <v>57525.65</v>
      </c>
      <c r="AM230" s="71">
        <f t="shared" si="106"/>
        <v>1609.109090909091</v>
      </c>
      <c r="AN230" s="71">
        <f t="shared" si="107"/>
        <v>19309.309090909093</v>
      </c>
      <c r="AO230" s="71">
        <f t="shared" si="89"/>
        <v>17700.2</v>
      </c>
      <c r="AP230" s="86">
        <f t="shared" si="91"/>
        <v>17700.2</v>
      </c>
      <c r="AQ230" s="86">
        <f t="shared" si="90"/>
        <v>4425.05</v>
      </c>
      <c r="AT230" s="71">
        <f t="shared" si="114"/>
        <v>17700.2</v>
      </c>
      <c r="AU230" s="108">
        <f t="shared" si="108"/>
        <v>48675.55</v>
      </c>
      <c r="AV230" s="71">
        <f t="shared" si="97"/>
        <v>39825.449999999997</v>
      </c>
      <c r="AW230" s="72">
        <f t="shared" si="109"/>
        <v>7375.083333333333</v>
      </c>
      <c r="AX230" s="73">
        <f t="shared" si="110"/>
        <v>56050.633333333339</v>
      </c>
      <c r="AY230" s="74">
        <f t="shared" si="111"/>
        <v>32450.366666666661</v>
      </c>
    </row>
    <row r="231" spans="1:51" ht="12.75">
      <c r="A231" s="55">
        <v>1</v>
      </c>
      <c r="B231" s="89" t="s">
        <v>99</v>
      </c>
      <c r="C231" s="75">
        <v>87</v>
      </c>
      <c r="D231" s="75" t="s">
        <v>55</v>
      </c>
      <c r="E231" s="75" t="s">
        <v>252</v>
      </c>
      <c r="F231" s="75" t="s">
        <v>253</v>
      </c>
      <c r="G231" s="75">
        <v>383422</v>
      </c>
      <c r="H231" s="75" t="s">
        <v>58</v>
      </c>
      <c r="I231" s="75"/>
      <c r="J231" s="75"/>
      <c r="K231" s="87">
        <v>43020</v>
      </c>
      <c r="L231" s="59">
        <v>42318</v>
      </c>
      <c r="M231" s="60">
        <v>43009</v>
      </c>
      <c r="N231" s="59">
        <f t="shared" si="96"/>
        <v>45240</v>
      </c>
      <c r="O231" s="149">
        <v>1</v>
      </c>
      <c r="P231" s="88">
        <f>+DATEDIF([1]Lampa!O$5,N231,"m")</f>
        <v>67</v>
      </c>
      <c r="Q231" s="61" t="s">
        <v>291</v>
      </c>
      <c r="R231" s="4">
        <v>0</v>
      </c>
      <c r="S231" s="75">
        <v>60</v>
      </c>
      <c r="T231" s="71">
        <v>69990</v>
      </c>
      <c r="U231" s="63">
        <v>4</v>
      </c>
      <c r="V231" s="63">
        <v>2018</v>
      </c>
      <c r="W231" s="64">
        <v>0</v>
      </c>
      <c r="X231" s="75"/>
      <c r="Y231" s="65">
        <f>+([1]Lampa!$D$5-V231)*12+[1]Lampa!$C$5-U231+1</f>
        <v>9</v>
      </c>
      <c r="Z231" s="65">
        <f t="shared" si="103"/>
        <v>21</v>
      </c>
      <c r="AA231" s="65">
        <f t="shared" si="103"/>
        <v>33</v>
      </c>
      <c r="AB231" s="65">
        <f t="shared" si="115"/>
        <v>38</v>
      </c>
      <c r="AC231" s="66">
        <f t="shared" si="116"/>
        <v>29</v>
      </c>
      <c r="AD231" s="157">
        <f t="shared" si="98"/>
        <v>1166.5</v>
      </c>
      <c r="AE231" s="68"/>
      <c r="AF231" s="67">
        <f t="shared" si="99"/>
        <v>0</v>
      </c>
      <c r="AG231" s="67">
        <f t="shared" si="100"/>
        <v>10498.5</v>
      </c>
      <c r="AH231" s="68">
        <f t="shared" si="88"/>
        <v>10498.5</v>
      </c>
      <c r="AI231" s="68">
        <f t="shared" si="101"/>
        <v>59491.5</v>
      </c>
      <c r="AJ231" s="71">
        <f t="shared" si="104"/>
        <v>13998</v>
      </c>
      <c r="AK231" s="71">
        <f t="shared" si="105"/>
        <v>24496.5</v>
      </c>
      <c r="AL231" s="71">
        <f t="shared" si="102"/>
        <v>45493.5</v>
      </c>
      <c r="AM231" s="71">
        <f t="shared" si="106"/>
        <v>1272.5454545454545</v>
      </c>
      <c r="AN231" s="71">
        <f t="shared" si="107"/>
        <v>15270.545454545454</v>
      </c>
      <c r="AO231" s="71">
        <f t="shared" si="89"/>
        <v>13998</v>
      </c>
      <c r="AP231" s="86">
        <f t="shared" si="91"/>
        <v>13998</v>
      </c>
      <c r="AQ231" s="86">
        <f t="shared" si="90"/>
        <v>3499.5</v>
      </c>
      <c r="AT231" s="71">
        <f t="shared" si="114"/>
        <v>13998</v>
      </c>
      <c r="AU231" s="108">
        <f t="shared" si="108"/>
        <v>38494.5</v>
      </c>
      <c r="AV231" s="71">
        <f t="shared" si="97"/>
        <v>31495.5</v>
      </c>
      <c r="AW231" s="72">
        <f t="shared" si="109"/>
        <v>5832.5</v>
      </c>
      <c r="AX231" s="73">
        <f t="shared" si="110"/>
        <v>44327</v>
      </c>
      <c r="AY231" s="74">
        <f t="shared" si="111"/>
        <v>25663</v>
      </c>
    </row>
    <row r="232" spans="1:51" ht="12.75">
      <c r="A232" s="55">
        <v>1</v>
      </c>
      <c r="B232" s="89" t="s">
        <v>99</v>
      </c>
      <c r="C232" s="75">
        <v>87</v>
      </c>
      <c r="D232" s="75" t="s">
        <v>55</v>
      </c>
      <c r="E232" s="75" t="s">
        <v>252</v>
      </c>
      <c r="F232" s="75" t="s">
        <v>253</v>
      </c>
      <c r="G232" s="75">
        <v>383422</v>
      </c>
      <c r="H232" s="75" t="s">
        <v>58</v>
      </c>
      <c r="I232" s="75"/>
      <c r="J232" s="75"/>
      <c r="K232" s="87">
        <v>43020</v>
      </c>
      <c r="L232" s="59">
        <v>42318</v>
      </c>
      <c r="M232" s="60">
        <v>43009</v>
      </c>
      <c r="N232" s="59">
        <f t="shared" si="96"/>
        <v>45240</v>
      </c>
      <c r="O232" s="149">
        <v>1</v>
      </c>
      <c r="P232" s="88">
        <f>+DATEDIF([1]Lampa!O$5,N232,"m")</f>
        <v>67</v>
      </c>
      <c r="Q232" s="61" t="s">
        <v>291</v>
      </c>
      <c r="R232" s="4">
        <v>0</v>
      </c>
      <c r="S232" s="75">
        <v>60</v>
      </c>
      <c r="T232" s="71">
        <v>69990</v>
      </c>
      <c r="U232" s="63">
        <v>4</v>
      </c>
      <c r="V232" s="63">
        <v>2018</v>
      </c>
      <c r="W232" s="64">
        <v>0</v>
      </c>
      <c r="X232" s="75"/>
      <c r="Y232" s="65">
        <f>+([1]Lampa!$D$5-V232)*12+[1]Lampa!$C$5-U232+1</f>
        <v>9</v>
      </c>
      <c r="Z232" s="65">
        <f t="shared" si="103"/>
        <v>21</v>
      </c>
      <c r="AA232" s="65">
        <f t="shared" si="103"/>
        <v>33</v>
      </c>
      <c r="AB232" s="65">
        <f>+AA232+AB$5</f>
        <v>38</v>
      </c>
      <c r="AC232" s="66">
        <f t="shared" si="116"/>
        <v>29</v>
      </c>
      <c r="AD232" s="157">
        <f t="shared" si="98"/>
        <v>1166.5</v>
      </c>
      <c r="AE232" s="68"/>
      <c r="AF232" s="67">
        <f t="shared" si="99"/>
        <v>0</v>
      </c>
      <c r="AG232" s="67">
        <f t="shared" si="100"/>
        <v>10498.5</v>
      </c>
      <c r="AH232" s="68">
        <f t="shared" si="88"/>
        <v>10498.5</v>
      </c>
      <c r="AI232" s="68">
        <f t="shared" si="101"/>
        <v>59491.5</v>
      </c>
      <c r="AJ232" s="71">
        <f t="shared" si="104"/>
        <v>13998</v>
      </c>
      <c r="AK232" s="71">
        <f t="shared" si="105"/>
        <v>24496.5</v>
      </c>
      <c r="AL232" s="71">
        <f t="shared" si="102"/>
        <v>45493.5</v>
      </c>
      <c r="AM232" s="71">
        <f t="shared" si="106"/>
        <v>1272.5454545454545</v>
      </c>
      <c r="AN232" s="71">
        <f t="shared" si="107"/>
        <v>15270.545454545454</v>
      </c>
      <c r="AO232" s="71">
        <f t="shared" si="89"/>
        <v>13998</v>
      </c>
      <c r="AP232" s="86">
        <f t="shared" si="91"/>
        <v>13998</v>
      </c>
      <c r="AQ232" s="86">
        <f t="shared" si="90"/>
        <v>3499.5</v>
      </c>
      <c r="AT232" s="71">
        <f t="shared" si="114"/>
        <v>13998</v>
      </c>
      <c r="AU232" s="108">
        <f t="shared" si="108"/>
        <v>38494.5</v>
      </c>
      <c r="AV232" s="71">
        <f t="shared" si="97"/>
        <v>31495.5</v>
      </c>
      <c r="AW232" s="72">
        <f t="shared" si="109"/>
        <v>5832.5</v>
      </c>
      <c r="AX232" s="73">
        <f t="shared" si="110"/>
        <v>44327</v>
      </c>
      <c r="AY232" s="74">
        <f t="shared" si="111"/>
        <v>25663</v>
      </c>
    </row>
    <row r="233" spans="1:51" ht="12.75">
      <c r="A233" s="55">
        <v>1</v>
      </c>
      <c r="B233" s="89" t="s">
        <v>99</v>
      </c>
      <c r="C233" s="75">
        <v>87</v>
      </c>
      <c r="D233" s="75" t="s">
        <v>55</v>
      </c>
      <c r="E233" s="75" t="s">
        <v>254</v>
      </c>
      <c r="F233" s="75" t="s">
        <v>253</v>
      </c>
      <c r="G233" s="75">
        <v>383422</v>
      </c>
      <c r="H233" s="75" t="s">
        <v>58</v>
      </c>
      <c r="I233" s="75"/>
      <c r="J233" s="75"/>
      <c r="K233" s="87">
        <v>43020</v>
      </c>
      <c r="L233" s="59">
        <v>42318</v>
      </c>
      <c r="M233" s="60">
        <v>43009</v>
      </c>
      <c r="N233" s="59">
        <f t="shared" si="96"/>
        <v>45240</v>
      </c>
      <c r="O233" s="149">
        <v>1</v>
      </c>
      <c r="P233" s="88">
        <f>+DATEDIF([1]Lampa!O$5,N233,"m")</f>
        <v>67</v>
      </c>
      <c r="Q233" s="61" t="s">
        <v>291</v>
      </c>
      <c r="R233" s="4">
        <v>0</v>
      </c>
      <c r="S233" s="75">
        <v>60</v>
      </c>
      <c r="T233" s="71">
        <v>6990</v>
      </c>
      <c r="U233" s="63">
        <v>4</v>
      </c>
      <c r="V233" s="63">
        <v>2018</v>
      </c>
      <c r="W233" s="64">
        <v>0</v>
      </c>
      <c r="X233" s="75"/>
      <c r="Y233" s="65">
        <f>+([1]Lampa!$D$5-V233)*12+[1]Lampa!$C$5-U233+1</f>
        <v>9</v>
      </c>
      <c r="Z233" s="65">
        <f t="shared" si="103"/>
        <v>21</v>
      </c>
      <c r="AA233" s="65">
        <f t="shared" si="103"/>
        <v>33</v>
      </c>
      <c r="AB233" s="65">
        <f>+AA233+AB$5</f>
        <v>38</v>
      </c>
      <c r="AC233" s="66">
        <f t="shared" si="116"/>
        <v>29</v>
      </c>
      <c r="AD233" s="157">
        <f t="shared" si="98"/>
        <v>116.5</v>
      </c>
      <c r="AE233" s="68"/>
      <c r="AF233" s="67">
        <f t="shared" si="99"/>
        <v>0</v>
      </c>
      <c r="AG233" s="67">
        <f t="shared" si="100"/>
        <v>1048.5</v>
      </c>
      <c r="AH233" s="68">
        <f t="shared" si="88"/>
        <v>1048.5</v>
      </c>
      <c r="AI233" s="68">
        <f t="shared" si="101"/>
        <v>5941.5</v>
      </c>
      <c r="AJ233" s="71">
        <f t="shared" si="104"/>
        <v>1398</v>
      </c>
      <c r="AK233" s="71">
        <f t="shared" si="105"/>
        <v>2446.5</v>
      </c>
      <c r="AL233" s="71">
        <f t="shared" si="102"/>
        <v>4543.5</v>
      </c>
      <c r="AM233" s="71">
        <f t="shared" si="106"/>
        <v>127.09090909090909</v>
      </c>
      <c r="AN233" s="71">
        <f t="shared" si="107"/>
        <v>1525.090909090909</v>
      </c>
      <c r="AO233" s="71">
        <f t="shared" si="89"/>
        <v>1398</v>
      </c>
      <c r="AP233" s="86">
        <f t="shared" si="91"/>
        <v>1398</v>
      </c>
      <c r="AQ233" s="86">
        <f t="shared" si="90"/>
        <v>349.5</v>
      </c>
      <c r="AT233" s="71">
        <f t="shared" si="114"/>
        <v>1398</v>
      </c>
      <c r="AU233" s="108">
        <f t="shared" si="108"/>
        <v>3844.5</v>
      </c>
      <c r="AV233" s="71">
        <f t="shared" si="97"/>
        <v>3145.5</v>
      </c>
      <c r="AW233" s="72">
        <f t="shared" si="109"/>
        <v>582.5</v>
      </c>
      <c r="AX233" s="73">
        <f t="shared" si="110"/>
        <v>4427</v>
      </c>
      <c r="AY233" s="74">
        <f t="shared" si="111"/>
        <v>2563</v>
      </c>
    </row>
    <row r="234" spans="1:51" s="93" customFormat="1" ht="12.75">
      <c r="A234" s="55">
        <v>1</v>
      </c>
      <c r="B234" s="89" t="s">
        <v>99</v>
      </c>
      <c r="C234" s="90">
        <v>116</v>
      </c>
      <c r="D234" s="90" t="s">
        <v>55</v>
      </c>
      <c r="E234" s="90" t="s">
        <v>255</v>
      </c>
      <c r="F234" s="90" t="s">
        <v>164</v>
      </c>
      <c r="G234" s="90">
        <v>154</v>
      </c>
      <c r="H234" s="90" t="s">
        <v>58</v>
      </c>
      <c r="I234" s="90"/>
      <c r="J234" s="90"/>
      <c r="K234" s="91">
        <v>43601</v>
      </c>
      <c r="L234" s="121">
        <v>42318</v>
      </c>
      <c r="M234" s="122">
        <v>43009</v>
      </c>
      <c r="N234" s="121">
        <v>45240</v>
      </c>
      <c r="O234" s="149">
        <v>1</v>
      </c>
      <c r="P234" s="123">
        <v>68</v>
      </c>
      <c r="Q234" s="61" t="s">
        <v>291</v>
      </c>
      <c r="R234" s="124">
        <v>36</v>
      </c>
      <c r="S234" s="124">
        <v>36</v>
      </c>
      <c r="T234" s="92">
        <v>20000</v>
      </c>
      <c r="U234" s="125">
        <f t="shared" ref="U234:U245" si="117">+MONTH(K234)</f>
        <v>5</v>
      </c>
      <c r="V234" s="90">
        <f t="shared" ref="V234:V252" si="118">+YEAR(K234)</f>
        <v>2019</v>
      </c>
      <c r="W234" s="64">
        <v>0</v>
      </c>
      <c r="X234" s="75"/>
      <c r="Y234" s="66">
        <f>+([1]Lampa!$D$6-V234)*12+[1]Lampa!$C$6-U234+1</f>
        <v>8</v>
      </c>
      <c r="Z234" s="65">
        <f t="shared" si="103"/>
        <v>20</v>
      </c>
      <c r="AA234" s="65">
        <f t="shared" si="103"/>
        <v>32</v>
      </c>
      <c r="AB234" s="65">
        <f>+AA234+AB$5</f>
        <v>37</v>
      </c>
      <c r="AC234" s="66">
        <f t="shared" si="116"/>
        <v>31</v>
      </c>
      <c r="AD234" s="157">
        <f t="shared" ref="AD234:AD252" si="119">+IFERROR(T234/R234,0)</f>
        <v>555.55555555555554</v>
      </c>
      <c r="AE234" s="68"/>
      <c r="AF234" s="67">
        <f t="shared" si="99"/>
        <v>0</v>
      </c>
      <c r="AG234" s="67"/>
      <c r="AH234" s="68"/>
      <c r="AI234" s="68">
        <f t="shared" si="101"/>
        <v>20000</v>
      </c>
      <c r="AJ234" s="126">
        <f>+(T234/R234)*8</f>
        <v>4444.4444444444443</v>
      </c>
      <c r="AK234" s="71">
        <f t="shared" si="105"/>
        <v>4444.4444444444443</v>
      </c>
      <c r="AL234" s="71">
        <f t="shared" si="102"/>
        <v>15555.555555555555</v>
      </c>
      <c r="AM234" s="126"/>
      <c r="AN234" s="126"/>
      <c r="AO234" s="123"/>
      <c r="AP234" s="126"/>
      <c r="AQ234" s="90"/>
      <c r="AR234" s="90"/>
      <c r="AS234" s="90"/>
      <c r="AT234" s="71">
        <f t="shared" si="114"/>
        <v>6666.6666666666661</v>
      </c>
      <c r="AU234" s="108">
        <f t="shared" si="108"/>
        <v>11111.111111111109</v>
      </c>
      <c r="AV234" s="71">
        <f t="shared" si="97"/>
        <v>8888.8888888888905</v>
      </c>
      <c r="AW234" s="72">
        <f t="shared" si="109"/>
        <v>2777.7777777777778</v>
      </c>
      <c r="AX234" s="73">
        <f t="shared" si="110"/>
        <v>13888.888888888887</v>
      </c>
      <c r="AY234" s="74">
        <f t="shared" si="111"/>
        <v>6111.1111111111131</v>
      </c>
    </row>
    <row r="235" spans="1:51" s="93" customFormat="1" ht="12.75">
      <c r="A235" s="55">
        <v>1</v>
      </c>
      <c r="B235" s="89" t="s">
        <v>99</v>
      </c>
      <c r="C235" s="90">
        <v>116</v>
      </c>
      <c r="D235" s="90" t="s">
        <v>55</v>
      </c>
      <c r="E235" s="90" t="s">
        <v>256</v>
      </c>
      <c r="F235" s="90" t="s">
        <v>164</v>
      </c>
      <c r="G235" s="90">
        <v>154</v>
      </c>
      <c r="H235" s="90" t="s">
        <v>58</v>
      </c>
      <c r="I235" s="90"/>
      <c r="J235" s="90"/>
      <c r="K235" s="91">
        <v>43601</v>
      </c>
      <c r="L235" s="121">
        <v>42318</v>
      </c>
      <c r="M235" s="122">
        <v>43009</v>
      </c>
      <c r="N235" s="121">
        <v>45240</v>
      </c>
      <c r="O235" s="149">
        <v>1</v>
      </c>
      <c r="P235" s="123">
        <v>68</v>
      </c>
      <c r="Q235" s="61" t="s">
        <v>291</v>
      </c>
      <c r="R235" s="124">
        <v>36</v>
      </c>
      <c r="S235" s="124">
        <v>36</v>
      </c>
      <c r="T235" s="92">
        <v>45000</v>
      </c>
      <c r="U235" s="125">
        <f t="shared" si="117"/>
        <v>5</v>
      </c>
      <c r="V235" s="90">
        <f t="shared" si="118"/>
        <v>2019</v>
      </c>
      <c r="W235" s="64">
        <v>0</v>
      </c>
      <c r="X235" s="75"/>
      <c r="Y235" s="66">
        <f>+([1]Lampa!$D$6-V235)*12+[1]Lampa!$C$6-U235+1</f>
        <v>8</v>
      </c>
      <c r="Z235" s="65">
        <f t="shared" si="103"/>
        <v>20</v>
      </c>
      <c r="AA235" s="65">
        <f t="shared" si="103"/>
        <v>32</v>
      </c>
      <c r="AB235" s="65">
        <f t="shared" ref="AB235" si="120">+AA235+AB$5</f>
        <v>37</v>
      </c>
      <c r="AC235" s="66">
        <f t="shared" si="116"/>
        <v>31</v>
      </c>
      <c r="AD235" s="157">
        <f t="shared" si="119"/>
        <v>1250</v>
      </c>
      <c r="AE235" s="68"/>
      <c r="AF235" s="67">
        <f t="shared" si="99"/>
        <v>0</v>
      </c>
      <c r="AG235" s="67"/>
      <c r="AH235" s="68"/>
      <c r="AI235" s="68">
        <f t="shared" si="101"/>
        <v>45000</v>
      </c>
      <c r="AJ235" s="126">
        <f>+(T235/R235)*8</f>
        <v>10000</v>
      </c>
      <c r="AK235" s="71">
        <f>+AH235+AJ235</f>
        <v>10000</v>
      </c>
      <c r="AL235" s="71">
        <f t="shared" si="102"/>
        <v>35000</v>
      </c>
      <c r="AM235" s="126"/>
      <c r="AN235" s="126"/>
      <c r="AO235" s="123"/>
      <c r="AP235" s="126"/>
      <c r="AQ235" s="90"/>
      <c r="AR235" s="90"/>
      <c r="AS235" s="90"/>
      <c r="AT235" s="71">
        <f t="shared" si="114"/>
        <v>15000</v>
      </c>
      <c r="AU235" s="108">
        <f t="shared" si="108"/>
        <v>25000</v>
      </c>
      <c r="AV235" s="71">
        <f t="shared" si="97"/>
        <v>20000</v>
      </c>
      <c r="AW235" s="72">
        <f t="shared" si="109"/>
        <v>6250</v>
      </c>
      <c r="AX235" s="73">
        <f t="shared" si="110"/>
        <v>31250</v>
      </c>
      <c r="AY235" s="74">
        <f t="shared" si="111"/>
        <v>13750</v>
      </c>
    </row>
    <row r="236" spans="1:51" s="93" customFormat="1" ht="12.75">
      <c r="A236" s="55">
        <v>1</v>
      </c>
      <c r="B236" s="89" t="s">
        <v>99</v>
      </c>
      <c r="C236" s="90">
        <v>117</v>
      </c>
      <c r="D236" s="90" t="s">
        <v>55</v>
      </c>
      <c r="E236" s="90" t="s">
        <v>257</v>
      </c>
      <c r="F236" s="90" t="s">
        <v>258</v>
      </c>
      <c r="G236" s="90">
        <v>17110</v>
      </c>
      <c r="H236" s="90" t="s">
        <v>58</v>
      </c>
      <c r="I236" s="90"/>
      <c r="J236" s="90"/>
      <c r="K236" s="91">
        <v>43706</v>
      </c>
      <c r="L236" s="121">
        <v>42318</v>
      </c>
      <c r="M236" s="122">
        <v>43009</v>
      </c>
      <c r="N236" s="121">
        <v>45240</v>
      </c>
      <c r="O236" s="149">
        <v>1</v>
      </c>
      <c r="P236" s="123">
        <v>68</v>
      </c>
      <c r="Q236" s="61" t="s">
        <v>291</v>
      </c>
      <c r="R236" s="124">
        <v>36</v>
      </c>
      <c r="S236" s="124">
        <v>36</v>
      </c>
      <c r="T236" s="92">
        <v>830848</v>
      </c>
      <c r="U236" s="125">
        <f t="shared" si="117"/>
        <v>8</v>
      </c>
      <c r="V236" s="90">
        <f t="shared" si="118"/>
        <v>2019</v>
      </c>
      <c r="W236" s="64">
        <v>0</v>
      </c>
      <c r="X236" s="75"/>
      <c r="Y236" s="66">
        <f>+([1]Lampa!$D$6-V236)*12+[1]Lampa!$C$6-U236+1</f>
        <v>5</v>
      </c>
      <c r="Z236" s="65">
        <f t="shared" si="103"/>
        <v>17</v>
      </c>
      <c r="AA236" s="65">
        <f t="shared" si="103"/>
        <v>29</v>
      </c>
      <c r="AB236" s="65">
        <f>+AA236+AB$5</f>
        <v>34</v>
      </c>
      <c r="AC236" s="66">
        <f t="shared" si="116"/>
        <v>34</v>
      </c>
      <c r="AD236" s="157">
        <f t="shared" si="119"/>
        <v>23079.111111111109</v>
      </c>
      <c r="AE236" s="68"/>
      <c r="AF236" s="67">
        <f t="shared" si="99"/>
        <v>0</v>
      </c>
      <c r="AG236" s="67"/>
      <c r="AH236" s="68"/>
      <c r="AI236" s="68">
        <f t="shared" si="101"/>
        <v>830848</v>
      </c>
      <c r="AJ236" s="126">
        <f>+AD236*5</f>
        <v>115395.55555555555</v>
      </c>
      <c r="AK236" s="71">
        <f t="shared" si="105"/>
        <v>115395.55555555555</v>
      </c>
      <c r="AL236" s="71">
        <f t="shared" si="102"/>
        <v>715452.4444444445</v>
      </c>
      <c r="AM236" s="126"/>
      <c r="AN236" s="126"/>
      <c r="AO236" s="123"/>
      <c r="AP236" s="126"/>
      <c r="AQ236" s="90"/>
      <c r="AR236" s="90"/>
      <c r="AS236" s="90"/>
      <c r="AT236" s="71">
        <f t="shared" si="114"/>
        <v>276949.33333333331</v>
      </c>
      <c r="AU236" s="108">
        <f t="shared" si="108"/>
        <v>392344.88888888888</v>
      </c>
      <c r="AV236" s="71">
        <f t="shared" si="97"/>
        <v>438503.11111111112</v>
      </c>
      <c r="AW236" s="72">
        <f t="shared" si="109"/>
        <v>115395.55555555555</v>
      </c>
      <c r="AX236" s="73">
        <f t="shared" si="110"/>
        <v>507740.44444444444</v>
      </c>
      <c r="AY236" s="74">
        <f t="shared" si="111"/>
        <v>323107.55555555556</v>
      </c>
    </row>
    <row r="237" spans="1:51" s="93" customFormat="1" ht="12.75">
      <c r="A237" s="55">
        <v>1</v>
      </c>
      <c r="B237" s="89" t="s">
        <v>99</v>
      </c>
      <c r="C237" s="127">
        <v>118</v>
      </c>
      <c r="D237" s="90" t="s">
        <v>55</v>
      </c>
      <c r="E237" s="90" t="s">
        <v>259</v>
      </c>
      <c r="F237" s="128" t="s">
        <v>260</v>
      </c>
      <c r="G237" s="127">
        <v>1257233</v>
      </c>
      <c r="H237" s="90" t="s">
        <v>58</v>
      </c>
      <c r="I237" s="127"/>
      <c r="J237" s="127"/>
      <c r="K237" s="129">
        <v>43747</v>
      </c>
      <c r="L237" s="121">
        <v>42318</v>
      </c>
      <c r="M237" s="122">
        <v>43009</v>
      </c>
      <c r="N237" s="121">
        <v>45240</v>
      </c>
      <c r="O237" s="149">
        <v>1</v>
      </c>
      <c r="P237" s="123">
        <v>68</v>
      </c>
      <c r="Q237" s="61" t="s">
        <v>291</v>
      </c>
      <c r="R237" s="124">
        <v>36</v>
      </c>
      <c r="S237" s="124">
        <v>36</v>
      </c>
      <c r="T237" s="92">
        <v>573630</v>
      </c>
      <c r="U237" s="125">
        <f t="shared" si="117"/>
        <v>10</v>
      </c>
      <c r="V237" s="90">
        <f t="shared" si="118"/>
        <v>2019</v>
      </c>
      <c r="W237" s="64">
        <v>0</v>
      </c>
      <c r="X237" s="75"/>
      <c r="Y237" s="66">
        <f>+([1]Lampa!$D$6-V237)*12+[1]Lampa!$C$6-U237+1</f>
        <v>3</v>
      </c>
      <c r="Z237" s="65">
        <f t="shared" si="103"/>
        <v>15</v>
      </c>
      <c r="AA237" s="65">
        <f t="shared" si="103"/>
        <v>27</v>
      </c>
      <c r="AB237" s="65">
        <f t="shared" ref="AB237:AB251" si="121">+AA237+AB$5</f>
        <v>32</v>
      </c>
      <c r="AC237" s="66">
        <f t="shared" si="116"/>
        <v>36</v>
      </c>
      <c r="AD237" s="157">
        <f t="shared" si="119"/>
        <v>15934.166666666666</v>
      </c>
      <c r="AE237" s="68"/>
      <c r="AF237" s="67">
        <f t="shared" si="99"/>
        <v>0</v>
      </c>
      <c r="AG237" s="67"/>
      <c r="AH237" s="68"/>
      <c r="AI237" s="68">
        <f t="shared" si="101"/>
        <v>573630</v>
      </c>
      <c r="AJ237" s="126">
        <f>+AD237*3</f>
        <v>47802.5</v>
      </c>
      <c r="AK237" s="71">
        <f t="shared" si="105"/>
        <v>47802.5</v>
      </c>
      <c r="AL237" s="71">
        <f t="shared" si="102"/>
        <v>525827.5</v>
      </c>
      <c r="AM237" s="127"/>
      <c r="AN237" s="127"/>
      <c r="AO237" s="127"/>
      <c r="AP237" s="127"/>
      <c r="AQ237" s="127"/>
      <c r="AR237" s="127"/>
      <c r="AS237" s="127"/>
      <c r="AT237" s="71">
        <f t="shared" si="114"/>
        <v>191210</v>
      </c>
      <c r="AU237" s="108">
        <f t="shared" si="108"/>
        <v>239012.5</v>
      </c>
      <c r="AV237" s="71">
        <f t="shared" si="97"/>
        <v>334617.5</v>
      </c>
      <c r="AW237" s="72">
        <f t="shared" si="109"/>
        <v>79670.833333333328</v>
      </c>
      <c r="AX237" s="73">
        <f t="shared" si="110"/>
        <v>318683.33333333331</v>
      </c>
      <c r="AY237" s="74">
        <f t="shared" si="111"/>
        <v>254946.66666666669</v>
      </c>
    </row>
    <row r="238" spans="1:51" s="93" customFormat="1" ht="12.75">
      <c r="A238" s="55">
        <v>1</v>
      </c>
      <c r="B238" s="89" t="s">
        <v>99</v>
      </c>
      <c r="C238" s="127">
        <v>119</v>
      </c>
      <c r="D238" s="90" t="s">
        <v>55</v>
      </c>
      <c r="E238" s="90" t="s">
        <v>261</v>
      </c>
      <c r="F238" s="127" t="s">
        <v>260</v>
      </c>
      <c r="G238" s="127">
        <v>1262566</v>
      </c>
      <c r="H238" s="90" t="s">
        <v>58</v>
      </c>
      <c r="I238" s="127"/>
      <c r="J238" s="127"/>
      <c r="K238" s="129">
        <v>43768</v>
      </c>
      <c r="L238" s="121">
        <v>42318</v>
      </c>
      <c r="M238" s="122">
        <v>43009</v>
      </c>
      <c r="N238" s="121">
        <v>45240</v>
      </c>
      <c r="O238" s="149">
        <v>1</v>
      </c>
      <c r="P238" s="123">
        <v>68</v>
      </c>
      <c r="Q238" s="61" t="s">
        <v>291</v>
      </c>
      <c r="R238" s="124">
        <v>36</v>
      </c>
      <c r="S238" s="124">
        <v>36</v>
      </c>
      <c r="T238" s="92">
        <v>69382</v>
      </c>
      <c r="U238" s="125">
        <f t="shared" si="117"/>
        <v>10</v>
      </c>
      <c r="V238" s="90">
        <f t="shared" si="118"/>
        <v>2019</v>
      </c>
      <c r="W238" s="64">
        <v>0</v>
      </c>
      <c r="X238" s="75"/>
      <c r="Y238" s="66">
        <f>+([1]Lampa!$D$6-V238)*12+[1]Lampa!$C$6-U238+1</f>
        <v>3</v>
      </c>
      <c r="Z238" s="65">
        <f t="shared" si="103"/>
        <v>15</v>
      </c>
      <c r="AA238" s="65">
        <f t="shared" si="103"/>
        <v>27</v>
      </c>
      <c r="AB238" s="65">
        <f t="shared" si="121"/>
        <v>32</v>
      </c>
      <c r="AC238" s="66">
        <f t="shared" si="116"/>
        <v>36</v>
      </c>
      <c r="AD238" s="157">
        <f t="shared" si="119"/>
        <v>1927.2777777777778</v>
      </c>
      <c r="AE238" s="68"/>
      <c r="AF238" s="67">
        <f t="shared" si="99"/>
        <v>0</v>
      </c>
      <c r="AG238" s="67"/>
      <c r="AH238" s="68"/>
      <c r="AI238" s="68">
        <f t="shared" si="101"/>
        <v>69382</v>
      </c>
      <c r="AJ238" s="126">
        <f t="shared" ref="AJ238:AJ244" si="122">+AD238*3</f>
        <v>5781.8333333333339</v>
      </c>
      <c r="AK238" s="71">
        <f t="shared" si="105"/>
        <v>5781.8333333333339</v>
      </c>
      <c r="AL238" s="71">
        <f t="shared" si="102"/>
        <v>63600.166666666664</v>
      </c>
      <c r="AM238" s="127"/>
      <c r="AN238" s="127"/>
      <c r="AO238" s="127"/>
      <c r="AP238" s="127"/>
      <c r="AQ238" s="127"/>
      <c r="AR238" s="127"/>
      <c r="AS238" s="127"/>
      <c r="AT238" s="71">
        <f t="shared" si="114"/>
        <v>23127.333333333336</v>
      </c>
      <c r="AU238" s="108">
        <f t="shared" si="108"/>
        <v>28909.166666666672</v>
      </c>
      <c r="AV238" s="71">
        <f t="shared" si="97"/>
        <v>40472.833333333328</v>
      </c>
      <c r="AW238" s="72">
        <f t="shared" si="109"/>
        <v>9636.3888888888887</v>
      </c>
      <c r="AX238" s="73">
        <f t="shared" si="110"/>
        <v>38545.555555555562</v>
      </c>
      <c r="AY238" s="74">
        <f t="shared" si="111"/>
        <v>30836.444444444438</v>
      </c>
    </row>
    <row r="239" spans="1:51" s="93" customFormat="1" ht="12.75">
      <c r="A239" s="55">
        <v>1</v>
      </c>
      <c r="B239" s="89" t="s">
        <v>99</v>
      </c>
      <c r="C239" s="90">
        <v>120</v>
      </c>
      <c r="D239" s="90" t="s">
        <v>55</v>
      </c>
      <c r="E239" s="90" t="s">
        <v>262</v>
      </c>
      <c r="F239" s="90" t="s">
        <v>263</v>
      </c>
      <c r="G239" s="90" t="s">
        <v>264</v>
      </c>
      <c r="H239" s="90" t="s">
        <v>58</v>
      </c>
      <c r="I239" s="130"/>
      <c r="J239" s="131"/>
      <c r="K239" s="132">
        <v>43760</v>
      </c>
      <c r="L239" s="121">
        <v>42318</v>
      </c>
      <c r="M239" s="122">
        <v>43009</v>
      </c>
      <c r="N239" s="121">
        <v>45240</v>
      </c>
      <c r="O239" s="149">
        <v>1</v>
      </c>
      <c r="P239" s="123">
        <v>68</v>
      </c>
      <c r="Q239" s="61" t="s">
        <v>291</v>
      </c>
      <c r="R239" s="124">
        <v>36</v>
      </c>
      <c r="S239" s="124">
        <v>36</v>
      </c>
      <c r="T239" s="92">
        <v>390985</v>
      </c>
      <c r="U239" s="125">
        <f t="shared" si="117"/>
        <v>10</v>
      </c>
      <c r="V239" s="90">
        <f t="shared" si="118"/>
        <v>2019</v>
      </c>
      <c r="W239" s="64">
        <v>0</v>
      </c>
      <c r="X239" s="75"/>
      <c r="Y239" s="66">
        <f>+([1]Lampa!$D$6-V239)*12+[1]Lampa!$C$6-U239+1</f>
        <v>3</v>
      </c>
      <c r="Z239" s="65">
        <f t="shared" si="103"/>
        <v>15</v>
      </c>
      <c r="AA239" s="65">
        <f t="shared" si="103"/>
        <v>27</v>
      </c>
      <c r="AB239" s="65">
        <f t="shared" si="121"/>
        <v>32</v>
      </c>
      <c r="AC239" s="66">
        <f t="shared" si="116"/>
        <v>36</v>
      </c>
      <c r="AD239" s="157">
        <f t="shared" si="119"/>
        <v>10860.694444444445</v>
      </c>
      <c r="AE239" s="68"/>
      <c r="AF239" s="67">
        <f t="shared" si="99"/>
        <v>0</v>
      </c>
      <c r="AG239" s="67"/>
      <c r="AH239" s="68"/>
      <c r="AI239" s="68">
        <f t="shared" si="101"/>
        <v>390985</v>
      </c>
      <c r="AJ239" s="126">
        <f t="shared" si="122"/>
        <v>32582.083333333336</v>
      </c>
      <c r="AK239" s="71">
        <f t="shared" si="105"/>
        <v>32582.083333333336</v>
      </c>
      <c r="AL239" s="71">
        <f t="shared" si="102"/>
        <v>358402.91666666669</v>
      </c>
      <c r="AM239" s="90"/>
      <c r="AN239" s="90"/>
      <c r="AO239" s="90"/>
      <c r="AP239" s="90"/>
      <c r="AQ239" s="90"/>
      <c r="AR239" s="90"/>
      <c r="AS239" s="90"/>
      <c r="AT239" s="71">
        <f t="shared" si="114"/>
        <v>130328.33333333334</v>
      </c>
      <c r="AU239" s="108">
        <f t="shared" si="108"/>
        <v>162910.41666666669</v>
      </c>
      <c r="AV239" s="71">
        <f t="shared" si="97"/>
        <v>228074.58333333331</v>
      </c>
      <c r="AW239" s="72">
        <f t="shared" si="109"/>
        <v>54303.472222222226</v>
      </c>
      <c r="AX239" s="73">
        <f t="shared" si="110"/>
        <v>217213.88888888891</v>
      </c>
      <c r="AY239" s="74">
        <f t="shared" si="111"/>
        <v>173771.11111111109</v>
      </c>
    </row>
    <row r="240" spans="1:51" s="93" customFormat="1" ht="12.75">
      <c r="A240" s="55">
        <v>1</v>
      </c>
      <c r="B240" s="89" t="s">
        <v>99</v>
      </c>
      <c r="C240" s="90">
        <v>121</v>
      </c>
      <c r="D240" s="90" t="s">
        <v>55</v>
      </c>
      <c r="E240" s="90" t="s">
        <v>265</v>
      </c>
      <c r="F240" s="90" t="s">
        <v>266</v>
      </c>
      <c r="G240" s="90">
        <v>11006</v>
      </c>
      <c r="H240" s="90" t="s">
        <v>58</v>
      </c>
      <c r="I240" s="130"/>
      <c r="J240" s="131"/>
      <c r="K240" s="132">
        <v>43761</v>
      </c>
      <c r="L240" s="121">
        <v>42318</v>
      </c>
      <c r="M240" s="122">
        <v>43009</v>
      </c>
      <c r="N240" s="121">
        <v>45240</v>
      </c>
      <c r="O240" s="149">
        <v>1</v>
      </c>
      <c r="P240" s="123">
        <v>68</v>
      </c>
      <c r="Q240" s="61" t="s">
        <v>291</v>
      </c>
      <c r="R240" s="124">
        <v>36</v>
      </c>
      <c r="S240" s="124">
        <v>36</v>
      </c>
      <c r="T240" s="92">
        <v>3630</v>
      </c>
      <c r="U240" s="125">
        <f t="shared" si="117"/>
        <v>10</v>
      </c>
      <c r="V240" s="90">
        <f t="shared" si="118"/>
        <v>2019</v>
      </c>
      <c r="W240" s="64">
        <v>0</v>
      </c>
      <c r="X240" s="75"/>
      <c r="Y240" s="66">
        <f>+([1]Lampa!$D$6-V240)*12+[1]Lampa!$C$6-U240+1</f>
        <v>3</v>
      </c>
      <c r="Z240" s="65">
        <f t="shared" si="103"/>
        <v>15</v>
      </c>
      <c r="AA240" s="65">
        <f t="shared" si="103"/>
        <v>27</v>
      </c>
      <c r="AB240" s="65">
        <f t="shared" si="121"/>
        <v>32</v>
      </c>
      <c r="AC240" s="66">
        <f t="shared" si="116"/>
        <v>36</v>
      </c>
      <c r="AD240" s="157">
        <f t="shared" si="119"/>
        <v>100.83333333333333</v>
      </c>
      <c r="AE240" s="68"/>
      <c r="AF240" s="67">
        <f t="shared" si="99"/>
        <v>0</v>
      </c>
      <c r="AG240" s="67"/>
      <c r="AH240" s="68"/>
      <c r="AI240" s="68">
        <f t="shared" si="101"/>
        <v>3630</v>
      </c>
      <c r="AJ240" s="126">
        <f t="shared" si="122"/>
        <v>302.5</v>
      </c>
      <c r="AK240" s="71">
        <f t="shared" si="105"/>
        <v>302.5</v>
      </c>
      <c r="AL240" s="71">
        <f t="shared" si="102"/>
        <v>3327.5</v>
      </c>
      <c r="AM240" s="90"/>
      <c r="AN240" s="90"/>
      <c r="AO240" s="90"/>
      <c r="AP240" s="90"/>
      <c r="AQ240" s="90"/>
      <c r="AR240" s="90"/>
      <c r="AS240" s="90"/>
      <c r="AT240" s="71">
        <f t="shared" si="114"/>
        <v>1210</v>
      </c>
      <c r="AU240" s="108">
        <f t="shared" si="108"/>
        <v>1512.5</v>
      </c>
      <c r="AV240" s="71">
        <f t="shared" si="97"/>
        <v>2117.5</v>
      </c>
      <c r="AW240" s="72">
        <f t="shared" si="109"/>
        <v>504.16666666666663</v>
      </c>
      <c r="AX240" s="73">
        <f t="shared" si="110"/>
        <v>2016.6666666666665</v>
      </c>
      <c r="AY240" s="74">
        <f t="shared" si="111"/>
        <v>1613.3333333333335</v>
      </c>
    </row>
    <row r="241" spans="1:51" s="93" customFormat="1" ht="12.75">
      <c r="A241" s="55">
        <v>1</v>
      </c>
      <c r="B241" s="89" t="s">
        <v>99</v>
      </c>
      <c r="C241" s="90">
        <v>121</v>
      </c>
      <c r="D241" s="90" t="s">
        <v>55</v>
      </c>
      <c r="E241" s="90" t="s">
        <v>267</v>
      </c>
      <c r="F241" s="90" t="s">
        <v>266</v>
      </c>
      <c r="G241" s="90">
        <v>11006</v>
      </c>
      <c r="H241" s="90" t="s">
        <v>58</v>
      </c>
      <c r="I241" s="130"/>
      <c r="J241" s="131"/>
      <c r="K241" s="132">
        <v>43761</v>
      </c>
      <c r="L241" s="121">
        <v>42318</v>
      </c>
      <c r="M241" s="122">
        <v>43009</v>
      </c>
      <c r="N241" s="121">
        <v>45240</v>
      </c>
      <c r="O241" s="149">
        <v>1</v>
      </c>
      <c r="P241" s="123">
        <v>68</v>
      </c>
      <c r="Q241" s="61" t="s">
        <v>291</v>
      </c>
      <c r="R241" s="124">
        <v>36</v>
      </c>
      <c r="S241" s="124">
        <v>36</v>
      </c>
      <c r="T241" s="92">
        <v>5083</v>
      </c>
      <c r="U241" s="125">
        <f t="shared" si="117"/>
        <v>10</v>
      </c>
      <c r="V241" s="90">
        <f t="shared" si="118"/>
        <v>2019</v>
      </c>
      <c r="W241" s="64">
        <v>0</v>
      </c>
      <c r="X241" s="75"/>
      <c r="Y241" s="66">
        <f>+([1]Lampa!$D$6-V241)*12+[1]Lampa!$C$6-U241+1</f>
        <v>3</v>
      </c>
      <c r="Z241" s="65">
        <f t="shared" si="103"/>
        <v>15</v>
      </c>
      <c r="AA241" s="65">
        <f t="shared" si="103"/>
        <v>27</v>
      </c>
      <c r="AB241" s="65">
        <f t="shared" si="121"/>
        <v>32</v>
      </c>
      <c r="AC241" s="66">
        <f t="shared" si="116"/>
        <v>36</v>
      </c>
      <c r="AD241" s="157">
        <f t="shared" si="119"/>
        <v>141.19444444444446</v>
      </c>
      <c r="AE241" s="68"/>
      <c r="AF241" s="67">
        <f t="shared" si="99"/>
        <v>0</v>
      </c>
      <c r="AG241" s="67"/>
      <c r="AH241" s="68"/>
      <c r="AI241" s="68">
        <f t="shared" si="101"/>
        <v>5083</v>
      </c>
      <c r="AJ241" s="126">
        <f t="shared" si="122"/>
        <v>423.58333333333337</v>
      </c>
      <c r="AK241" s="71">
        <f t="shared" si="105"/>
        <v>423.58333333333337</v>
      </c>
      <c r="AL241" s="71">
        <f t="shared" si="102"/>
        <v>4659.416666666667</v>
      </c>
      <c r="AM241" s="90"/>
      <c r="AN241" s="90"/>
      <c r="AO241" s="90"/>
      <c r="AP241" s="90"/>
      <c r="AQ241" s="90"/>
      <c r="AR241" s="90"/>
      <c r="AS241" s="90"/>
      <c r="AT241" s="71">
        <f t="shared" si="114"/>
        <v>1694.3333333333335</v>
      </c>
      <c r="AU241" s="108">
        <f t="shared" si="108"/>
        <v>2117.916666666667</v>
      </c>
      <c r="AV241" s="71">
        <f t="shared" si="97"/>
        <v>2965.083333333333</v>
      </c>
      <c r="AW241" s="72">
        <f t="shared" si="109"/>
        <v>705.97222222222229</v>
      </c>
      <c r="AX241" s="73">
        <f t="shared" si="110"/>
        <v>2823.8888888888891</v>
      </c>
      <c r="AY241" s="74">
        <f t="shared" si="111"/>
        <v>2259.1111111111109</v>
      </c>
    </row>
    <row r="242" spans="1:51" s="93" customFormat="1" ht="12.75">
      <c r="A242" s="55">
        <v>1</v>
      </c>
      <c r="B242" s="89" t="s">
        <v>99</v>
      </c>
      <c r="C242" s="90">
        <v>122</v>
      </c>
      <c r="D242" s="90" t="s">
        <v>55</v>
      </c>
      <c r="E242" s="90" t="s">
        <v>268</v>
      </c>
      <c r="F242" s="90" t="s">
        <v>258</v>
      </c>
      <c r="G242" s="90">
        <v>17307</v>
      </c>
      <c r="H242" s="90" t="s">
        <v>58</v>
      </c>
      <c r="I242" s="90"/>
      <c r="J242" s="90"/>
      <c r="K242" s="91">
        <v>43768</v>
      </c>
      <c r="L242" s="121">
        <v>42318</v>
      </c>
      <c r="M242" s="122">
        <v>43009</v>
      </c>
      <c r="N242" s="121">
        <v>45240</v>
      </c>
      <c r="O242" s="149">
        <v>1</v>
      </c>
      <c r="P242" s="123">
        <v>68</v>
      </c>
      <c r="Q242" s="61" t="s">
        <v>291</v>
      </c>
      <c r="R242" s="124">
        <v>36</v>
      </c>
      <c r="S242" s="124">
        <v>36</v>
      </c>
      <c r="T242" s="92">
        <v>453495</v>
      </c>
      <c r="U242" s="125">
        <f t="shared" si="117"/>
        <v>10</v>
      </c>
      <c r="V242" s="90">
        <f t="shared" si="118"/>
        <v>2019</v>
      </c>
      <c r="W242" s="64">
        <v>0</v>
      </c>
      <c r="X242" s="75"/>
      <c r="Y242" s="66">
        <f>+([1]Lampa!$D$6-V242)*12+[1]Lampa!$C$6-U242+1</f>
        <v>3</v>
      </c>
      <c r="Z242" s="65">
        <f t="shared" si="103"/>
        <v>15</v>
      </c>
      <c r="AA242" s="65">
        <f t="shared" si="103"/>
        <v>27</v>
      </c>
      <c r="AB242" s="65">
        <f t="shared" si="121"/>
        <v>32</v>
      </c>
      <c r="AC242" s="66">
        <f t="shared" si="116"/>
        <v>36</v>
      </c>
      <c r="AD242" s="157">
        <f t="shared" si="119"/>
        <v>12597.083333333334</v>
      </c>
      <c r="AE242" s="68"/>
      <c r="AF242" s="67">
        <f t="shared" si="99"/>
        <v>0</v>
      </c>
      <c r="AG242" s="67"/>
      <c r="AH242" s="68"/>
      <c r="AI242" s="68">
        <f t="shared" si="101"/>
        <v>453495</v>
      </c>
      <c r="AJ242" s="126">
        <f t="shared" si="122"/>
        <v>37791.25</v>
      </c>
      <c r="AK242" s="71">
        <f t="shared" si="105"/>
        <v>37791.25</v>
      </c>
      <c r="AL242" s="71">
        <f t="shared" si="102"/>
        <v>415703.75</v>
      </c>
      <c r="AM242" s="90"/>
      <c r="AN242" s="90"/>
      <c r="AO242" s="123"/>
      <c r="AP242" s="90"/>
      <c r="AQ242" s="90"/>
      <c r="AR242" s="90"/>
      <c r="AS242" s="90"/>
      <c r="AT242" s="71">
        <f t="shared" si="114"/>
        <v>151165</v>
      </c>
      <c r="AU242" s="108">
        <f t="shared" si="108"/>
        <v>188956.25</v>
      </c>
      <c r="AV242" s="71">
        <f t="shared" si="97"/>
        <v>264538.75</v>
      </c>
      <c r="AW242" s="72">
        <f t="shared" si="109"/>
        <v>62985.416666666672</v>
      </c>
      <c r="AX242" s="73">
        <f t="shared" si="110"/>
        <v>251941.66666666669</v>
      </c>
      <c r="AY242" s="74">
        <f t="shared" si="111"/>
        <v>201553.33333333331</v>
      </c>
    </row>
    <row r="243" spans="1:51" s="93" customFormat="1" ht="12.75">
      <c r="A243" s="55">
        <v>1</v>
      </c>
      <c r="B243" s="89" t="s">
        <v>99</v>
      </c>
      <c r="C243" s="90">
        <v>123</v>
      </c>
      <c r="D243" s="90" t="s">
        <v>55</v>
      </c>
      <c r="E243" s="90" t="s">
        <v>269</v>
      </c>
      <c r="F243" s="90" t="s">
        <v>164</v>
      </c>
      <c r="G243" s="90">
        <v>152</v>
      </c>
      <c r="H243" s="90" t="s">
        <v>58</v>
      </c>
      <c r="I243" s="90"/>
      <c r="J243" s="90"/>
      <c r="K243" s="91">
        <v>43743</v>
      </c>
      <c r="L243" s="121">
        <v>42318</v>
      </c>
      <c r="M243" s="122">
        <v>43009</v>
      </c>
      <c r="N243" s="121">
        <v>45240</v>
      </c>
      <c r="O243" s="149">
        <v>1</v>
      </c>
      <c r="P243" s="123">
        <v>68</v>
      </c>
      <c r="Q243" s="61" t="s">
        <v>291</v>
      </c>
      <c r="R243" s="124">
        <v>36</v>
      </c>
      <c r="S243" s="124">
        <v>36</v>
      </c>
      <c r="T243" s="92">
        <v>20000</v>
      </c>
      <c r="U243" s="125">
        <f t="shared" si="117"/>
        <v>10</v>
      </c>
      <c r="V243" s="90">
        <f t="shared" si="118"/>
        <v>2019</v>
      </c>
      <c r="W243" s="64">
        <v>0</v>
      </c>
      <c r="X243" s="75"/>
      <c r="Y243" s="66">
        <f>+([1]Lampa!$D$6-V243)*12+[1]Lampa!$C$6-U243+1</f>
        <v>3</v>
      </c>
      <c r="Z243" s="65">
        <f t="shared" si="103"/>
        <v>15</v>
      </c>
      <c r="AA243" s="65">
        <f t="shared" si="103"/>
        <v>27</v>
      </c>
      <c r="AB243" s="65">
        <f t="shared" si="121"/>
        <v>32</v>
      </c>
      <c r="AC243" s="66">
        <f t="shared" si="116"/>
        <v>36</v>
      </c>
      <c r="AD243" s="157">
        <f t="shared" si="119"/>
        <v>555.55555555555554</v>
      </c>
      <c r="AE243" s="68"/>
      <c r="AF243" s="67">
        <f t="shared" si="99"/>
        <v>0</v>
      </c>
      <c r="AG243" s="67"/>
      <c r="AH243" s="68"/>
      <c r="AI243" s="68">
        <f t="shared" si="101"/>
        <v>20000</v>
      </c>
      <c r="AJ243" s="126">
        <f t="shared" si="122"/>
        <v>1666.6666666666665</v>
      </c>
      <c r="AK243" s="71">
        <f t="shared" si="105"/>
        <v>1666.6666666666665</v>
      </c>
      <c r="AL243" s="71">
        <f t="shared" si="102"/>
        <v>18333.333333333332</v>
      </c>
      <c r="AM243" s="90"/>
      <c r="AN243" s="90"/>
      <c r="AO243" s="123"/>
      <c r="AP243" s="90"/>
      <c r="AQ243" s="90"/>
      <c r="AR243" s="90"/>
      <c r="AS243" s="90"/>
      <c r="AT243" s="71">
        <f t="shared" si="114"/>
        <v>6666.6666666666661</v>
      </c>
      <c r="AU243" s="108">
        <f t="shared" si="108"/>
        <v>8333.3333333333321</v>
      </c>
      <c r="AV243" s="71">
        <f t="shared" si="97"/>
        <v>11666.666666666668</v>
      </c>
      <c r="AW243" s="72">
        <f t="shared" si="109"/>
        <v>2777.7777777777778</v>
      </c>
      <c r="AX243" s="73">
        <f t="shared" si="110"/>
        <v>11111.111111111109</v>
      </c>
      <c r="AY243" s="74">
        <f t="shared" si="111"/>
        <v>8888.8888888888905</v>
      </c>
    </row>
    <row r="244" spans="1:51" s="93" customFormat="1" ht="12.75">
      <c r="A244" s="55">
        <v>1</v>
      </c>
      <c r="B244" s="89" t="s">
        <v>99</v>
      </c>
      <c r="C244" s="90">
        <v>123</v>
      </c>
      <c r="D244" s="90" t="s">
        <v>55</v>
      </c>
      <c r="E244" s="90" t="s">
        <v>270</v>
      </c>
      <c r="F244" s="90" t="s">
        <v>164</v>
      </c>
      <c r="G244" s="90">
        <v>152</v>
      </c>
      <c r="H244" s="90" t="s">
        <v>58</v>
      </c>
      <c r="I244" s="90"/>
      <c r="J244" s="90"/>
      <c r="K244" s="91">
        <v>43743</v>
      </c>
      <c r="L244" s="121">
        <v>42318</v>
      </c>
      <c r="M244" s="122">
        <v>43009</v>
      </c>
      <c r="N244" s="121">
        <v>45240</v>
      </c>
      <c r="O244" s="149">
        <v>1</v>
      </c>
      <c r="P244" s="123">
        <v>68</v>
      </c>
      <c r="Q244" s="61" t="s">
        <v>291</v>
      </c>
      <c r="R244" s="124">
        <v>36</v>
      </c>
      <c r="S244" s="124">
        <v>36</v>
      </c>
      <c r="T244" s="92">
        <v>45000</v>
      </c>
      <c r="U244" s="125">
        <f t="shared" si="117"/>
        <v>10</v>
      </c>
      <c r="V244" s="90">
        <f t="shared" si="118"/>
        <v>2019</v>
      </c>
      <c r="W244" s="64">
        <v>0</v>
      </c>
      <c r="X244" s="75"/>
      <c r="Y244" s="66">
        <f>+([1]Lampa!$D$6-V244)*12+[1]Lampa!$C$6-U244+1</f>
        <v>3</v>
      </c>
      <c r="Z244" s="65">
        <f t="shared" si="103"/>
        <v>15</v>
      </c>
      <c r="AA244" s="65">
        <f t="shared" si="103"/>
        <v>27</v>
      </c>
      <c r="AB244" s="65">
        <f t="shared" si="121"/>
        <v>32</v>
      </c>
      <c r="AC244" s="66">
        <f t="shared" si="116"/>
        <v>36</v>
      </c>
      <c r="AD244" s="157">
        <f t="shared" si="119"/>
        <v>1250</v>
      </c>
      <c r="AE244" s="68"/>
      <c r="AF244" s="67">
        <f t="shared" si="99"/>
        <v>0</v>
      </c>
      <c r="AG244" s="67"/>
      <c r="AH244" s="68"/>
      <c r="AI244" s="68">
        <f t="shared" si="101"/>
        <v>45000</v>
      </c>
      <c r="AJ244" s="126">
        <f t="shared" si="122"/>
        <v>3750</v>
      </c>
      <c r="AK244" s="71">
        <f t="shared" si="105"/>
        <v>3750</v>
      </c>
      <c r="AL244" s="71">
        <f t="shared" si="102"/>
        <v>41250</v>
      </c>
      <c r="AM244" s="90"/>
      <c r="AN244" s="90"/>
      <c r="AO244" s="90"/>
      <c r="AP244" s="90"/>
      <c r="AQ244" s="90"/>
      <c r="AR244" s="90"/>
      <c r="AS244" s="90"/>
      <c r="AT244" s="71">
        <f t="shared" si="114"/>
        <v>15000</v>
      </c>
      <c r="AU244" s="108">
        <f t="shared" si="108"/>
        <v>18750</v>
      </c>
      <c r="AV244" s="71">
        <f t="shared" si="97"/>
        <v>26250</v>
      </c>
      <c r="AW244" s="72">
        <f t="shared" si="109"/>
        <v>6250</v>
      </c>
      <c r="AX244" s="73">
        <f t="shared" si="110"/>
        <v>25000</v>
      </c>
      <c r="AY244" s="74">
        <f t="shared" si="111"/>
        <v>20000</v>
      </c>
    </row>
    <row r="245" spans="1:51" s="93" customFormat="1" ht="12.75">
      <c r="A245" s="55">
        <v>1</v>
      </c>
      <c r="B245" s="89" t="s">
        <v>99</v>
      </c>
      <c r="C245" s="90">
        <v>125</v>
      </c>
      <c r="D245" s="90" t="s">
        <v>55</v>
      </c>
      <c r="E245" s="90" t="s">
        <v>271</v>
      </c>
      <c r="F245" s="90" t="s">
        <v>272</v>
      </c>
      <c r="G245" s="90">
        <v>121</v>
      </c>
      <c r="H245" s="90" t="s">
        <v>58</v>
      </c>
      <c r="I245" s="90"/>
      <c r="J245" s="90"/>
      <c r="K245" s="91">
        <v>43592</v>
      </c>
      <c r="L245" s="121">
        <v>42318</v>
      </c>
      <c r="M245" s="122">
        <v>43009</v>
      </c>
      <c r="N245" s="121">
        <v>45240</v>
      </c>
      <c r="O245" s="149">
        <v>1</v>
      </c>
      <c r="P245" s="123">
        <v>68</v>
      </c>
      <c r="Q245" s="61" t="s">
        <v>291</v>
      </c>
      <c r="R245" s="124">
        <v>36</v>
      </c>
      <c r="S245" s="124">
        <v>36</v>
      </c>
      <c r="T245" s="92">
        <v>78250</v>
      </c>
      <c r="U245" s="125">
        <f t="shared" si="117"/>
        <v>5</v>
      </c>
      <c r="V245" s="90">
        <f t="shared" si="118"/>
        <v>2019</v>
      </c>
      <c r="W245" s="64">
        <v>0</v>
      </c>
      <c r="X245" s="75"/>
      <c r="Y245" s="66">
        <f>+([1]Lampa!$D$6-V245)*12+[1]Lampa!$C$6-U245+1</f>
        <v>8</v>
      </c>
      <c r="Z245" s="65">
        <f t="shared" si="103"/>
        <v>20</v>
      </c>
      <c r="AA245" s="65">
        <f t="shared" si="103"/>
        <v>32</v>
      </c>
      <c r="AB245" s="65">
        <f t="shared" si="121"/>
        <v>37</v>
      </c>
      <c r="AC245" s="66">
        <f t="shared" si="116"/>
        <v>31</v>
      </c>
      <c r="AD245" s="157">
        <f t="shared" si="119"/>
        <v>2173.6111111111113</v>
      </c>
      <c r="AE245" s="68"/>
      <c r="AF245" s="67">
        <f t="shared" si="99"/>
        <v>0</v>
      </c>
      <c r="AG245" s="67"/>
      <c r="AH245" s="68"/>
      <c r="AI245" s="68">
        <f t="shared" si="101"/>
        <v>78250</v>
      </c>
      <c r="AJ245" s="126">
        <f>+(T245/R245)*8</f>
        <v>17388.888888888891</v>
      </c>
      <c r="AK245" s="71">
        <f t="shared" si="105"/>
        <v>17388.888888888891</v>
      </c>
      <c r="AL245" s="71">
        <f t="shared" si="102"/>
        <v>60861.111111111109</v>
      </c>
      <c r="AM245" s="90"/>
      <c r="AN245" s="90"/>
      <c r="AO245" s="90"/>
      <c r="AP245" s="90"/>
      <c r="AQ245" s="90"/>
      <c r="AR245" s="90"/>
      <c r="AS245" s="90"/>
      <c r="AT245" s="71">
        <f t="shared" si="114"/>
        <v>26083.333333333336</v>
      </c>
      <c r="AU245" s="108">
        <f t="shared" si="108"/>
        <v>43472.222222222226</v>
      </c>
      <c r="AV245" s="71">
        <f t="shared" si="97"/>
        <v>34777.777777777774</v>
      </c>
      <c r="AW245" s="72">
        <f t="shared" si="109"/>
        <v>10868.055555555557</v>
      </c>
      <c r="AX245" s="73">
        <f t="shared" si="110"/>
        <v>54340.277777777781</v>
      </c>
      <c r="AY245" s="74">
        <f t="shared" si="111"/>
        <v>23909.722222222219</v>
      </c>
    </row>
    <row r="246" spans="1:51" customFormat="1" ht="15">
      <c r="A246" s="55">
        <v>1</v>
      </c>
      <c r="B246" s="89" t="s">
        <v>99</v>
      </c>
      <c r="E246" s="133" t="s">
        <v>273</v>
      </c>
      <c r="F246" s="133" t="s">
        <v>273</v>
      </c>
      <c r="G246" s="134"/>
      <c r="H246" s="133" t="s">
        <v>58</v>
      </c>
      <c r="I246" s="4"/>
      <c r="J246" s="133"/>
      <c r="K246" s="135">
        <v>43636</v>
      </c>
      <c r="L246" s="121">
        <v>42318</v>
      </c>
      <c r="M246" s="122">
        <v>43009</v>
      </c>
      <c r="N246" s="121">
        <v>45240</v>
      </c>
      <c r="O246" s="149">
        <v>1</v>
      </c>
      <c r="P246" s="123">
        <v>68</v>
      </c>
      <c r="Q246" s="61" t="s">
        <v>291</v>
      </c>
      <c r="R246" s="124">
        <v>36</v>
      </c>
      <c r="S246" s="124">
        <v>36</v>
      </c>
      <c r="T246" s="136">
        <v>693990</v>
      </c>
      <c r="U246" s="125">
        <f>+MONTH(K246)</f>
        <v>6</v>
      </c>
      <c r="V246" s="90">
        <f t="shared" si="118"/>
        <v>2019</v>
      </c>
      <c r="W246" s="64">
        <v>0</v>
      </c>
      <c r="X246" s="75"/>
      <c r="Y246" s="66">
        <f>+([1]Lampa!$D$6-V246)*12+[1]Lampa!$C$6-U246+1</f>
        <v>7</v>
      </c>
      <c r="Z246" s="65">
        <f t="shared" si="103"/>
        <v>19</v>
      </c>
      <c r="AA246" s="65">
        <f t="shared" si="103"/>
        <v>31</v>
      </c>
      <c r="AB246" s="65">
        <f t="shared" si="121"/>
        <v>36</v>
      </c>
      <c r="AC246" s="66">
        <f t="shared" si="116"/>
        <v>32</v>
      </c>
      <c r="AD246" s="157">
        <f t="shared" si="119"/>
        <v>19277.5</v>
      </c>
      <c r="AE246" s="68"/>
      <c r="AF246" s="67">
        <f t="shared" si="99"/>
        <v>0</v>
      </c>
      <c r="AG246" s="67"/>
      <c r="AH246" s="68"/>
      <c r="AI246" s="68">
        <f t="shared" si="101"/>
        <v>693990</v>
      </c>
      <c r="AJ246" s="126">
        <f>+AD246*7</f>
        <v>134942.5</v>
      </c>
      <c r="AK246" s="71">
        <f t="shared" si="105"/>
        <v>134942.5</v>
      </c>
      <c r="AL246" s="71">
        <f t="shared" si="102"/>
        <v>559047.5</v>
      </c>
      <c r="AM246" s="137"/>
      <c r="AN246" s="137"/>
      <c r="AO246" s="137"/>
      <c r="AP246" s="137"/>
      <c r="AQ246" s="137"/>
      <c r="AT246" s="71">
        <f t="shared" si="114"/>
        <v>231330</v>
      </c>
      <c r="AU246" s="108">
        <f t="shared" si="108"/>
        <v>366272.5</v>
      </c>
      <c r="AV246" s="71">
        <f t="shared" si="97"/>
        <v>327717.5</v>
      </c>
      <c r="AW246" s="72">
        <f t="shared" si="109"/>
        <v>96387.5</v>
      </c>
      <c r="AX246" s="73">
        <f t="shared" si="110"/>
        <v>462660</v>
      </c>
      <c r="AY246" s="74">
        <f t="shared" si="111"/>
        <v>231330</v>
      </c>
    </row>
    <row r="247" spans="1:51" customFormat="1" ht="15">
      <c r="A247" s="55">
        <v>1</v>
      </c>
      <c r="B247" s="4" t="s">
        <v>274</v>
      </c>
      <c r="D247" s="4" t="s">
        <v>55</v>
      </c>
      <c r="E247" s="94" t="s">
        <v>275</v>
      </c>
      <c r="F247" s="94" t="s">
        <v>276</v>
      </c>
      <c r="G247" s="4">
        <v>1973109</v>
      </c>
      <c r="H247" s="133" t="s">
        <v>58</v>
      </c>
      <c r="K247" s="96">
        <v>43964</v>
      </c>
      <c r="L247" s="121">
        <v>42318</v>
      </c>
      <c r="M247" s="122">
        <v>43009</v>
      </c>
      <c r="N247" s="121">
        <v>45240</v>
      </c>
      <c r="O247" s="149">
        <v>1</v>
      </c>
      <c r="P247" s="88">
        <f t="shared" ref="P247:P252" si="123">+DATEDIF(P$5,N247,"m")</f>
        <v>68</v>
      </c>
      <c r="Q247" s="61" t="s">
        <v>291</v>
      </c>
      <c r="R247" s="124">
        <v>36</v>
      </c>
      <c r="S247" s="124">
        <v>36</v>
      </c>
      <c r="T247" s="97">
        <v>237640</v>
      </c>
      <c r="U247" s="125">
        <f t="shared" ref="U247:U252" si="124">+MONTH(K247)</f>
        <v>5</v>
      </c>
      <c r="V247" s="90">
        <f t="shared" si="118"/>
        <v>2020</v>
      </c>
      <c r="Z247" s="65"/>
      <c r="AA247" s="65">
        <v>8</v>
      </c>
      <c r="AB247" s="65">
        <f t="shared" si="121"/>
        <v>13</v>
      </c>
      <c r="AC247" s="66">
        <f>+R247-AB247</f>
        <v>23</v>
      </c>
      <c r="AD247" s="157">
        <f t="shared" si="119"/>
        <v>6601.1111111111113</v>
      </c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71">
        <f t="shared" si="114"/>
        <v>52808.888888888891</v>
      </c>
      <c r="AU247" s="108">
        <f t="shared" si="108"/>
        <v>52808.888888888891</v>
      </c>
      <c r="AV247" s="71">
        <f t="shared" si="97"/>
        <v>184831.11111111112</v>
      </c>
      <c r="AW247" s="72">
        <f>+(AB247-AA247)*AD247</f>
        <v>33005.555555555555</v>
      </c>
      <c r="AX247" s="73">
        <f t="shared" si="110"/>
        <v>85814.444444444438</v>
      </c>
      <c r="AY247" s="74">
        <f t="shared" si="111"/>
        <v>151825.55555555556</v>
      </c>
    </row>
    <row r="248" spans="1:51" customFormat="1" ht="15">
      <c r="A248" s="55">
        <v>1</v>
      </c>
      <c r="B248" s="139" t="s">
        <v>274</v>
      </c>
      <c r="D248" s="139" t="s">
        <v>55</v>
      </c>
      <c r="E248" s="139" t="s">
        <v>277</v>
      </c>
      <c r="F248" s="139" t="s">
        <v>278</v>
      </c>
      <c r="G248" s="98">
        <v>3413</v>
      </c>
      <c r="H248" s="133" t="s">
        <v>58</v>
      </c>
      <c r="K248" s="140">
        <v>44159</v>
      </c>
      <c r="L248" s="121">
        <v>42318</v>
      </c>
      <c r="M248" s="122">
        <v>43009</v>
      </c>
      <c r="N248" s="121">
        <v>45240</v>
      </c>
      <c r="O248" s="149">
        <v>1</v>
      </c>
      <c r="P248" s="88">
        <f t="shared" si="123"/>
        <v>68</v>
      </c>
      <c r="Q248" s="61" t="s">
        <v>291</v>
      </c>
      <c r="R248" s="124">
        <v>36</v>
      </c>
      <c r="S248" s="124">
        <v>36</v>
      </c>
      <c r="T248" s="141">
        <v>273600</v>
      </c>
      <c r="U248" s="125">
        <f t="shared" si="124"/>
        <v>11</v>
      </c>
      <c r="V248" s="90">
        <f t="shared" si="118"/>
        <v>2020</v>
      </c>
      <c r="Z248" s="65"/>
      <c r="AA248" s="65">
        <v>2</v>
      </c>
      <c r="AB248" s="65">
        <f t="shared" si="121"/>
        <v>7</v>
      </c>
      <c r="AC248" s="66">
        <f t="shared" ref="AC248:AC251" si="125">+R248-AB248</f>
        <v>29</v>
      </c>
      <c r="AD248" s="157">
        <f t="shared" si="119"/>
        <v>7600</v>
      </c>
      <c r="AI248" s="142"/>
      <c r="AJ248" s="137"/>
      <c r="AK248" s="137"/>
      <c r="AL248" s="137"/>
      <c r="AM248" s="137"/>
      <c r="AN248" s="137"/>
      <c r="AO248" s="137"/>
      <c r="AP248" s="137"/>
      <c r="AQ248" s="137"/>
      <c r="AT248" s="71">
        <f t="shared" si="114"/>
        <v>15200</v>
      </c>
      <c r="AU248" s="108">
        <f t="shared" si="108"/>
        <v>15200</v>
      </c>
      <c r="AV248" s="71">
        <f t="shared" si="97"/>
        <v>258400</v>
      </c>
      <c r="AW248" s="72">
        <f t="shared" si="109"/>
        <v>38000</v>
      </c>
      <c r="AX248" s="73">
        <f t="shared" si="110"/>
        <v>53200</v>
      </c>
      <c r="AY248" s="74">
        <f t="shared" si="111"/>
        <v>220400</v>
      </c>
    </row>
    <row r="249" spans="1:51" customFormat="1" ht="15">
      <c r="A249" s="55">
        <v>1</v>
      </c>
      <c r="B249" s="98" t="s">
        <v>279</v>
      </c>
      <c r="D249" s="4" t="s">
        <v>55</v>
      </c>
      <c r="E249" s="94" t="s">
        <v>280</v>
      </c>
      <c r="F249" s="95" t="s">
        <v>281</v>
      </c>
      <c r="G249" s="98">
        <v>58652</v>
      </c>
      <c r="H249" s="133" t="s">
        <v>58</v>
      </c>
      <c r="K249" s="96">
        <v>44047</v>
      </c>
      <c r="L249" s="121">
        <v>42318</v>
      </c>
      <c r="M249" s="122">
        <v>43009</v>
      </c>
      <c r="N249" s="121">
        <v>45240</v>
      </c>
      <c r="O249" s="149">
        <v>1</v>
      </c>
      <c r="P249" s="88">
        <f t="shared" si="123"/>
        <v>68</v>
      </c>
      <c r="Q249" s="61" t="s">
        <v>291</v>
      </c>
      <c r="R249" s="124">
        <v>36</v>
      </c>
      <c r="S249" s="124">
        <v>36</v>
      </c>
      <c r="T249" s="97">
        <v>69000</v>
      </c>
      <c r="U249" s="125">
        <f t="shared" si="124"/>
        <v>8</v>
      </c>
      <c r="V249" s="90">
        <f t="shared" si="118"/>
        <v>2020</v>
      </c>
      <c r="AA249" s="65">
        <v>5</v>
      </c>
      <c r="AB249" s="65">
        <f t="shared" si="121"/>
        <v>10</v>
      </c>
      <c r="AC249" s="66">
        <f t="shared" si="125"/>
        <v>26</v>
      </c>
      <c r="AD249" s="157">
        <f t="shared" si="119"/>
        <v>1916.6666666666667</v>
      </c>
      <c r="AI249" s="142"/>
      <c r="AJ249" s="137"/>
      <c r="AK249" s="137"/>
      <c r="AL249" s="137"/>
      <c r="AM249" s="137"/>
      <c r="AN249" s="137"/>
      <c r="AO249" s="137"/>
      <c r="AP249" s="137"/>
      <c r="AT249" s="71">
        <f t="shared" si="114"/>
        <v>9583.3333333333339</v>
      </c>
      <c r="AU249" s="108">
        <f t="shared" si="108"/>
        <v>9583.3333333333339</v>
      </c>
      <c r="AV249" s="71">
        <f t="shared" si="97"/>
        <v>59416.666666666664</v>
      </c>
      <c r="AW249" s="72">
        <f t="shared" si="109"/>
        <v>9583.3333333333339</v>
      </c>
      <c r="AX249" s="73">
        <f t="shared" si="110"/>
        <v>19166.666666666668</v>
      </c>
      <c r="AY249" s="74">
        <f t="shared" si="111"/>
        <v>49833.333333333328</v>
      </c>
    </row>
    <row r="250" spans="1:51" customFormat="1" ht="15">
      <c r="A250" s="55">
        <v>1</v>
      </c>
      <c r="B250" s="139" t="s">
        <v>282</v>
      </c>
      <c r="D250" s="139" t="s">
        <v>55</v>
      </c>
      <c r="E250" s="139" t="s">
        <v>283</v>
      </c>
      <c r="F250" s="139" t="s">
        <v>284</v>
      </c>
      <c r="G250" s="143" t="s">
        <v>285</v>
      </c>
      <c r="H250" s="133" t="s">
        <v>58</v>
      </c>
      <c r="K250" s="140">
        <v>44123</v>
      </c>
      <c r="L250" s="121">
        <v>42318</v>
      </c>
      <c r="M250" s="122">
        <v>43009</v>
      </c>
      <c r="N250" s="121">
        <v>45240</v>
      </c>
      <c r="O250" s="149">
        <v>1</v>
      </c>
      <c r="P250" s="88">
        <f t="shared" si="123"/>
        <v>68</v>
      </c>
      <c r="Q250" s="61" t="s">
        <v>291</v>
      </c>
      <c r="R250" s="124">
        <v>36</v>
      </c>
      <c r="S250" s="124">
        <v>36</v>
      </c>
      <c r="T250" s="144">
        <v>111600</v>
      </c>
      <c r="U250" s="125">
        <f t="shared" si="124"/>
        <v>10</v>
      </c>
      <c r="V250" s="90">
        <f t="shared" si="118"/>
        <v>2020</v>
      </c>
      <c r="AA250" s="65">
        <v>3</v>
      </c>
      <c r="AB250" s="65">
        <f t="shared" si="121"/>
        <v>8</v>
      </c>
      <c r="AC250" s="66">
        <f t="shared" si="125"/>
        <v>28</v>
      </c>
      <c r="AD250" s="157">
        <f t="shared" si="119"/>
        <v>3100</v>
      </c>
      <c r="AI250" s="142"/>
      <c r="AJ250" s="137"/>
      <c r="AK250" s="137"/>
      <c r="AL250" s="137"/>
      <c r="AM250" s="137"/>
      <c r="AN250" s="137"/>
      <c r="AO250" s="137"/>
      <c r="AP250" s="137"/>
      <c r="AT250" s="71">
        <f t="shared" si="114"/>
        <v>9300</v>
      </c>
      <c r="AU250" s="108">
        <f t="shared" si="108"/>
        <v>9300</v>
      </c>
      <c r="AV250" s="71">
        <f t="shared" si="97"/>
        <v>102300</v>
      </c>
      <c r="AW250" s="72">
        <f t="shared" si="109"/>
        <v>15500</v>
      </c>
      <c r="AX250" s="73">
        <f t="shared" si="110"/>
        <v>24800</v>
      </c>
      <c r="AY250" s="74">
        <f t="shared" si="111"/>
        <v>86800</v>
      </c>
    </row>
    <row r="251" spans="1:51" customFormat="1" ht="15">
      <c r="A251" s="55">
        <v>1</v>
      </c>
      <c r="B251" s="4" t="s">
        <v>286</v>
      </c>
      <c r="D251" s="4" t="s">
        <v>55</v>
      </c>
      <c r="E251" s="94" t="s">
        <v>287</v>
      </c>
      <c r="F251" s="94" t="s">
        <v>288</v>
      </c>
      <c r="G251" s="4">
        <v>9280599</v>
      </c>
      <c r="H251" s="133" t="s">
        <v>58</v>
      </c>
      <c r="K251" s="96">
        <v>43928</v>
      </c>
      <c r="L251" s="121">
        <v>42318</v>
      </c>
      <c r="M251" s="122">
        <v>43009</v>
      </c>
      <c r="N251" s="121">
        <v>45240</v>
      </c>
      <c r="O251" s="149">
        <v>1</v>
      </c>
      <c r="P251" s="88">
        <f t="shared" si="123"/>
        <v>68</v>
      </c>
      <c r="Q251" s="61" t="s">
        <v>291</v>
      </c>
      <c r="R251" s="124">
        <v>36</v>
      </c>
      <c r="S251" s="124">
        <v>36</v>
      </c>
      <c r="T251" s="97">
        <v>6612</v>
      </c>
      <c r="U251" s="125">
        <f t="shared" si="124"/>
        <v>4</v>
      </c>
      <c r="V251" s="90">
        <f t="shared" si="118"/>
        <v>2020</v>
      </c>
      <c r="AA251" s="65">
        <v>8</v>
      </c>
      <c r="AB251" s="65">
        <f t="shared" si="121"/>
        <v>13</v>
      </c>
      <c r="AC251" s="66">
        <f t="shared" si="125"/>
        <v>23</v>
      </c>
      <c r="AD251" s="157">
        <f t="shared" si="119"/>
        <v>183.66666666666666</v>
      </c>
      <c r="AI251" s="142"/>
      <c r="AJ251" s="137"/>
      <c r="AK251" s="137"/>
      <c r="AL251" s="137"/>
      <c r="AM251" s="137"/>
      <c r="AN251" s="137"/>
      <c r="AO251" s="137"/>
      <c r="AP251" s="137"/>
      <c r="AT251" s="71">
        <f t="shared" si="114"/>
        <v>1469.3333333333333</v>
      </c>
      <c r="AU251" s="108">
        <f t="shared" si="108"/>
        <v>1469.3333333333333</v>
      </c>
      <c r="AV251" s="71">
        <f t="shared" si="97"/>
        <v>5142.666666666667</v>
      </c>
      <c r="AW251" s="72">
        <f t="shared" si="109"/>
        <v>918.33333333333326</v>
      </c>
      <c r="AX251" s="73">
        <f t="shared" si="110"/>
        <v>2387.6666666666665</v>
      </c>
      <c r="AY251" s="74">
        <f t="shared" si="111"/>
        <v>4224.3333333333339</v>
      </c>
    </row>
    <row r="252" spans="1:51" customFormat="1" ht="15">
      <c r="A252" s="55">
        <v>1</v>
      </c>
      <c r="B252" s="98" t="s">
        <v>279</v>
      </c>
      <c r="D252" s="4"/>
      <c r="E252" s="94"/>
      <c r="F252" s="145" t="s">
        <v>258</v>
      </c>
      <c r="G252" s="4">
        <v>19127</v>
      </c>
      <c r="H252" s="133"/>
      <c r="K252" s="96">
        <v>44409</v>
      </c>
      <c r="L252" s="121">
        <v>42318</v>
      </c>
      <c r="M252" s="122">
        <v>43009</v>
      </c>
      <c r="N252" s="121">
        <v>45240</v>
      </c>
      <c r="O252" s="149">
        <v>1</v>
      </c>
      <c r="P252" s="88">
        <f t="shared" si="123"/>
        <v>68</v>
      </c>
      <c r="Q252" s="61" t="s">
        <v>291</v>
      </c>
      <c r="R252" s="124">
        <v>36</v>
      </c>
      <c r="S252" s="124">
        <v>36</v>
      </c>
      <c r="T252" s="97">
        <v>1839764</v>
      </c>
      <c r="U252" s="125">
        <f t="shared" si="124"/>
        <v>8</v>
      </c>
      <c r="V252" s="90">
        <f t="shared" si="118"/>
        <v>2021</v>
      </c>
      <c r="AA252" s="65"/>
      <c r="AB252" s="66"/>
      <c r="AC252" s="67">
        <v>22</v>
      </c>
      <c r="AD252" s="157">
        <f t="shared" si="119"/>
        <v>51104.555555555555</v>
      </c>
      <c r="AH252" s="142"/>
      <c r="AI252" s="137"/>
      <c r="AJ252" s="137"/>
      <c r="AK252" s="137"/>
      <c r="AL252" s="137"/>
      <c r="AM252" s="137"/>
      <c r="AN252" s="137"/>
      <c r="AO252" s="137"/>
      <c r="AS252" s="71"/>
      <c r="AT252" s="108"/>
      <c r="AU252" s="71"/>
      <c r="AW252" s="72">
        <f t="shared" si="109"/>
        <v>0</v>
      </c>
      <c r="AX252" s="73">
        <f t="shared" si="110"/>
        <v>0</v>
      </c>
      <c r="AY252" s="74">
        <f t="shared" si="111"/>
        <v>1839764</v>
      </c>
    </row>
    <row r="253" spans="1:51" customFormat="1" ht="15">
      <c r="T253" s="137"/>
      <c r="AD253" s="160"/>
      <c r="AH253" s="142"/>
      <c r="AI253" s="137"/>
      <c r="AJ253" s="137"/>
      <c r="AK253" s="137"/>
      <c r="AL253" s="137"/>
      <c r="AM253" s="137"/>
      <c r="AN253" s="137"/>
      <c r="AO253" s="137"/>
      <c r="AU253" s="137"/>
      <c r="AX253" s="146"/>
    </row>
    <row r="254" spans="1:51" customFormat="1" ht="15">
      <c r="T254" s="137"/>
      <c r="AD254" s="160"/>
      <c r="AH254" s="142"/>
      <c r="AI254" s="137"/>
      <c r="AJ254" s="137"/>
      <c r="AK254" s="137"/>
      <c r="AL254" s="137"/>
      <c r="AM254" s="137"/>
      <c r="AN254" s="137"/>
      <c r="AO254" s="137"/>
      <c r="AS254" s="147">
        <f>SUM(AS139:AS253)</f>
        <v>0</v>
      </c>
      <c r="AT254" s="147">
        <f>SUM(AT139:AT253)</f>
        <v>44569446.894888923</v>
      </c>
      <c r="AU254" s="147">
        <f>SUM(AU139:AU253)</f>
        <v>120408861.04427786</v>
      </c>
      <c r="AW254" s="147">
        <f>SUM(AW139:AW253)</f>
        <v>15363742.77972224</v>
      </c>
      <c r="AX254" s="147">
        <f>SUM(AX139:AX253)</f>
        <v>135472603.52399996</v>
      </c>
      <c r="AY254" s="147">
        <f>SUM(AY139:AY253)</f>
        <v>48041544.165999971</v>
      </c>
    </row>
    <row r="255" spans="1:51" customFormat="1" ht="15">
      <c r="T255" s="137"/>
      <c r="AD255" s="160"/>
      <c r="AH255" s="142"/>
      <c r="AI255" s="137"/>
      <c r="AJ255" s="137"/>
      <c r="AK255" s="137"/>
      <c r="AL255" s="137"/>
      <c r="AM255" s="137"/>
      <c r="AN255" s="137"/>
      <c r="AO255" s="137"/>
      <c r="AU255" s="137"/>
    </row>
    <row r="256" spans="1:51" customFormat="1" ht="15">
      <c r="T256" s="137"/>
      <c r="AD256" s="160"/>
      <c r="AH256" s="142"/>
      <c r="AI256" s="137"/>
      <c r="AJ256" s="137"/>
      <c r="AK256" s="137"/>
      <c r="AL256" s="137"/>
      <c r="AM256" s="137"/>
      <c r="AN256" s="137"/>
      <c r="AO256" s="137"/>
      <c r="AU256" s="137"/>
    </row>
    <row r="257" spans="20:47" customFormat="1" ht="15">
      <c r="T257" s="137"/>
      <c r="AD257" s="160"/>
      <c r="AH257" s="142"/>
      <c r="AI257" s="137"/>
      <c r="AJ257" s="137"/>
      <c r="AK257" s="137"/>
      <c r="AL257" s="137"/>
      <c r="AM257" s="137"/>
      <c r="AN257" s="137"/>
      <c r="AO257" s="137"/>
      <c r="AU257" s="137"/>
    </row>
    <row r="258" spans="20:47" customFormat="1" ht="15">
      <c r="T258" s="137"/>
      <c r="AD258" s="160"/>
      <c r="AH258" s="142"/>
      <c r="AI258" s="137"/>
      <c r="AJ258" s="137"/>
      <c r="AK258" s="137"/>
      <c r="AL258" s="137"/>
      <c r="AM258" s="137"/>
      <c r="AN258" s="137"/>
      <c r="AO258" s="137"/>
      <c r="AU258" s="137"/>
    </row>
    <row r="259" spans="20:47" customFormat="1" ht="15">
      <c r="T259" s="137"/>
      <c r="AD259" s="160"/>
      <c r="AH259" s="142"/>
      <c r="AI259" s="137"/>
      <c r="AJ259" s="137"/>
      <c r="AK259" s="137"/>
      <c r="AL259" s="137"/>
      <c r="AM259" s="137"/>
      <c r="AN259" s="137"/>
      <c r="AO259" s="137"/>
      <c r="AU259" s="137"/>
    </row>
    <row r="260" spans="20:47" customFormat="1" ht="15">
      <c r="T260" s="137"/>
      <c r="AD260" s="160"/>
      <c r="AH260" s="142"/>
      <c r="AI260" s="137"/>
      <c r="AJ260" s="137"/>
      <c r="AK260" s="137"/>
      <c r="AL260" s="137"/>
      <c r="AM260" s="137"/>
      <c r="AN260" s="137"/>
      <c r="AO260" s="137"/>
      <c r="AU260" s="137"/>
    </row>
    <row r="261" spans="20:47" customFormat="1" ht="15">
      <c r="T261" s="137"/>
      <c r="AD261" s="160"/>
      <c r="AH261" s="142"/>
      <c r="AI261" s="137"/>
      <c r="AJ261" s="137"/>
      <c r="AK261" s="137"/>
      <c r="AL261" s="137"/>
      <c r="AM261" s="137"/>
      <c r="AN261" s="137"/>
      <c r="AO261" s="137"/>
      <c r="AU261" s="137"/>
    </row>
    <row r="262" spans="20:47" customFormat="1" ht="15">
      <c r="T262" s="137"/>
      <c r="AD262" s="160"/>
      <c r="AH262" s="142"/>
      <c r="AI262" s="137"/>
      <c r="AJ262" s="137"/>
      <c r="AK262" s="137"/>
      <c r="AL262" s="137"/>
      <c r="AM262" s="137"/>
      <c r="AN262" s="137"/>
      <c r="AO262" s="137"/>
      <c r="AU262" s="137"/>
    </row>
    <row r="263" spans="20:47" customFormat="1" ht="15">
      <c r="T263" s="137"/>
      <c r="AD263" s="160"/>
      <c r="AH263" s="142"/>
      <c r="AI263" s="137"/>
      <c r="AJ263" s="137"/>
      <c r="AK263" s="137"/>
      <c r="AL263" s="137"/>
      <c r="AM263" s="137"/>
      <c r="AN263" s="137"/>
      <c r="AO263" s="137"/>
      <c r="AU263" s="137"/>
    </row>
  </sheetData>
  <mergeCells count="3">
    <mergeCell ref="U6:V6"/>
    <mergeCell ref="X6:AB6"/>
    <mergeCell ref="AD6:AG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topLeftCell="A106" workbookViewId="0">
      <selection activeCell="P131" sqref="P131"/>
    </sheetView>
  </sheetViews>
  <sheetFormatPr baseColWidth="10" defaultRowHeight="15"/>
  <cols>
    <col min="11" max="14" width="11.42578125" style="155"/>
  </cols>
  <sheetData>
    <row r="1" spans="1:20">
      <c r="A1">
        <v>1</v>
      </c>
      <c r="B1" t="s">
        <v>54</v>
      </c>
      <c r="C1">
        <v>68</v>
      </c>
      <c r="D1" t="s">
        <v>55</v>
      </c>
      <c r="E1" t="s">
        <v>56</v>
      </c>
      <c r="F1" t="s">
        <v>57</v>
      </c>
      <c r="G1">
        <v>46</v>
      </c>
      <c r="H1" t="s">
        <v>58</v>
      </c>
      <c r="K1" s="155">
        <v>42306</v>
      </c>
      <c r="L1" s="155">
        <v>42318</v>
      </c>
      <c r="M1" s="155">
        <v>43009</v>
      </c>
      <c r="N1" s="155">
        <v>45240</v>
      </c>
      <c r="O1">
        <v>0</v>
      </c>
      <c r="P1">
        <v>68</v>
      </c>
      <c r="Q1" t="s">
        <v>292</v>
      </c>
      <c r="R1">
        <v>83</v>
      </c>
      <c r="S1">
        <v>120</v>
      </c>
      <c r="T1">
        <v>998894</v>
      </c>
    </row>
    <row r="2" spans="1:20">
      <c r="A2">
        <v>1</v>
      </c>
      <c r="B2" t="s">
        <v>54</v>
      </c>
      <c r="C2">
        <v>92</v>
      </c>
      <c r="D2" t="s">
        <v>55</v>
      </c>
      <c r="E2" t="s">
        <v>59</v>
      </c>
      <c r="F2" t="s">
        <v>60</v>
      </c>
      <c r="G2">
        <v>163</v>
      </c>
      <c r="H2" t="s">
        <v>58</v>
      </c>
      <c r="K2" s="155">
        <v>42324</v>
      </c>
      <c r="L2" s="155">
        <v>42318</v>
      </c>
      <c r="M2" s="155">
        <v>43009</v>
      </c>
      <c r="N2" s="155">
        <v>45240</v>
      </c>
      <c r="O2">
        <v>0</v>
      </c>
      <c r="P2">
        <v>68</v>
      </c>
      <c r="Q2" t="s">
        <v>292</v>
      </c>
      <c r="R2">
        <v>83</v>
      </c>
      <c r="S2">
        <v>120</v>
      </c>
      <c r="T2">
        <v>500000</v>
      </c>
    </row>
    <row r="3" spans="1:20">
      <c r="A3">
        <v>1</v>
      </c>
      <c r="B3" t="s">
        <v>54</v>
      </c>
      <c r="C3">
        <v>92</v>
      </c>
      <c r="D3" t="s">
        <v>55</v>
      </c>
      <c r="E3" t="s">
        <v>61</v>
      </c>
      <c r="F3" t="s">
        <v>60</v>
      </c>
      <c r="G3">
        <v>163</v>
      </c>
      <c r="H3" t="s">
        <v>58</v>
      </c>
      <c r="K3" s="155">
        <v>42324</v>
      </c>
      <c r="L3" s="155">
        <v>42318</v>
      </c>
      <c r="M3" s="155">
        <v>43009</v>
      </c>
      <c r="N3" s="155">
        <v>45240</v>
      </c>
      <c r="O3">
        <v>0</v>
      </c>
      <c r="P3">
        <v>68</v>
      </c>
      <c r="Q3" t="s">
        <v>292</v>
      </c>
      <c r="R3">
        <v>83</v>
      </c>
      <c r="S3">
        <v>120</v>
      </c>
      <c r="T3">
        <v>100000</v>
      </c>
    </row>
    <row r="4" spans="1:20">
      <c r="A4">
        <v>1</v>
      </c>
      <c r="B4" t="s">
        <v>54</v>
      </c>
      <c r="C4">
        <v>27</v>
      </c>
      <c r="D4" t="s">
        <v>55</v>
      </c>
      <c r="E4" t="s">
        <v>62</v>
      </c>
      <c r="F4" t="s">
        <v>63</v>
      </c>
      <c r="G4">
        <v>23010</v>
      </c>
      <c r="H4" t="s">
        <v>58</v>
      </c>
      <c r="K4" s="155">
        <v>42331</v>
      </c>
      <c r="L4" s="155">
        <v>42318</v>
      </c>
      <c r="M4" s="155">
        <v>43009</v>
      </c>
      <c r="N4" s="155">
        <v>45240</v>
      </c>
      <c r="O4">
        <v>0</v>
      </c>
      <c r="P4">
        <v>68</v>
      </c>
      <c r="Q4" t="s">
        <v>292</v>
      </c>
      <c r="R4">
        <v>83</v>
      </c>
      <c r="S4">
        <v>120</v>
      </c>
      <c r="T4">
        <v>100000</v>
      </c>
    </row>
    <row r="5" spans="1:20">
      <c r="A5">
        <v>1</v>
      </c>
      <c r="B5" t="s">
        <v>54</v>
      </c>
      <c r="C5">
        <v>27</v>
      </c>
      <c r="D5" t="s">
        <v>55</v>
      </c>
      <c r="E5" t="s">
        <v>64</v>
      </c>
      <c r="F5" t="s">
        <v>63</v>
      </c>
      <c r="G5">
        <v>23010</v>
      </c>
      <c r="H5" t="s">
        <v>58</v>
      </c>
      <c r="K5" s="155">
        <v>42331</v>
      </c>
      <c r="L5" s="155">
        <v>42318</v>
      </c>
      <c r="M5" s="155">
        <v>43009</v>
      </c>
      <c r="N5" s="155">
        <v>45240</v>
      </c>
      <c r="O5">
        <v>0</v>
      </c>
      <c r="P5">
        <v>68</v>
      </c>
      <c r="Q5" t="s">
        <v>292</v>
      </c>
      <c r="R5">
        <v>83</v>
      </c>
      <c r="S5">
        <v>120</v>
      </c>
      <c r="T5">
        <v>500950</v>
      </c>
    </row>
    <row r="6" spans="1:20">
      <c r="A6">
        <v>1</v>
      </c>
      <c r="B6" t="s">
        <v>54</v>
      </c>
      <c r="C6">
        <v>27</v>
      </c>
      <c r="D6" t="s">
        <v>55</v>
      </c>
      <c r="E6" t="s">
        <v>65</v>
      </c>
      <c r="F6" t="s">
        <v>63</v>
      </c>
      <c r="G6">
        <v>23010</v>
      </c>
      <c r="H6" t="s">
        <v>58</v>
      </c>
      <c r="K6" s="155">
        <v>42331</v>
      </c>
      <c r="L6" s="155">
        <v>42318</v>
      </c>
      <c r="M6" s="155">
        <v>43009</v>
      </c>
      <c r="N6" s="155">
        <v>45240</v>
      </c>
      <c r="O6">
        <v>0</v>
      </c>
      <c r="P6">
        <v>68</v>
      </c>
      <c r="Q6" t="s">
        <v>292</v>
      </c>
      <c r="R6">
        <v>83</v>
      </c>
      <c r="S6">
        <v>120</v>
      </c>
      <c r="T6">
        <v>345000</v>
      </c>
    </row>
    <row r="7" spans="1:20">
      <c r="A7">
        <v>1</v>
      </c>
      <c r="B7" t="s">
        <v>54</v>
      </c>
      <c r="C7">
        <v>27</v>
      </c>
      <c r="D7" t="s">
        <v>55</v>
      </c>
      <c r="E7" t="s">
        <v>66</v>
      </c>
      <c r="F7" t="s">
        <v>63</v>
      </c>
      <c r="G7">
        <v>23010</v>
      </c>
      <c r="H7" t="s">
        <v>58</v>
      </c>
      <c r="K7" s="155">
        <v>42331</v>
      </c>
      <c r="L7" s="155">
        <v>42318</v>
      </c>
      <c r="M7" s="155">
        <v>43009</v>
      </c>
      <c r="N7" s="155">
        <v>45240</v>
      </c>
      <c r="O7">
        <v>0</v>
      </c>
      <c r="P7">
        <v>68</v>
      </c>
      <c r="Q7" t="s">
        <v>292</v>
      </c>
      <c r="R7">
        <v>83</v>
      </c>
      <c r="S7">
        <v>120</v>
      </c>
      <c r="T7">
        <v>35000</v>
      </c>
    </row>
    <row r="8" spans="1:20">
      <c r="A8">
        <v>1</v>
      </c>
      <c r="B8" t="s">
        <v>54</v>
      </c>
      <c r="C8">
        <v>27</v>
      </c>
      <c r="D8" t="s">
        <v>55</v>
      </c>
      <c r="E8" t="s">
        <v>67</v>
      </c>
      <c r="F8" t="s">
        <v>63</v>
      </c>
      <c r="G8">
        <v>23010</v>
      </c>
      <c r="H8" t="s">
        <v>58</v>
      </c>
      <c r="K8" s="155">
        <v>42331</v>
      </c>
      <c r="L8" s="155">
        <v>42318</v>
      </c>
      <c r="M8" s="155">
        <v>43009</v>
      </c>
      <c r="N8" s="155">
        <v>45240</v>
      </c>
      <c r="O8">
        <v>0</v>
      </c>
      <c r="P8">
        <v>68</v>
      </c>
      <c r="Q8" t="s">
        <v>292</v>
      </c>
      <c r="R8">
        <v>83</v>
      </c>
      <c r="S8">
        <v>120</v>
      </c>
      <c r="T8">
        <v>8000</v>
      </c>
    </row>
    <row r="9" spans="1:20">
      <c r="A9">
        <v>1</v>
      </c>
      <c r="B9" t="s">
        <v>54</v>
      </c>
      <c r="C9">
        <v>21</v>
      </c>
      <c r="D9" t="s">
        <v>55</v>
      </c>
      <c r="E9" t="s">
        <v>68</v>
      </c>
      <c r="F9" t="s">
        <v>60</v>
      </c>
      <c r="G9">
        <v>164</v>
      </c>
      <c r="H9" t="s">
        <v>58</v>
      </c>
      <c r="I9" t="s">
        <v>69</v>
      </c>
      <c r="K9" s="155">
        <v>42340</v>
      </c>
      <c r="L9" s="155">
        <v>42318</v>
      </c>
      <c r="M9" s="155">
        <v>43009</v>
      </c>
      <c r="N9" s="155">
        <v>45240</v>
      </c>
      <c r="O9">
        <v>0</v>
      </c>
      <c r="P9">
        <v>68</v>
      </c>
      <c r="Q9" t="s">
        <v>292</v>
      </c>
      <c r="R9">
        <v>83</v>
      </c>
      <c r="S9">
        <v>120</v>
      </c>
      <c r="T9">
        <v>28165753</v>
      </c>
    </row>
    <row r="10" spans="1:20">
      <c r="A10">
        <v>1</v>
      </c>
      <c r="B10" t="s">
        <v>54</v>
      </c>
      <c r="C10">
        <v>67</v>
      </c>
      <c r="D10" t="s">
        <v>55</v>
      </c>
      <c r="E10" t="s">
        <v>56</v>
      </c>
      <c r="F10" t="s">
        <v>57</v>
      </c>
      <c r="G10">
        <v>59</v>
      </c>
      <c r="H10" t="s">
        <v>58</v>
      </c>
      <c r="K10" s="155">
        <v>42374</v>
      </c>
      <c r="L10" s="155">
        <v>42318</v>
      </c>
      <c r="M10" s="155">
        <v>43009</v>
      </c>
      <c r="N10" s="155">
        <v>45240</v>
      </c>
      <c r="O10">
        <v>0</v>
      </c>
      <c r="P10">
        <v>68</v>
      </c>
      <c r="Q10" t="s">
        <v>292</v>
      </c>
      <c r="R10">
        <v>83</v>
      </c>
      <c r="S10">
        <v>120</v>
      </c>
      <c r="T10">
        <v>998894</v>
      </c>
    </row>
    <row r="11" spans="1:20">
      <c r="A11">
        <v>1</v>
      </c>
      <c r="B11" t="s">
        <v>54</v>
      </c>
      <c r="C11">
        <v>93</v>
      </c>
      <c r="D11" t="s">
        <v>55</v>
      </c>
      <c r="E11" t="s">
        <v>56</v>
      </c>
      <c r="F11" t="s">
        <v>57</v>
      </c>
      <c r="G11">
        <v>65</v>
      </c>
      <c r="H11" t="s">
        <v>58</v>
      </c>
      <c r="K11" s="155">
        <v>42397</v>
      </c>
      <c r="L11" s="155">
        <v>42318</v>
      </c>
      <c r="M11" s="155">
        <v>43009</v>
      </c>
      <c r="N11" s="155">
        <v>45240</v>
      </c>
      <c r="O11">
        <v>0</v>
      </c>
      <c r="P11">
        <v>68</v>
      </c>
      <c r="Q11" t="s">
        <v>292</v>
      </c>
      <c r="R11">
        <v>83</v>
      </c>
      <c r="S11">
        <v>120</v>
      </c>
      <c r="T11">
        <v>669771</v>
      </c>
    </row>
    <row r="12" spans="1:20">
      <c r="A12">
        <v>1</v>
      </c>
      <c r="B12" t="s">
        <v>54</v>
      </c>
      <c r="C12">
        <v>22</v>
      </c>
      <c r="D12" t="s">
        <v>55</v>
      </c>
      <c r="E12" t="s">
        <v>68</v>
      </c>
      <c r="F12" t="s">
        <v>60</v>
      </c>
      <c r="G12">
        <v>169</v>
      </c>
      <c r="H12" t="s">
        <v>58</v>
      </c>
      <c r="I12" t="s">
        <v>69</v>
      </c>
      <c r="K12" s="155">
        <v>42430</v>
      </c>
      <c r="L12" s="155">
        <v>42318</v>
      </c>
      <c r="M12" s="155">
        <v>43009</v>
      </c>
      <c r="N12" s="155">
        <v>45240</v>
      </c>
      <c r="O12">
        <v>0</v>
      </c>
      <c r="P12">
        <v>68</v>
      </c>
      <c r="Q12" t="s">
        <v>292</v>
      </c>
      <c r="R12">
        <v>83</v>
      </c>
      <c r="S12">
        <v>120</v>
      </c>
      <c r="T12">
        <v>20577456</v>
      </c>
    </row>
    <row r="13" spans="1:20">
      <c r="A13">
        <v>1</v>
      </c>
      <c r="B13" t="s">
        <v>54</v>
      </c>
      <c r="C13">
        <v>23</v>
      </c>
      <c r="D13" t="s">
        <v>55</v>
      </c>
      <c r="E13" t="s">
        <v>68</v>
      </c>
      <c r="F13" t="s">
        <v>60</v>
      </c>
      <c r="G13">
        <v>170</v>
      </c>
      <c r="H13" t="s">
        <v>58</v>
      </c>
      <c r="I13" t="s">
        <v>69</v>
      </c>
      <c r="K13" s="155">
        <v>42444</v>
      </c>
      <c r="L13" s="155">
        <v>42318</v>
      </c>
      <c r="M13" s="155">
        <v>43009</v>
      </c>
      <c r="N13" s="155">
        <v>45240</v>
      </c>
      <c r="O13">
        <v>0</v>
      </c>
      <c r="P13">
        <v>68</v>
      </c>
      <c r="Q13" t="s">
        <v>292</v>
      </c>
      <c r="R13">
        <v>83</v>
      </c>
      <c r="S13">
        <v>120</v>
      </c>
      <c r="T13">
        <v>24663327</v>
      </c>
    </row>
    <row r="14" spans="1:20">
      <c r="A14">
        <v>1</v>
      </c>
      <c r="B14" t="s">
        <v>54</v>
      </c>
      <c r="C14">
        <v>24</v>
      </c>
      <c r="D14" t="s">
        <v>55</v>
      </c>
      <c r="E14" t="s">
        <v>68</v>
      </c>
      <c r="F14" t="s">
        <v>60</v>
      </c>
      <c r="G14">
        <v>173</v>
      </c>
      <c r="H14" t="s">
        <v>58</v>
      </c>
      <c r="I14" t="s">
        <v>69</v>
      </c>
      <c r="K14" s="155">
        <v>42534</v>
      </c>
      <c r="L14" s="155">
        <v>42318</v>
      </c>
      <c r="M14" s="155">
        <v>43009</v>
      </c>
      <c r="N14" s="155">
        <v>45240</v>
      </c>
      <c r="O14">
        <v>0</v>
      </c>
      <c r="P14">
        <v>68</v>
      </c>
      <c r="Q14" t="s">
        <v>292</v>
      </c>
      <c r="R14">
        <v>83</v>
      </c>
      <c r="S14">
        <v>120</v>
      </c>
      <c r="T14">
        <v>32025280</v>
      </c>
    </row>
    <row r="15" spans="1:20">
      <c r="A15">
        <v>1</v>
      </c>
      <c r="B15" t="s">
        <v>54</v>
      </c>
      <c r="C15">
        <v>94</v>
      </c>
      <c r="D15" t="s">
        <v>55</v>
      </c>
      <c r="E15" t="s">
        <v>70</v>
      </c>
      <c r="F15" t="s">
        <v>71</v>
      </c>
      <c r="G15">
        <v>131</v>
      </c>
      <c r="H15" t="s">
        <v>58</v>
      </c>
      <c r="K15" s="155">
        <v>42614</v>
      </c>
      <c r="L15" s="155">
        <v>42318</v>
      </c>
      <c r="M15" s="155">
        <v>43009</v>
      </c>
      <c r="N15" s="155">
        <v>45240</v>
      </c>
      <c r="O15">
        <v>0</v>
      </c>
      <c r="P15">
        <v>68</v>
      </c>
      <c r="Q15" t="s">
        <v>292</v>
      </c>
      <c r="R15">
        <v>83</v>
      </c>
      <c r="S15">
        <v>120</v>
      </c>
      <c r="T15">
        <v>3145295</v>
      </c>
    </row>
    <row r="16" spans="1:20">
      <c r="A16">
        <v>1</v>
      </c>
      <c r="B16" t="s">
        <v>54</v>
      </c>
      <c r="C16">
        <v>95</v>
      </c>
      <c r="D16" t="s">
        <v>55</v>
      </c>
      <c r="E16" t="s">
        <v>70</v>
      </c>
      <c r="F16" t="s">
        <v>71</v>
      </c>
      <c r="G16">
        <v>142</v>
      </c>
      <c r="H16" t="s">
        <v>58</v>
      </c>
      <c r="K16" s="155">
        <v>42644</v>
      </c>
      <c r="L16" s="155">
        <v>42318</v>
      </c>
      <c r="M16" s="155">
        <v>43009</v>
      </c>
      <c r="N16" s="155">
        <v>45240</v>
      </c>
      <c r="O16">
        <v>0</v>
      </c>
      <c r="P16">
        <v>68</v>
      </c>
      <c r="Q16" t="s">
        <v>292</v>
      </c>
      <c r="R16">
        <v>83</v>
      </c>
      <c r="S16">
        <v>120</v>
      </c>
      <c r="T16">
        <v>3146916</v>
      </c>
    </row>
    <row r="17" spans="1:20">
      <c r="A17">
        <v>1</v>
      </c>
      <c r="B17" t="s">
        <v>54</v>
      </c>
      <c r="C17">
        <v>96</v>
      </c>
      <c r="D17" t="s">
        <v>55</v>
      </c>
      <c r="E17" t="s">
        <v>70</v>
      </c>
      <c r="F17" t="s">
        <v>71</v>
      </c>
      <c r="G17">
        <v>152</v>
      </c>
      <c r="H17" t="s">
        <v>58</v>
      </c>
      <c r="K17" s="155">
        <v>42675</v>
      </c>
      <c r="L17" s="155">
        <v>42318</v>
      </c>
      <c r="M17" s="155">
        <v>43009</v>
      </c>
      <c r="N17" s="155">
        <v>45240</v>
      </c>
      <c r="O17">
        <v>0</v>
      </c>
      <c r="P17">
        <v>68</v>
      </c>
      <c r="Q17" t="s">
        <v>292</v>
      </c>
      <c r="R17">
        <v>83</v>
      </c>
      <c r="S17">
        <v>120</v>
      </c>
      <c r="T17">
        <v>3151584</v>
      </c>
    </row>
    <row r="18" spans="1:20">
      <c r="A18">
        <v>1</v>
      </c>
      <c r="B18" t="s">
        <v>54</v>
      </c>
      <c r="C18">
        <v>15</v>
      </c>
      <c r="D18" t="s">
        <v>55</v>
      </c>
      <c r="E18" t="s">
        <v>68</v>
      </c>
      <c r="F18" t="s">
        <v>72</v>
      </c>
      <c r="G18">
        <v>481</v>
      </c>
      <c r="H18" t="s">
        <v>58</v>
      </c>
      <c r="I18" t="s">
        <v>69</v>
      </c>
      <c r="K18" s="155">
        <v>42684</v>
      </c>
      <c r="L18" s="155">
        <v>42318</v>
      </c>
      <c r="M18" s="155">
        <v>43009</v>
      </c>
      <c r="N18" s="155">
        <v>45240</v>
      </c>
      <c r="O18">
        <v>0</v>
      </c>
      <c r="P18">
        <v>68</v>
      </c>
      <c r="Q18" t="s">
        <v>292</v>
      </c>
      <c r="R18">
        <v>83</v>
      </c>
      <c r="S18">
        <v>120</v>
      </c>
      <c r="T18">
        <v>2035693</v>
      </c>
    </row>
    <row r="19" spans="1:20">
      <c r="A19">
        <v>1</v>
      </c>
      <c r="B19" t="s">
        <v>54</v>
      </c>
      <c r="C19">
        <v>28</v>
      </c>
      <c r="D19" t="s">
        <v>55</v>
      </c>
      <c r="E19" t="s">
        <v>73</v>
      </c>
      <c r="F19" t="s">
        <v>74</v>
      </c>
      <c r="G19">
        <v>31</v>
      </c>
      <c r="H19" t="s">
        <v>58</v>
      </c>
      <c r="K19" s="155">
        <v>42685</v>
      </c>
      <c r="L19" s="155">
        <v>42318</v>
      </c>
      <c r="M19" s="155">
        <v>43009</v>
      </c>
      <c r="N19" s="155">
        <v>45240</v>
      </c>
      <c r="O19">
        <v>0</v>
      </c>
      <c r="P19">
        <v>68</v>
      </c>
      <c r="Q19" t="s">
        <v>292</v>
      </c>
      <c r="R19">
        <v>83</v>
      </c>
      <c r="S19">
        <v>120</v>
      </c>
      <c r="T19">
        <v>1150000</v>
      </c>
    </row>
    <row r="20" spans="1:20">
      <c r="A20">
        <v>1</v>
      </c>
      <c r="B20" t="s">
        <v>54</v>
      </c>
      <c r="C20">
        <v>30</v>
      </c>
      <c r="D20" t="s">
        <v>55</v>
      </c>
      <c r="E20" t="s">
        <v>75</v>
      </c>
      <c r="F20" t="s">
        <v>76</v>
      </c>
      <c r="G20">
        <v>28</v>
      </c>
      <c r="H20" t="s">
        <v>58</v>
      </c>
      <c r="K20" s="155">
        <v>42703</v>
      </c>
      <c r="L20" s="155">
        <v>42318</v>
      </c>
      <c r="M20" s="155">
        <v>43009</v>
      </c>
      <c r="N20" s="155">
        <v>45240</v>
      </c>
      <c r="O20">
        <v>0</v>
      </c>
      <c r="P20">
        <v>68</v>
      </c>
      <c r="Q20" t="s">
        <v>292</v>
      </c>
      <c r="R20">
        <v>83</v>
      </c>
      <c r="S20">
        <v>120</v>
      </c>
      <c r="T20">
        <v>87500</v>
      </c>
    </row>
    <row r="21" spans="1:20">
      <c r="A21">
        <v>1</v>
      </c>
      <c r="B21" t="s">
        <v>54</v>
      </c>
      <c r="C21">
        <v>97</v>
      </c>
      <c r="D21" t="s">
        <v>55</v>
      </c>
      <c r="E21" t="s">
        <v>70</v>
      </c>
      <c r="F21" t="s">
        <v>71</v>
      </c>
      <c r="G21">
        <v>162</v>
      </c>
      <c r="H21" t="s">
        <v>58</v>
      </c>
      <c r="K21" s="155">
        <v>42705</v>
      </c>
      <c r="L21" s="155">
        <v>42318</v>
      </c>
      <c r="M21" s="155">
        <v>43009</v>
      </c>
      <c r="N21" s="155">
        <v>45240</v>
      </c>
      <c r="O21">
        <v>0</v>
      </c>
      <c r="P21">
        <v>68</v>
      </c>
      <c r="Q21" t="s">
        <v>292</v>
      </c>
      <c r="R21">
        <v>83</v>
      </c>
      <c r="S21">
        <v>120</v>
      </c>
      <c r="T21">
        <v>3157834</v>
      </c>
    </row>
    <row r="22" spans="1:20">
      <c r="A22">
        <v>1</v>
      </c>
      <c r="B22" t="s">
        <v>54</v>
      </c>
      <c r="C22">
        <v>16</v>
      </c>
      <c r="D22" t="s">
        <v>55</v>
      </c>
      <c r="E22" t="s">
        <v>68</v>
      </c>
      <c r="F22" t="s">
        <v>77</v>
      </c>
      <c r="G22">
        <v>2</v>
      </c>
      <c r="H22" t="s">
        <v>58</v>
      </c>
      <c r="I22" t="s">
        <v>69</v>
      </c>
      <c r="K22" s="155">
        <v>42705</v>
      </c>
      <c r="L22" s="155">
        <v>42318</v>
      </c>
      <c r="M22" s="155">
        <v>43009</v>
      </c>
      <c r="N22" s="155">
        <v>45240</v>
      </c>
      <c r="O22">
        <v>0</v>
      </c>
      <c r="P22">
        <v>68</v>
      </c>
      <c r="Q22" t="s">
        <v>292</v>
      </c>
      <c r="R22">
        <v>83</v>
      </c>
      <c r="S22">
        <v>120</v>
      </c>
      <c r="T22">
        <v>75630252</v>
      </c>
    </row>
    <row r="23" spans="1:20">
      <c r="A23">
        <v>1</v>
      </c>
      <c r="B23" t="s">
        <v>54</v>
      </c>
      <c r="C23">
        <v>115</v>
      </c>
      <c r="D23" t="s">
        <v>55</v>
      </c>
      <c r="E23" t="s">
        <v>70</v>
      </c>
      <c r="F23" t="s">
        <v>71</v>
      </c>
      <c r="G23">
        <v>174</v>
      </c>
      <c r="H23" t="s">
        <v>58</v>
      </c>
      <c r="K23" s="155">
        <v>42736</v>
      </c>
      <c r="L23" s="155">
        <v>42318</v>
      </c>
      <c r="M23" s="155">
        <v>43009</v>
      </c>
      <c r="N23" s="155">
        <v>45240</v>
      </c>
      <c r="O23">
        <v>0</v>
      </c>
      <c r="P23">
        <v>68</v>
      </c>
      <c r="Q23" t="s">
        <v>292</v>
      </c>
      <c r="R23">
        <v>83</v>
      </c>
      <c r="S23">
        <v>120</v>
      </c>
      <c r="T23">
        <v>3161860</v>
      </c>
    </row>
    <row r="24" spans="1:20">
      <c r="A24">
        <v>1</v>
      </c>
      <c r="B24" t="s">
        <v>54</v>
      </c>
      <c r="C24">
        <v>114</v>
      </c>
      <c r="D24" t="s">
        <v>55</v>
      </c>
      <c r="E24" t="s">
        <v>70</v>
      </c>
      <c r="F24" t="s">
        <v>71</v>
      </c>
      <c r="G24">
        <v>184</v>
      </c>
      <c r="H24" t="s">
        <v>58</v>
      </c>
      <c r="K24" s="155">
        <v>42767</v>
      </c>
      <c r="L24" s="155">
        <v>42318</v>
      </c>
      <c r="M24" s="155">
        <v>43009</v>
      </c>
      <c r="N24" s="155">
        <v>45240</v>
      </c>
      <c r="O24">
        <v>0</v>
      </c>
      <c r="P24">
        <v>68</v>
      </c>
      <c r="Q24" t="s">
        <v>292</v>
      </c>
      <c r="R24">
        <v>83</v>
      </c>
      <c r="S24">
        <v>120</v>
      </c>
      <c r="T24">
        <v>3157981</v>
      </c>
    </row>
    <row r="25" spans="1:20">
      <c r="A25">
        <v>1</v>
      </c>
      <c r="B25" t="s">
        <v>54</v>
      </c>
      <c r="C25">
        <v>2</v>
      </c>
      <c r="D25" t="s">
        <v>55</v>
      </c>
      <c r="E25" t="s">
        <v>68</v>
      </c>
      <c r="F25" t="s">
        <v>78</v>
      </c>
      <c r="G25">
        <v>4</v>
      </c>
      <c r="H25" t="s">
        <v>58</v>
      </c>
      <c r="I25" t="s">
        <v>69</v>
      </c>
      <c r="K25" s="155">
        <v>42767</v>
      </c>
      <c r="L25" s="155">
        <v>42318</v>
      </c>
      <c r="M25" s="155">
        <v>43009</v>
      </c>
      <c r="N25" s="155">
        <v>45240</v>
      </c>
      <c r="O25">
        <v>0</v>
      </c>
      <c r="P25">
        <v>68</v>
      </c>
      <c r="Q25" t="s">
        <v>292</v>
      </c>
      <c r="R25">
        <v>83</v>
      </c>
      <c r="S25">
        <v>120</v>
      </c>
      <c r="T25">
        <v>58823529</v>
      </c>
    </row>
    <row r="26" spans="1:20">
      <c r="A26">
        <v>1</v>
      </c>
      <c r="B26" t="s">
        <v>54</v>
      </c>
      <c r="C26">
        <v>31</v>
      </c>
      <c r="D26" t="s">
        <v>55</v>
      </c>
      <c r="E26" t="s">
        <v>79</v>
      </c>
      <c r="F26" t="s">
        <v>72</v>
      </c>
      <c r="G26">
        <v>500</v>
      </c>
      <c r="H26" t="s">
        <v>58</v>
      </c>
      <c r="K26" s="155">
        <v>42768</v>
      </c>
      <c r="L26" s="155">
        <v>42318</v>
      </c>
      <c r="M26" s="155">
        <v>43009</v>
      </c>
      <c r="N26" s="155">
        <v>45240</v>
      </c>
      <c r="O26">
        <v>0</v>
      </c>
      <c r="P26">
        <v>68</v>
      </c>
      <c r="Q26" t="s">
        <v>292</v>
      </c>
      <c r="R26">
        <v>83</v>
      </c>
      <c r="S26">
        <v>120</v>
      </c>
      <c r="T26">
        <v>2035693</v>
      </c>
    </row>
    <row r="27" spans="1:20">
      <c r="A27">
        <v>1</v>
      </c>
      <c r="B27" t="s">
        <v>54</v>
      </c>
      <c r="C27">
        <v>32</v>
      </c>
      <c r="D27" t="s">
        <v>55</v>
      </c>
      <c r="E27" t="s">
        <v>80</v>
      </c>
      <c r="F27" t="s">
        <v>81</v>
      </c>
      <c r="G27">
        <v>57</v>
      </c>
      <c r="H27" t="s">
        <v>58</v>
      </c>
      <c r="K27" s="155">
        <v>42775</v>
      </c>
      <c r="L27" s="155">
        <v>42318</v>
      </c>
      <c r="M27" s="155">
        <v>43009</v>
      </c>
      <c r="N27" s="155">
        <v>45240</v>
      </c>
      <c r="O27">
        <v>0</v>
      </c>
      <c r="P27">
        <v>68</v>
      </c>
      <c r="Q27" t="s">
        <v>292</v>
      </c>
      <c r="R27">
        <v>83</v>
      </c>
      <c r="S27">
        <v>120</v>
      </c>
      <c r="T27">
        <v>5450000</v>
      </c>
    </row>
    <row r="28" spans="1:20">
      <c r="A28">
        <v>1</v>
      </c>
      <c r="B28" t="s">
        <v>54</v>
      </c>
      <c r="C28">
        <v>17</v>
      </c>
      <c r="D28" t="s">
        <v>55</v>
      </c>
      <c r="E28" t="s">
        <v>68</v>
      </c>
      <c r="F28" t="s">
        <v>77</v>
      </c>
      <c r="G28">
        <v>3</v>
      </c>
      <c r="H28" t="s">
        <v>58</v>
      </c>
      <c r="I28" t="s">
        <v>69</v>
      </c>
      <c r="K28" s="155">
        <v>42781</v>
      </c>
      <c r="L28" s="155">
        <v>42318</v>
      </c>
      <c r="M28" s="155">
        <v>43009</v>
      </c>
      <c r="N28" s="155">
        <v>45240</v>
      </c>
      <c r="O28">
        <v>0</v>
      </c>
      <c r="P28">
        <v>68</v>
      </c>
      <c r="Q28" t="s">
        <v>292</v>
      </c>
      <c r="R28">
        <v>83</v>
      </c>
      <c r="S28">
        <v>120</v>
      </c>
      <c r="T28">
        <v>58823529</v>
      </c>
    </row>
    <row r="29" spans="1:20">
      <c r="A29">
        <v>1</v>
      </c>
      <c r="B29" t="s">
        <v>54</v>
      </c>
      <c r="C29">
        <v>113</v>
      </c>
      <c r="D29" t="s">
        <v>55</v>
      </c>
      <c r="E29" t="s">
        <v>70</v>
      </c>
      <c r="F29" t="s">
        <v>71</v>
      </c>
      <c r="G29">
        <v>194</v>
      </c>
      <c r="H29" t="s">
        <v>58</v>
      </c>
      <c r="K29" s="155">
        <v>42795</v>
      </c>
      <c r="L29" s="155">
        <v>42318</v>
      </c>
      <c r="M29" s="155">
        <v>43009</v>
      </c>
      <c r="N29" s="155">
        <v>45240</v>
      </c>
      <c r="O29">
        <v>0</v>
      </c>
      <c r="P29">
        <v>68</v>
      </c>
      <c r="Q29" t="s">
        <v>292</v>
      </c>
      <c r="R29">
        <v>83</v>
      </c>
      <c r="S29">
        <v>120</v>
      </c>
      <c r="T29">
        <v>3167615</v>
      </c>
    </row>
    <row r="30" spans="1:20">
      <c r="A30">
        <v>1</v>
      </c>
      <c r="B30" t="s">
        <v>54</v>
      </c>
      <c r="C30">
        <v>1</v>
      </c>
      <c r="D30" t="s">
        <v>55</v>
      </c>
      <c r="E30" t="s">
        <v>68</v>
      </c>
      <c r="F30" t="s">
        <v>77</v>
      </c>
      <c r="G30">
        <v>5</v>
      </c>
      <c r="H30" t="s">
        <v>58</v>
      </c>
      <c r="I30" t="s">
        <v>69</v>
      </c>
      <c r="K30" s="155">
        <v>42797</v>
      </c>
      <c r="L30" s="155">
        <v>42318</v>
      </c>
      <c r="M30" s="155">
        <v>43009</v>
      </c>
      <c r="N30" s="155">
        <v>45240</v>
      </c>
      <c r="O30">
        <v>0</v>
      </c>
      <c r="P30">
        <v>68</v>
      </c>
      <c r="Q30" t="s">
        <v>292</v>
      </c>
      <c r="R30">
        <v>83</v>
      </c>
      <c r="S30">
        <v>120</v>
      </c>
      <c r="T30">
        <v>58823529</v>
      </c>
    </row>
    <row r="31" spans="1:20">
      <c r="A31">
        <v>1</v>
      </c>
      <c r="B31" t="s">
        <v>54</v>
      </c>
      <c r="C31">
        <v>33</v>
      </c>
      <c r="D31" t="s">
        <v>55</v>
      </c>
      <c r="E31" t="s">
        <v>82</v>
      </c>
      <c r="F31" t="s">
        <v>83</v>
      </c>
      <c r="G31">
        <v>82156591</v>
      </c>
      <c r="H31" t="s">
        <v>58</v>
      </c>
      <c r="K31" s="155">
        <v>42814</v>
      </c>
      <c r="L31" s="155">
        <v>42318</v>
      </c>
      <c r="M31" s="155">
        <v>43009</v>
      </c>
      <c r="N31" s="155">
        <v>45240</v>
      </c>
      <c r="O31">
        <v>0</v>
      </c>
      <c r="P31">
        <v>68</v>
      </c>
      <c r="Q31" t="s">
        <v>292</v>
      </c>
      <c r="R31">
        <v>83</v>
      </c>
      <c r="S31">
        <v>120</v>
      </c>
      <c r="T31">
        <v>13437</v>
      </c>
    </row>
    <row r="32" spans="1:20">
      <c r="A32">
        <v>1</v>
      </c>
      <c r="B32" t="s">
        <v>54</v>
      </c>
      <c r="C32">
        <v>33</v>
      </c>
      <c r="D32" t="s">
        <v>55</v>
      </c>
      <c r="E32" t="s">
        <v>84</v>
      </c>
      <c r="F32" t="s">
        <v>83</v>
      </c>
      <c r="G32">
        <v>82156591</v>
      </c>
      <c r="H32" t="s">
        <v>58</v>
      </c>
      <c r="K32" s="155">
        <v>42814</v>
      </c>
      <c r="L32" s="155">
        <v>42318</v>
      </c>
      <c r="M32" s="155">
        <v>43009</v>
      </c>
      <c r="N32" s="155">
        <v>45240</v>
      </c>
      <c r="O32">
        <v>0</v>
      </c>
      <c r="P32">
        <v>68</v>
      </c>
      <c r="Q32" t="s">
        <v>292</v>
      </c>
      <c r="R32">
        <v>83</v>
      </c>
      <c r="S32">
        <v>120</v>
      </c>
      <c r="T32">
        <v>163857</v>
      </c>
    </row>
    <row r="33" spans="1:20">
      <c r="A33">
        <v>1</v>
      </c>
      <c r="B33" t="s">
        <v>54</v>
      </c>
      <c r="C33">
        <v>34</v>
      </c>
      <c r="D33" t="s">
        <v>55</v>
      </c>
      <c r="E33" t="s">
        <v>85</v>
      </c>
      <c r="F33" t="s">
        <v>86</v>
      </c>
      <c r="G33">
        <v>76147</v>
      </c>
      <c r="H33" t="s">
        <v>58</v>
      </c>
      <c r="K33" s="155">
        <v>42815</v>
      </c>
      <c r="L33" s="155">
        <v>42318</v>
      </c>
      <c r="M33" s="155">
        <v>43009</v>
      </c>
      <c r="N33" s="155">
        <v>45240</v>
      </c>
      <c r="O33">
        <v>0</v>
      </c>
      <c r="P33">
        <v>68</v>
      </c>
      <c r="Q33" t="s">
        <v>292</v>
      </c>
      <c r="R33">
        <v>83</v>
      </c>
      <c r="S33">
        <v>120</v>
      </c>
      <c r="T33">
        <v>487241</v>
      </c>
    </row>
    <row r="34" spans="1:20">
      <c r="A34">
        <v>1</v>
      </c>
      <c r="B34" t="s">
        <v>54</v>
      </c>
      <c r="C34">
        <v>112</v>
      </c>
      <c r="D34" t="s">
        <v>55</v>
      </c>
      <c r="E34" t="s">
        <v>70</v>
      </c>
      <c r="F34" t="s">
        <v>71</v>
      </c>
      <c r="G34">
        <v>205</v>
      </c>
      <c r="H34" t="s">
        <v>58</v>
      </c>
      <c r="K34" s="155">
        <v>42826</v>
      </c>
      <c r="L34" s="155">
        <v>42318</v>
      </c>
      <c r="M34" s="155">
        <v>43009</v>
      </c>
      <c r="N34" s="155">
        <v>45240</v>
      </c>
      <c r="O34">
        <v>0</v>
      </c>
      <c r="P34">
        <v>68</v>
      </c>
      <c r="Q34" t="s">
        <v>292</v>
      </c>
      <c r="R34">
        <v>83</v>
      </c>
      <c r="S34">
        <v>120</v>
      </c>
      <c r="T34">
        <v>3176838</v>
      </c>
    </row>
    <row r="35" spans="1:20">
      <c r="A35">
        <v>1</v>
      </c>
      <c r="B35" t="s">
        <v>54</v>
      </c>
      <c r="C35">
        <v>35</v>
      </c>
      <c r="D35" t="s">
        <v>55</v>
      </c>
      <c r="E35" t="s">
        <v>87</v>
      </c>
      <c r="F35" t="s">
        <v>88</v>
      </c>
      <c r="G35">
        <v>472</v>
      </c>
      <c r="H35" t="s">
        <v>58</v>
      </c>
      <c r="K35" s="155">
        <v>42836</v>
      </c>
      <c r="L35" s="155">
        <v>42318</v>
      </c>
      <c r="M35" s="155">
        <v>43009</v>
      </c>
      <c r="N35" s="155">
        <v>45240</v>
      </c>
      <c r="O35">
        <v>0</v>
      </c>
      <c r="P35">
        <v>68</v>
      </c>
      <c r="Q35" t="s">
        <v>292</v>
      </c>
      <c r="R35">
        <v>83</v>
      </c>
      <c r="S35">
        <v>120</v>
      </c>
      <c r="T35">
        <v>9664</v>
      </c>
    </row>
    <row r="36" spans="1:20">
      <c r="A36">
        <v>1</v>
      </c>
      <c r="B36" t="s">
        <v>54</v>
      </c>
      <c r="C36">
        <v>111</v>
      </c>
      <c r="D36" t="s">
        <v>55</v>
      </c>
      <c r="E36" t="s">
        <v>70</v>
      </c>
      <c r="F36" t="s">
        <v>71</v>
      </c>
      <c r="G36">
        <v>215</v>
      </c>
      <c r="H36" t="s">
        <v>58</v>
      </c>
      <c r="K36" s="155">
        <v>42856</v>
      </c>
      <c r="L36" s="155">
        <v>42318</v>
      </c>
      <c r="M36" s="155">
        <v>43009</v>
      </c>
      <c r="N36" s="155">
        <v>45240</v>
      </c>
      <c r="O36">
        <v>0</v>
      </c>
      <c r="P36">
        <v>68</v>
      </c>
      <c r="Q36" t="s">
        <v>292</v>
      </c>
      <c r="R36">
        <v>83</v>
      </c>
      <c r="S36">
        <v>120</v>
      </c>
      <c r="T36">
        <v>3187794</v>
      </c>
    </row>
    <row r="37" spans="1:20">
      <c r="A37">
        <v>1</v>
      </c>
      <c r="B37" t="s">
        <v>54</v>
      </c>
      <c r="C37">
        <v>18</v>
      </c>
      <c r="D37" t="s">
        <v>55</v>
      </c>
      <c r="E37" t="s">
        <v>68</v>
      </c>
      <c r="F37" t="s">
        <v>77</v>
      </c>
      <c r="G37">
        <v>6</v>
      </c>
      <c r="H37" t="s">
        <v>58</v>
      </c>
      <c r="I37" t="s">
        <v>69</v>
      </c>
      <c r="K37" s="155">
        <v>42859</v>
      </c>
      <c r="L37" s="155">
        <v>42318</v>
      </c>
      <c r="M37" s="155">
        <v>43009</v>
      </c>
      <c r="N37" s="155">
        <v>45240</v>
      </c>
      <c r="O37">
        <v>0</v>
      </c>
      <c r="P37">
        <v>68</v>
      </c>
      <c r="Q37" t="s">
        <v>292</v>
      </c>
      <c r="R37">
        <v>83</v>
      </c>
      <c r="S37">
        <v>120</v>
      </c>
      <c r="T37">
        <v>12345795</v>
      </c>
    </row>
    <row r="38" spans="1:20">
      <c r="A38">
        <v>1</v>
      </c>
      <c r="B38" t="s">
        <v>54</v>
      </c>
      <c r="C38">
        <v>19</v>
      </c>
      <c r="D38" t="s">
        <v>55</v>
      </c>
      <c r="E38" t="s">
        <v>68</v>
      </c>
      <c r="F38" t="s">
        <v>77</v>
      </c>
      <c r="G38">
        <v>7</v>
      </c>
      <c r="H38" t="s">
        <v>58</v>
      </c>
      <c r="I38" t="s">
        <v>69</v>
      </c>
      <c r="K38" s="155">
        <v>42859</v>
      </c>
      <c r="L38" s="155">
        <v>42318</v>
      </c>
      <c r="M38" s="155">
        <v>43009</v>
      </c>
      <c r="N38" s="155">
        <v>45240</v>
      </c>
      <c r="O38">
        <v>0</v>
      </c>
      <c r="P38">
        <v>68</v>
      </c>
      <c r="Q38" t="s">
        <v>292</v>
      </c>
      <c r="R38">
        <v>83</v>
      </c>
      <c r="S38">
        <v>120</v>
      </c>
      <c r="T38">
        <v>33613445</v>
      </c>
    </row>
    <row r="39" spans="1:20">
      <c r="A39">
        <v>1</v>
      </c>
      <c r="B39" t="s">
        <v>54</v>
      </c>
      <c r="C39">
        <v>36</v>
      </c>
      <c r="D39" t="s">
        <v>55</v>
      </c>
      <c r="E39" t="s">
        <v>89</v>
      </c>
      <c r="F39" t="s">
        <v>90</v>
      </c>
      <c r="G39">
        <v>26</v>
      </c>
      <c r="H39" t="s">
        <v>58</v>
      </c>
      <c r="K39" s="155">
        <v>42876</v>
      </c>
      <c r="L39" s="155">
        <v>42318</v>
      </c>
      <c r="M39" s="155">
        <v>43009</v>
      </c>
      <c r="N39" s="155">
        <v>45240</v>
      </c>
      <c r="O39">
        <v>0</v>
      </c>
      <c r="P39">
        <v>68</v>
      </c>
      <c r="Q39" t="s">
        <v>292</v>
      </c>
      <c r="R39">
        <v>83</v>
      </c>
      <c r="S39">
        <v>120</v>
      </c>
      <c r="T39">
        <v>733804</v>
      </c>
    </row>
    <row r="40" spans="1:20">
      <c r="A40">
        <v>1</v>
      </c>
      <c r="B40" t="s">
        <v>54</v>
      </c>
      <c r="C40">
        <v>37</v>
      </c>
      <c r="D40" t="s">
        <v>55</v>
      </c>
      <c r="E40" t="s">
        <v>91</v>
      </c>
      <c r="F40" t="s">
        <v>92</v>
      </c>
      <c r="G40">
        <v>12719</v>
      </c>
      <c r="H40" t="s">
        <v>58</v>
      </c>
      <c r="K40" s="155">
        <v>42886</v>
      </c>
      <c r="L40" s="155">
        <v>42318</v>
      </c>
      <c r="M40" s="155">
        <v>43009</v>
      </c>
      <c r="N40" s="155">
        <v>45240</v>
      </c>
      <c r="O40">
        <v>0</v>
      </c>
      <c r="P40">
        <v>68</v>
      </c>
      <c r="Q40" t="s">
        <v>292</v>
      </c>
      <c r="R40">
        <v>83</v>
      </c>
      <c r="S40">
        <v>120</v>
      </c>
      <c r="T40">
        <v>54982</v>
      </c>
    </row>
    <row r="41" spans="1:20">
      <c r="A41">
        <v>1</v>
      </c>
      <c r="B41" t="s">
        <v>54</v>
      </c>
      <c r="C41">
        <v>38</v>
      </c>
      <c r="D41" t="s">
        <v>55</v>
      </c>
      <c r="E41" t="s">
        <v>85</v>
      </c>
      <c r="F41" t="s">
        <v>93</v>
      </c>
      <c r="G41">
        <v>12650382</v>
      </c>
      <c r="H41" t="s">
        <v>58</v>
      </c>
      <c r="K41" s="155">
        <v>42887</v>
      </c>
      <c r="L41" s="155">
        <v>42318</v>
      </c>
      <c r="M41" s="155">
        <v>43009</v>
      </c>
      <c r="N41" s="155">
        <v>45240</v>
      </c>
      <c r="O41">
        <v>0</v>
      </c>
      <c r="P41">
        <v>68</v>
      </c>
      <c r="Q41" t="s">
        <v>292</v>
      </c>
      <c r="R41">
        <v>83</v>
      </c>
      <c r="S41">
        <v>120</v>
      </c>
      <c r="T41">
        <v>105378</v>
      </c>
    </row>
    <row r="42" spans="1:20">
      <c r="A42">
        <v>1</v>
      </c>
      <c r="B42" t="s">
        <v>54</v>
      </c>
      <c r="C42">
        <v>110</v>
      </c>
      <c r="D42" t="s">
        <v>55</v>
      </c>
      <c r="E42" t="s">
        <v>70</v>
      </c>
      <c r="F42" t="s">
        <v>71</v>
      </c>
      <c r="G42">
        <v>225</v>
      </c>
      <c r="H42" t="s">
        <v>58</v>
      </c>
      <c r="K42" s="155">
        <v>42887</v>
      </c>
      <c r="L42" s="155">
        <v>42318</v>
      </c>
      <c r="M42" s="155">
        <v>43009</v>
      </c>
      <c r="N42" s="155">
        <v>45240</v>
      </c>
      <c r="O42">
        <v>0</v>
      </c>
      <c r="P42">
        <v>68</v>
      </c>
      <c r="Q42" t="s">
        <v>292</v>
      </c>
      <c r="R42">
        <v>83</v>
      </c>
      <c r="S42">
        <v>120</v>
      </c>
      <c r="T42">
        <v>3195924</v>
      </c>
    </row>
    <row r="43" spans="1:20">
      <c r="A43">
        <v>1</v>
      </c>
      <c r="B43" t="s">
        <v>54</v>
      </c>
      <c r="C43">
        <v>39</v>
      </c>
      <c r="D43" t="s">
        <v>55</v>
      </c>
      <c r="E43" t="s">
        <v>94</v>
      </c>
      <c r="F43" t="s">
        <v>95</v>
      </c>
      <c r="G43">
        <v>908</v>
      </c>
      <c r="H43" t="s">
        <v>58</v>
      </c>
      <c r="K43" s="155">
        <v>42894</v>
      </c>
      <c r="L43" s="155">
        <v>42318</v>
      </c>
      <c r="M43" s="155">
        <v>43009</v>
      </c>
      <c r="N43" s="155">
        <v>45240</v>
      </c>
      <c r="O43">
        <v>0</v>
      </c>
      <c r="P43">
        <v>68</v>
      </c>
      <c r="Q43" t="s">
        <v>292</v>
      </c>
      <c r="R43">
        <v>83</v>
      </c>
      <c r="S43">
        <v>120</v>
      </c>
      <c r="T43">
        <v>285000</v>
      </c>
    </row>
    <row r="44" spans="1:20">
      <c r="A44">
        <v>1</v>
      </c>
      <c r="B44" t="s">
        <v>54</v>
      </c>
      <c r="C44">
        <v>40</v>
      </c>
      <c r="D44" t="s">
        <v>55</v>
      </c>
      <c r="E44" t="s">
        <v>96</v>
      </c>
      <c r="F44" t="s">
        <v>97</v>
      </c>
      <c r="G44">
        <v>88</v>
      </c>
      <c r="H44" t="s">
        <v>58</v>
      </c>
      <c r="K44" s="155">
        <v>42898</v>
      </c>
      <c r="L44" s="155">
        <v>42318</v>
      </c>
      <c r="M44" s="155">
        <v>43009</v>
      </c>
      <c r="N44" s="155">
        <v>45240</v>
      </c>
      <c r="O44">
        <v>0</v>
      </c>
      <c r="P44">
        <v>68</v>
      </c>
      <c r="Q44" t="s">
        <v>292</v>
      </c>
      <c r="R44">
        <v>83</v>
      </c>
      <c r="S44">
        <v>120</v>
      </c>
      <c r="T44">
        <v>5135540</v>
      </c>
    </row>
    <row r="45" spans="1:20">
      <c r="A45">
        <v>1</v>
      </c>
      <c r="B45" t="s">
        <v>54</v>
      </c>
      <c r="C45">
        <v>20</v>
      </c>
      <c r="D45" t="s">
        <v>55</v>
      </c>
      <c r="E45" t="s">
        <v>68</v>
      </c>
      <c r="F45" t="s">
        <v>77</v>
      </c>
      <c r="G45">
        <v>9</v>
      </c>
      <c r="H45" t="s">
        <v>58</v>
      </c>
      <c r="I45" t="s">
        <v>69</v>
      </c>
      <c r="K45" s="155">
        <v>42906</v>
      </c>
      <c r="L45" s="155">
        <v>42318</v>
      </c>
      <c r="M45" s="155">
        <v>43009</v>
      </c>
      <c r="N45" s="155">
        <v>45240</v>
      </c>
      <c r="O45">
        <v>0</v>
      </c>
      <c r="P45">
        <v>68</v>
      </c>
      <c r="Q45" t="s">
        <v>292</v>
      </c>
      <c r="R45">
        <v>83</v>
      </c>
      <c r="S45">
        <v>120</v>
      </c>
      <c r="T45">
        <v>13900000</v>
      </c>
    </row>
    <row r="46" spans="1:20">
      <c r="A46">
        <v>1</v>
      </c>
      <c r="B46" t="s">
        <v>54</v>
      </c>
      <c r="C46">
        <v>109</v>
      </c>
      <c r="D46" t="s">
        <v>55</v>
      </c>
      <c r="E46" t="s">
        <v>70</v>
      </c>
      <c r="F46" t="s">
        <v>71</v>
      </c>
      <c r="G46">
        <v>236</v>
      </c>
      <c r="H46" t="s">
        <v>58</v>
      </c>
      <c r="K46" s="155">
        <v>42917</v>
      </c>
      <c r="L46" s="155">
        <v>42318</v>
      </c>
      <c r="M46" s="155">
        <v>43009</v>
      </c>
      <c r="N46" s="155">
        <v>45240</v>
      </c>
      <c r="O46">
        <v>0</v>
      </c>
      <c r="P46">
        <v>68</v>
      </c>
      <c r="Q46" t="s">
        <v>292</v>
      </c>
      <c r="R46">
        <v>83</v>
      </c>
      <c r="S46">
        <v>120</v>
      </c>
      <c r="T46">
        <v>3199918</v>
      </c>
    </row>
    <row r="47" spans="1:20">
      <c r="A47">
        <v>1</v>
      </c>
      <c r="B47" t="s">
        <v>54</v>
      </c>
      <c r="C47">
        <v>43</v>
      </c>
      <c r="D47" t="s">
        <v>55</v>
      </c>
      <c r="E47" t="s">
        <v>98</v>
      </c>
      <c r="F47" t="s">
        <v>83</v>
      </c>
      <c r="G47">
        <v>84549255</v>
      </c>
      <c r="H47" t="s">
        <v>58</v>
      </c>
      <c r="K47" s="155">
        <v>42924</v>
      </c>
      <c r="L47" s="155">
        <v>42318</v>
      </c>
      <c r="M47" s="155">
        <v>43009</v>
      </c>
      <c r="N47" s="155">
        <v>45240</v>
      </c>
      <c r="O47">
        <v>0</v>
      </c>
      <c r="P47">
        <v>68</v>
      </c>
      <c r="Q47" t="s">
        <v>292</v>
      </c>
      <c r="R47">
        <v>83</v>
      </c>
      <c r="S47">
        <v>120</v>
      </c>
      <c r="T47">
        <v>379555</v>
      </c>
    </row>
    <row r="48" spans="1:20">
      <c r="A48">
        <v>1</v>
      </c>
      <c r="B48" t="s">
        <v>99</v>
      </c>
      <c r="C48">
        <v>42</v>
      </c>
      <c r="D48" t="s">
        <v>55</v>
      </c>
      <c r="E48" t="s">
        <v>100</v>
      </c>
      <c r="F48" t="s">
        <v>101</v>
      </c>
      <c r="G48">
        <v>2535014</v>
      </c>
      <c r="H48" t="s">
        <v>58</v>
      </c>
      <c r="K48" s="155">
        <v>42924</v>
      </c>
      <c r="L48" s="155">
        <v>42318</v>
      </c>
      <c r="M48" s="155">
        <v>43009</v>
      </c>
      <c r="N48" s="155">
        <v>45240</v>
      </c>
      <c r="O48">
        <v>0</v>
      </c>
      <c r="P48">
        <v>68</v>
      </c>
      <c r="Q48" t="s">
        <v>292</v>
      </c>
      <c r="R48">
        <v>83</v>
      </c>
      <c r="S48">
        <v>120</v>
      </c>
      <c r="T48">
        <v>259990</v>
      </c>
    </row>
    <row r="49" spans="1:20">
      <c r="A49">
        <v>1</v>
      </c>
      <c r="B49" t="s">
        <v>99</v>
      </c>
      <c r="C49">
        <v>42</v>
      </c>
      <c r="D49" t="s">
        <v>55</v>
      </c>
      <c r="E49" t="s">
        <v>102</v>
      </c>
      <c r="F49" t="s">
        <v>101</v>
      </c>
      <c r="G49">
        <v>2535014</v>
      </c>
      <c r="H49" t="s">
        <v>58</v>
      </c>
      <c r="K49" s="155">
        <v>42924</v>
      </c>
      <c r="L49" s="155">
        <v>42318</v>
      </c>
      <c r="M49" s="155">
        <v>43009</v>
      </c>
      <c r="N49" s="155">
        <v>45240</v>
      </c>
      <c r="O49">
        <v>0</v>
      </c>
      <c r="P49">
        <v>68</v>
      </c>
      <c r="Q49" t="s">
        <v>292</v>
      </c>
      <c r="R49">
        <v>83</v>
      </c>
      <c r="S49">
        <v>120</v>
      </c>
      <c r="T49">
        <v>8000</v>
      </c>
    </row>
    <row r="50" spans="1:20">
      <c r="A50">
        <v>1</v>
      </c>
      <c r="B50" t="s">
        <v>54</v>
      </c>
      <c r="C50">
        <v>44</v>
      </c>
      <c r="D50" t="s">
        <v>55</v>
      </c>
      <c r="E50" t="s">
        <v>103</v>
      </c>
      <c r="F50" t="s">
        <v>104</v>
      </c>
      <c r="G50">
        <v>22473</v>
      </c>
      <c r="H50" t="s">
        <v>58</v>
      </c>
      <c r="K50" s="155">
        <v>42926</v>
      </c>
      <c r="L50" s="155">
        <v>42318</v>
      </c>
      <c r="M50" s="155">
        <v>43009</v>
      </c>
      <c r="N50" s="155">
        <v>45240</v>
      </c>
      <c r="O50">
        <v>0</v>
      </c>
      <c r="P50">
        <v>68</v>
      </c>
      <c r="Q50" t="s">
        <v>292</v>
      </c>
      <c r="R50">
        <v>83</v>
      </c>
      <c r="S50">
        <v>120</v>
      </c>
      <c r="T50">
        <v>34480</v>
      </c>
    </row>
    <row r="51" spans="1:20">
      <c r="A51">
        <v>1</v>
      </c>
      <c r="B51" t="s">
        <v>54</v>
      </c>
      <c r="C51">
        <v>44</v>
      </c>
      <c r="D51" t="s">
        <v>55</v>
      </c>
      <c r="E51" t="s">
        <v>103</v>
      </c>
      <c r="F51" t="s">
        <v>104</v>
      </c>
      <c r="G51">
        <v>22473</v>
      </c>
      <c r="H51" t="s">
        <v>58</v>
      </c>
      <c r="K51" s="155">
        <v>42926</v>
      </c>
      <c r="L51" s="155">
        <v>42318</v>
      </c>
      <c r="M51" s="155">
        <v>43009</v>
      </c>
      <c r="N51" s="155">
        <v>45240</v>
      </c>
      <c r="O51">
        <v>0</v>
      </c>
      <c r="P51">
        <v>68</v>
      </c>
      <c r="Q51" t="s">
        <v>292</v>
      </c>
      <c r="R51">
        <v>83</v>
      </c>
      <c r="S51">
        <v>120</v>
      </c>
      <c r="T51">
        <v>34480</v>
      </c>
    </row>
    <row r="52" spans="1:20">
      <c r="A52">
        <v>1</v>
      </c>
      <c r="B52" t="s">
        <v>54</v>
      </c>
      <c r="C52">
        <v>44</v>
      </c>
      <c r="D52" t="s">
        <v>55</v>
      </c>
      <c r="E52" t="s">
        <v>105</v>
      </c>
      <c r="F52" t="s">
        <v>104</v>
      </c>
      <c r="G52">
        <v>22473</v>
      </c>
      <c r="H52" t="s">
        <v>58</v>
      </c>
      <c r="K52" s="155">
        <v>42926</v>
      </c>
      <c r="L52" s="155">
        <v>42318</v>
      </c>
      <c r="M52" s="155">
        <v>43009</v>
      </c>
      <c r="N52" s="155">
        <v>45240</v>
      </c>
      <c r="O52">
        <v>0</v>
      </c>
      <c r="P52">
        <v>68</v>
      </c>
      <c r="Q52" t="s">
        <v>292</v>
      </c>
      <c r="R52">
        <v>83</v>
      </c>
      <c r="S52">
        <v>120</v>
      </c>
      <c r="T52">
        <v>34560</v>
      </c>
    </row>
    <row r="53" spans="1:20">
      <c r="A53">
        <v>1</v>
      </c>
      <c r="B53" t="s">
        <v>54</v>
      </c>
      <c r="C53">
        <v>44</v>
      </c>
      <c r="D53" t="s">
        <v>55</v>
      </c>
      <c r="E53" t="s">
        <v>105</v>
      </c>
      <c r="F53" t="s">
        <v>104</v>
      </c>
      <c r="G53">
        <v>22473</v>
      </c>
      <c r="H53" t="s">
        <v>58</v>
      </c>
      <c r="K53" s="155">
        <v>42926</v>
      </c>
      <c r="L53" s="155">
        <v>42318</v>
      </c>
      <c r="M53" s="155">
        <v>43009</v>
      </c>
      <c r="N53" s="155">
        <v>45240</v>
      </c>
      <c r="O53">
        <v>0</v>
      </c>
      <c r="P53">
        <v>68</v>
      </c>
      <c r="Q53" t="s">
        <v>292</v>
      </c>
      <c r="R53">
        <v>83</v>
      </c>
      <c r="S53">
        <v>120</v>
      </c>
      <c r="T53">
        <v>34560</v>
      </c>
    </row>
    <row r="54" spans="1:20">
      <c r="A54">
        <v>1</v>
      </c>
      <c r="B54" t="s">
        <v>54</v>
      </c>
      <c r="C54">
        <v>45</v>
      </c>
      <c r="D54" t="s">
        <v>55</v>
      </c>
      <c r="E54" t="s">
        <v>106</v>
      </c>
      <c r="F54" t="s">
        <v>107</v>
      </c>
      <c r="G54">
        <v>52078</v>
      </c>
      <c r="H54" t="s">
        <v>58</v>
      </c>
      <c r="K54" s="155">
        <v>42927</v>
      </c>
      <c r="L54" s="155">
        <v>42318</v>
      </c>
      <c r="M54" s="155">
        <v>43009</v>
      </c>
      <c r="N54" s="155">
        <v>45240</v>
      </c>
      <c r="O54">
        <v>0</v>
      </c>
      <c r="P54">
        <v>68</v>
      </c>
      <c r="Q54" t="s">
        <v>292</v>
      </c>
      <c r="R54">
        <v>83</v>
      </c>
      <c r="S54">
        <v>120</v>
      </c>
      <c r="T54">
        <v>612351</v>
      </c>
    </row>
    <row r="55" spans="1:20">
      <c r="A55">
        <v>1</v>
      </c>
      <c r="B55" t="s">
        <v>54</v>
      </c>
      <c r="C55">
        <v>46</v>
      </c>
      <c r="D55" t="s">
        <v>55</v>
      </c>
      <c r="E55" t="s">
        <v>108</v>
      </c>
      <c r="F55" t="s">
        <v>109</v>
      </c>
      <c r="G55">
        <v>2410</v>
      </c>
      <c r="H55" t="s">
        <v>58</v>
      </c>
      <c r="K55" s="155">
        <v>42929</v>
      </c>
      <c r="L55" s="155">
        <v>42318</v>
      </c>
      <c r="M55" s="155">
        <v>43009</v>
      </c>
      <c r="N55" s="155">
        <v>45240</v>
      </c>
      <c r="O55">
        <v>0</v>
      </c>
      <c r="P55">
        <v>68</v>
      </c>
      <c r="Q55" t="s">
        <v>292</v>
      </c>
      <c r="R55">
        <v>83</v>
      </c>
      <c r="S55">
        <v>120</v>
      </c>
      <c r="T55">
        <v>112672</v>
      </c>
    </row>
    <row r="56" spans="1:20">
      <c r="A56">
        <v>1</v>
      </c>
      <c r="B56" t="s">
        <v>54</v>
      </c>
      <c r="C56">
        <v>47</v>
      </c>
      <c r="D56" t="s">
        <v>55</v>
      </c>
      <c r="E56" t="s">
        <v>110</v>
      </c>
      <c r="F56" t="s">
        <v>107</v>
      </c>
      <c r="G56">
        <v>52131</v>
      </c>
      <c r="H56" t="s">
        <v>58</v>
      </c>
      <c r="K56" s="155">
        <v>42929</v>
      </c>
      <c r="L56" s="155">
        <v>42318</v>
      </c>
      <c r="M56" s="155">
        <v>43009</v>
      </c>
      <c r="N56" s="155">
        <v>45240</v>
      </c>
      <c r="O56">
        <v>0</v>
      </c>
      <c r="P56">
        <v>68</v>
      </c>
      <c r="Q56" t="s">
        <v>292</v>
      </c>
      <c r="R56">
        <v>83</v>
      </c>
      <c r="S56">
        <v>120</v>
      </c>
      <c r="T56">
        <v>164300</v>
      </c>
    </row>
    <row r="57" spans="1:20">
      <c r="A57">
        <v>1</v>
      </c>
      <c r="B57" t="s">
        <v>54</v>
      </c>
      <c r="C57">
        <v>48</v>
      </c>
      <c r="D57" t="s">
        <v>55</v>
      </c>
      <c r="E57" t="s">
        <v>111</v>
      </c>
      <c r="F57" t="s">
        <v>112</v>
      </c>
      <c r="G57">
        <v>18</v>
      </c>
      <c r="H57" t="s">
        <v>58</v>
      </c>
      <c r="K57" s="155">
        <v>42934</v>
      </c>
      <c r="L57" s="155">
        <v>42318</v>
      </c>
      <c r="M57" s="155">
        <v>43009</v>
      </c>
      <c r="N57" s="155">
        <v>45240</v>
      </c>
      <c r="O57">
        <v>0</v>
      </c>
      <c r="P57">
        <v>68</v>
      </c>
      <c r="Q57" t="s">
        <v>292</v>
      </c>
      <c r="R57">
        <v>83</v>
      </c>
      <c r="S57">
        <v>120</v>
      </c>
      <c r="T57">
        <v>151260</v>
      </c>
    </row>
    <row r="58" spans="1:20">
      <c r="A58">
        <v>1</v>
      </c>
      <c r="B58" t="s">
        <v>54</v>
      </c>
      <c r="C58">
        <v>49</v>
      </c>
      <c r="D58" t="s">
        <v>55</v>
      </c>
      <c r="E58" t="s">
        <v>113</v>
      </c>
      <c r="F58" t="s">
        <v>83</v>
      </c>
      <c r="G58">
        <v>84495087</v>
      </c>
      <c r="H58" t="s">
        <v>58</v>
      </c>
      <c r="K58" s="155">
        <v>42935</v>
      </c>
      <c r="L58" s="155">
        <v>42318</v>
      </c>
      <c r="M58" s="155">
        <v>43009</v>
      </c>
      <c r="N58" s="155">
        <v>45240</v>
      </c>
      <c r="O58">
        <v>0</v>
      </c>
      <c r="P58">
        <v>68</v>
      </c>
      <c r="Q58" t="s">
        <v>292</v>
      </c>
      <c r="R58">
        <v>83</v>
      </c>
      <c r="S58">
        <v>120</v>
      </c>
      <c r="T58">
        <v>75572</v>
      </c>
    </row>
    <row r="59" spans="1:20">
      <c r="A59">
        <v>1</v>
      </c>
      <c r="B59" t="s">
        <v>54</v>
      </c>
      <c r="C59">
        <v>5</v>
      </c>
      <c r="D59" t="s">
        <v>55</v>
      </c>
      <c r="E59" t="s">
        <v>106</v>
      </c>
      <c r="F59" t="s">
        <v>114</v>
      </c>
      <c r="G59">
        <v>332</v>
      </c>
      <c r="H59" t="s">
        <v>58</v>
      </c>
      <c r="K59" s="155">
        <v>42936</v>
      </c>
      <c r="L59" s="155">
        <v>42318</v>
      </c>
      <c r="M59" s="155">
        <v>43009</v>
      </c>
      <c r="N59" s="155">
        <v>45240</v>
      </c>
      <c r="O59">
        <v>0</v>
      </c>
      <c r="P59">
        <v>68</v>
      </c>
      <c r="Q59" t="s">
        <v>292</v>
      </c>
      <c r="R59">
        <v>83</v>
      </c>
      <c r="S59">
        <v>120</v>
      </c>
      <c r="T59">
        <v>89656</v>
      </c>
    </row>
    <row r="60" spans="1:20">
      <c r="A60">
        <v>1</v>
      </c>
      <c r="B60" t="s">
        <v>54</v>
      </c>
      <c r="C60">
        <v>51</v>
      </c>
      <c r="D60" t="s">
        <v>55</v>
      </c>
      <c r="E60" t="s">
        <v>115</v>
      </c>
      <c r="F60" t="s">
        <v>114</v>
      </c>
      <c r="G60">
        <v>349</v>
      </c>
      <c r="H60" t="s">
        <v>58</v>
      </c>
      <c r="K60" s="155">
        <v>42942</v>
      </c>
      <c r="L60" s="155">
        <v>42318</v>
      </c>
      <c r="M60" s="155">
        <v>43009</v>
      </c>
      <c r="N60" s="155">
        <v>45240</v>
      </c>
      <c r="O60">
        <v>0</v>
      </c>
      <c r="P60">
        <v>68</v>
      </c>
      <c r="Q60" t="s">
        <v>292</v>
      </c>
      <c r="R60">
        <v>83</v>
      </c>
      <c r="S60">
        <v>120</v>
      </c>
      <c r="T60">
        <v>23529</v>
      </c>
    </row>
    <row r="61" spans="1:20">
      <c r="A61">
        <v>1</v>
      </c>
      <c r="B61" t="s">
        <v>54</v>
      </c>
      <c r="C61">
        <v>52</v>
      </c>
      <c r="D61" t="s">
        <v>55</v>
      </c>
      <c r="E61" t="s">
        <v>85</v>
      </c>
      <c r="F61" t="s">
        <v>92</v>
      </c>
      <c r="G61">
        <v>13728</v>
      </c>
      <c r="H61" t="s">
        <v>58</v>
      </c>
      <c r="K61" s="155">
        <v>42944</v>
      </c>
      <c r="L61" s="155">
        <v>42318</v>
      </c>
      <c r="M61" s="155">
        <v>43009</v>
      </c>
      <c r="N61" s="155">
        <v>45240</v>
      </c>
      <c r="O61">
        <v>0</v>
      </c>
      <c r="P61">
        <v>68</v>
      </c>
      <c r="Q61" t="s">
        <v>292</v>
      </c>
      <c r="R61">
        <v>83</v>
      </c>
      <c r="S61">
        <v>120</v>
      </c>
      <c r="T61">
        <v>71057</v>
      </c>
    </row>
    <row r="62" spans="1:20">
      <c r="A62">
        <v>1</v>
      </c>
      <c r="B62" t="s">
        <v>54</v>
      </c>
      <c r="C62">
        <v>53</v>
      </c>
      <c r="D62" t="s">
        <v>55</v>
      </c>
      <c r="E62" t="s">
        <v>116</v>
      </c>
      <c r="F62" t="s">
        <v>117</v>
      </c>
      <c r="G62">
        <v>478</v>
      </c>
      <c r="H62" t="s">
        <v>58</v>
      </c>
      <c r="K62" s="155">
        <v>42948</v>
      </c>
      <c r="L62" s="155">
        <v>42318</v>
      </c>
      <c r="M62" s="155">
        <v>43009</v>
      </c>
      <c r="N62" s="155">
        <v>45240</v>
      </c>
      <c r="O62">
        <v>0</v>
      </c>
      <c r="P62">
        <v>68</v>
      </c>
      <c r="Q62" t="s">
        <v>292</v>
      </c>
      <c r="R62">
        <v>83</v>
      </c>
      <c r="S62">
        <v>120</v>
      </c>
      <c r="T62">
        <v>30000</v>
      </c>
    </row>
    <row r="63" spans="1:20">
      <c r="A63">
        <v>1</v>
      </c>
      <c r="B63" t="s">
        <v>54</v>
      </c>
      <c r="C63">
        <v>53</v>
      </c>
      <c r="D63" t="s">
        <v>55</v>
      </c>
      <c r="E63" t="s">
        <v>116</v>
      </c>
      <c r="F63" t="s">
        <v>117</v>
      </c>
      <c r="G63">
        <v>478</v>
      </c>
      <c r="H63" t="s">
        <v>58</v>
      </c>
      <c r="K63" s="155">
        <v>42948</v>
      </c>
      <c r="L63" s="155">
        <v>42318</v>
      </c>
      <c r="M63" s="155">
        <v>43009</v>
      </c>
      <c r="N63" s="155">
        <v>45240</v>
      </c>
      <c r="O63">
        <v>0</v>
      </c>
      <c r="P63">
        <v>68</v>
      </c>
      <c r="Q63" t="s">
        <v>292</v>
      </c>
      <c r="R63">
        <v>83</v>
      </c>
      <c r="S63">
        <v>120</v>
      </c>
      <c r="T63">
        <v>30000</v>
      </c>
    </row>
    <row r="64" spans="1:20">
      <c r="A64">
        <v>1</v>
      </c>
      <c r="B64" t="s">
        <v>54</v>
      </c>
      <c r="C64">
        <v>56</v>
      </c>
      <c r="D64" t="s">
        <v>55</v>
      </c>
      <c r="E64" t="s">
        <v>118</v>
      </c>
      <c r="F64" t="s">
        <v>119</v>
      </c>
      <c r="G64">
        <v>134</v>
      </c>
      <c r="H64" t="s">
        <v>58</v>
      </c>
      <c r="K64" s="155">
        <v>42948</v>
      </c>
      <c r="L64" s="155">
        <v>42318</v>
      </c>
      <c r="M64" s="155">
        <v>43009</v>
      </c>
      <c r="N64" s="155">
        <v>45240</v>
      </c>
      <c r="O64">
        <v>0</v>
      </c>
      <c r="P64">
        <v>68</v>
      </c>
      <c r="Q64" t="s">
        <v>292</v>
      </c>
      <c r="R64">
        <v>83</v>
      </c>
      <c r="S64">
        <v>120</v>
      </c>
      <c r="T64">
        <v>482000</v>
      </c>
    </row>
    <row r="65" spans="1:20">
      <c r="A65">
        <v>1</v>
      </c>
      <c r="B65" t="s">
        <v>54</v>
      </c>
      <c r="C65">
        <v>108</v>
      </c>
      <c r="D65" t="s">
        <v>55</v>
      </c>
      <c r="E65" t="s">
        <v>70</v>
      </c>
      <c r="F65" t="s">
        <v>71</v>
      </c>
      <c r="G65">
        <v>244</v>
      </c>
      <c r="H65" t="s">
        <v>58</v>
      </c>
      <c r="K65" s="155">
        <v>42948</v>
      </c>
      <c r="L65" s="155">
        <v>42318</v>
      </c>
      <c r="M65" s="155">
        <v>43009</v>
      </c>
      <c r="N65" s="155">
        <v>45240</v>
      </c>
      <c r="O65">
        <v>0</v>
      </c>
      <c r="P65">
        <v>68</v>
      </c>
      <c r="Q65" t="s">
        <v>292</v>
      </c>
      <c r="R65">
        <v>83</v>
      </c>
      <c r="S65">
        <v>120</v>
      </c>
      <c r="T65">
        <v>3191267</v>
      </c>
    </row>
    <row r="66" spans="1:20">
      <c r="A66">
        <v>1</v>
      </c>
      <c r="B66" t="s">
        <v>54</v>
      </c>
      <c r="C66">
        <v>55</v>
      </c>
      <c r="D66" t="s">
        <v>55</v>
      </c>
      <c r="E66" t="s">
        <v>120</v>
      </c>
      <c r="F66" t="s">
        <v>121</v>
      </c>
      <c r="G66">
        <v>100</v>
      </c>
      <c r="H66" t="s">
        <v>58</v>
      </c>
      <c r="K66" s="155">
        <v>42949</v>
      </c>
      <c r="L66" s="155">
        <v>42318</v>
      </c>
      <c r="M66" s="155">
        <v>43009</v>
      </c>
      <c r="N66" s="155">
        <v>45240</v>
      </c>
      <c r="O66">
        <v>0</v>
      </c>
      <c r="P66">
        <v>68</v>
      </c>
      <c r="Q66" t="s">
        <v>292</v>
      </c>
      <c r="R66">
        <v>83</v>
      </c>
      <c r="S66">
        <v>120</v>
      </c>
      <c r="T66">
        <v>84034</v>
      </c>
    </row>
    <row r="67" spans="1:20">
      <c r="A67">
        <v>1</v>
      </c>
      <c r="B67" t="s">
        <v>54</v>
      </c>
      <c r="C67">
        <v>55</v>
      </c>
      <c r="D67" t="s">
        <v>55</v>
      </c>
      <c r="E67" t="s">
        <v>120</v>
      </c>
      <c r="F67" t="s">
        <v>121</v>
      </c>
      <c r="G67">
        <v>100</v>
      </c>
      <c r="H67" t="s">
        <v>58</v>
      </c>
      <c r="K67" s="155">
        <v>42949</v>
      </c>
      <c r="L67" s="155">
        <v>42318</v>
      </c>
      <c r="M67" s="155">
        <v>43009</v>
      </c>
      <c r="N67" s="155">
        <v>45240</v>
      </c>
      <c r="O67">
        <v>0</v>
      </c>
      <c r="P67">
        <v>68</v>
      </c>
      <c r="Q67" t="s">
        <v>292</v>
      </c>
      <c r="R67">
        <v>83</v>
      </c>
      <c r="S67">
        <v>120</v>
      </c>
      <c r="T67">
        <v>84034</v>
      </c>
    </row>
    <row r="68" spans="1:20">
      <c r="A68">
        <v>1</v>
      </c>
      <c r="B68" t="s">
        <v>54</v>
      </c>
      <c r="C68">
        <v>56</v>
      </c>
      <c r="D68" t="s">
        <v>55</v>
      </c>
      <c r="E68" t="s">
        <v>122</v>
      </c>
      <c r="F68" t="s">
        <v>123</v>
      </c>
      <c r="G68">
        <v>370973</v>
      </c>
      <c r="H68" t="s">
        <v>58</v>
      </c>
      <c r="K68" s="155">
        <v>42951</v>
      </c>
      <c r="L68" s="155">
        <v>42318</v>
      </c>
      <c r="M68" s="155">
        <v>43009</v>
      </c>
      <c r="N68" s="155">
        <v>45240</v>
      </c>
      <c r="O68">
        <v>0</v>
      </c>
      <c r="P68">
        <v>68</v>
      </c>
      <c r="Q68" t="s">
        <v>292</v>
      </c>
      <c r="R68">
        <v>83</v>
      </c>
      <c r="S68">
        <v>120</v>
      </c>
      <c r="T68">
        <v>221626</v>
      </c>
    </row>
    <row r="69" spans="1:20">
      <c r="A69">
        <v>1</v>
      </c>
      <c r="B69" t="s">
        <v>54</v>
      </c>
      <c r="C69">
        <v>56</v>
      </c>
      <c r="D69" t="s">
        <v>55</v>
      </c>
      <c r="E69" t="s">
        <v>124</v>
      </c>
      <c r="F69" t="s">
        <v>123</v>
      </c>
      <c r="G69">
        <v>370973</v>
      </c>
      <c r="H69" t="s">
        <v>58</v>
      </c>
      <c r="K69" s="155">
        <v>42951</v>
      </c>
      <c r="L69" s="155">
        <v>42318</v>
      </c>
      <c r="M69" s="155">
        <v>43009</v>
      </c>
      <c r="N69" s="155">
        <v>45240</v>
      </c>
      <c r="O69">
        <v>0</v>
      </c>
      <c r="P69">
        <v>68</v>
      </c>
      <c r="Q69" t="s">
        <v>292</v>
      </c>
      <c r="R69">
        <v>83</v>
      </c>
      <c r="S69">
        <v>120</v>
      </c>
      <c r="T69">
        <v>58312</v>
      </c>
    </row>
    <row r="70" spans="1:20">
      <c r="A70">
        <v>1</v>
      </c>
      <c r="B70" t="s">
        <v>54</v>
      </c>
      <c r="C70">
        <v>57</v>
      </c>
      <c r="D70" t="s">
        <v>55</v>
      </c>
      <c r="E70" t="s">
        <v>106</v>
      </c>
      <c r="F70" t="s">
        <v>125</v>
      </c>
      <c r="G70">
        <v>2604685</v>
      </c>
      <c r="H70" t="s">
        <v>58</v>
      </c>
      <c r="K70" s="155">
        <v>42952</v>
      </c>
      <c r="L70" s="155">
        <v>42318</v>
      </c>
      <c r="M70" s="155">
        <v>43009</v>
      </c>
      <c r="N70" s="155">
        <v>45240</v>
      </c>
      <c r="O70">
        <v>0</v>
      </c>
      <c r="P70">
        <v>68</v>
      </c>
      <c r="Q70" t="s">
        <v>292</v>
      </c>
      <c r="R70">
        <v>83</v>
      </c>
      <c r="S70">
        <v>120</v>
      </c>
      <c r="T70">
        <v>226789</v>
      </c>
    </row>
    <row r="71" spans="1:20">
      <c r="A71">
        <v>1</v>
      </c>
      <c r="B71" t="s">
        <v>54</v>
      </c>
      <c r="C71">
        <v>58</v>
      </c>
      <c r="D71" t="s">
        <v>55</v>
      </c>
      <c r="E71" t="s">
        <v>85</v>
      </c>
      <c r="F71" t="s">
        <v>126</v>
      </c>
      <c r="G71">
        <v>4633</v>
      </c>
      <c r="H71" t="s">
        <v>58</v>
      </c>
      <c r="K71" s="155">
        <v>42954</v>
      </c>
      <c r="L71" s="155">
        <v>42318</v>
      </c>
      <c r="M71" s="155">
        <v>43009</v>
      </c>
      <c r="N71" s="155">
        <v>45240</v>
      </c>
      <c r="O71">
        <v>0</v>
      </c>
      <c r="P71">
        <v>68</v>
      </c>
      <c r="Q71" t="s">
        <v>292</v>
      </c>
      <c r="R71">
        <v>83</v>
      </c>
      <c r="S71">
        <v>120</v>
      </c>
      <c r="T71">
        <v>5092</v>
      </c>
    </row>
    <row r="72" spans="1:20">
      <c r="A72">
        <v>1</v>
      </c>
      <c r="B72" t="s">
        <v>54</v>
      </c>
      <c r="C72">
        <v>59</v>
      </c>
      <c r="D72" t="s">
        <v>55</v>
      </c>
      <c r="E72" t="s">
        <v>127</v>
      </c>
      <c r="F72" t="s">
        <v>128</v>
      </c>
      <c r="G72">
        <v>15</v>
      </c>
      <c r="H72" t="s">
        <v>58</v>
      </c>
      <c r="K72" s="155">
        <v>42954</v>
      </c>
      <c r="L72" s="155">
        <v>42318</v>
      </c>
      <c r="M72" s="155">
        <v>43009</v>
      </c>
      <c r="N72" s="155">
        <v>45240</v>
      </c>
      <c r="O72">
        <v>0</v>
      </c>
      <c r="P72">
        <v>68</v>
      </c>
      <c r="Q72" t="s">
        <v>292</v>
      </c>
      <c r="R72">
        <v>83</v>
      </c>
      <c r="S72">
        <v>120</v>
      </c>
      <c r="T72">
        <v>670000</v>
      </c>
    </row>
    <row r="73" spans="1:20">
      <c r="A73">
        <v>1</v>
      </c>
      <c r="B73" t="s">
        <v>54</v>
      </c>
      <c r="C73">
        <v>59</v>
      </c>
      <c r="D73" t="s">
        <v>55</v>
      </c>
      <c r="E73" t="s">
        <v>129</v>
      </c>
      <c r="F73" t="s">
        <v>128</v>
      </c>
      <c r="G73">
        <v>15</v>
      </c>
      <c r="H73" t="s">
        <v>58</v>
      </c>
      <c r="K73" s="155">
        <v>42954</v>
      </c>
      <c r="L73" s="155">
        <v>42318</v>
      </c>
      <c r="M73" s="155">
        <v>43009</v>
      </c>
      <c r="N73" s="155">
        <v>45240</v>
      </c>
      <c r="O73">
        <v>0</v>
      </c>
      <c r="P73">
        <v>68</v>
      </c>
      <c r="Q73" t="s">
        <v>292</v>
      </c>
      <c r="R73">
        <v>83</v>
      </c>
      <c r="S73">
        <v>120</v>
      </c>
      <c r="T73">
        <v>172440</v>
      </c>
    </row>
    <row r="74" spans="1:20">
      <c r="A74">
        <v>1</v>
      </c>
      <c r="B74" t="s">
        <v>54</v>
      </c>
      <c r="C74">
        <v>59</v>
      </c>
      <c r="D74" t="s">
        <v>55</v>
      </c>
      <c r="E74" t="s">
        <v>130</v>
      </c>
      <c r="F74" t="s">
        <v>128</v>
      </c>
      <c r="G74">
        <v>15</v>
      </c>
      <c r="H74" t="s">
        <v>58</v>
      </c>
      <c r="K74" s="155">
        <v>42954</v>
      </c>
      <c r="L74" s="155">
        <v>42318</v>
      </c>
      <c r="M74" s="155">
        <v>43009</v>
      </c>
      <c r="N74" s="155">
        <v>45240</v>
      </c>
      <c r="O74">
        <v>0</v>
      </c>
      <c r="P74">
        <v>68</v>
      </c>
      <c r="Q74" t="s">
        <v>292</v>
      </c>
      <c r="R74">
        <v>83</v>
      </c>
      <c r="S74">
        <v>120</v>
      </c>
      <c r="T74">
        <v>157000</v>
      </c>
    </row>
    <row r="75" spans="1:20">
      <c r="A75">
        <v>1</v>
      </c>
      <c r="B75" t="s">
        <v>54</v>
      </c>
      <c r="C75">
        <v>59</v>
      </c>
      <c r="D75" t="s">
        <v>55</v>
      </c>
      <c r="E75" t="s">
        <v>131</v>
      </c>
      <c r="F75" t="s">
        <v>128</v>
      </c>
      <c r="G75">
        <v>15</v>
      </c>
      <c r="H75" t="s">
        <v>58</v>
      </c>
      <c r="K75" s="155">
        <v>42954</v>
      </c>
      <c r="L75" s="155">
        <v>42318</v>
      </c>
      <c r="M75" s="155">
        <v>43009</v>
      </c>
      <c r="N75" s="155">
        <v>45240</v>
      </c>
      <c r="O75">
        <v>0</v>
      </c>
      <c r="P75">
        <v>68</v>
      </c>
      <c r="Q75" t="s">
        <v>292</v>
      </c>
      <c r="R75">
        <v>83</v>
      </c>
      <c r="S75">
        <v>120</v>
      </c>
      <c r="T75">
        <v>176000</v>
      </c>
    </row>
    <row r="76" spans="1:20">
      <c r="A76">
        <v>1</v>
      </c>
      <c r="B76" t="s">
        <v>54</v>
      </c>
      <c r="C76">
        <v>59</v>
      </c>
      <c r="D76" t="s">
        <v>55</v>
      </c>
      <c r="E76" t="s">
        <v>132</v>
      </c>
      <c r="F76" t="s">
        <v>128</v>
      </c>
      <c r="G76">
        <v>15</v>
      </c>
      <c r="H76" t="s">
        <v>58</v>
      </c>
      <c r="K76" s="155">
        <v>42954</v>
      </c>
      <c r="L76" s="155">
        <v>42318</v>
      </c>
      <c r="M76" s="155">
        <v>43009</v>
      </c>
      <c r="N76" s="155">
        <v>45240</v>
      </c>
      <c r="O76">
        <v>0</v>
      </c>
      <c r="P76">
        <v>68</v>
      </c>
      <c r="Q76" t="s">
        <v>292</v>
      </c>
      <c r="R76">
        <v>83</v>
      </c>
      <c r="S76">
        <v>120</v>
      </c>
      <c r="T76">
        <v>198000</v>
      </c>
    </row>
    <row r="77" spans="1:20">
      <c r="A77">
        <v>1</v>
      </c>
      <c r="B77" t="s">
        <v>54</v>
      </c>
      <c r="C77">
        <v>59</v>
      </c>
      <c r="D77" t="s">
        <v>55</v>
      </c>
      <c r="E77" t="s">
        <v>133</v>
      </c>
      <c r="F77" t="s">
        <v>128</v>
      </c>
      <c r="G77">
        <v>15</v>
      </c>
      <c r="H77" t="s">
        <v>58</v>
      </c>
      <c r="K77" s="155">
        <v>42954</v>
      </c>
      <c r="L77" s="155">
        <v>42318</v>
      </c>
      <c r="M77" s="155">
        <v>43009</v>
      </c>
      <c r="N77" s="155">
        <v>45240</v>
      </c>
      <c r="O77">
        <v>0</v>
      </c>
      <c r="P77">
        <v>68</v>
      </c>
      <c r="Q77" t="s">
        <v>292</v>
      </c>
      <c r="R77">
        <v>83</v>
      </c>
      <c r="S77">
        <v>120</v>
      </c>
      <c r="T77">
        <v>798000</v>
      </c>
    </row>
    <row r="78" spans="1:20">
      <c r="A78">
        <v>1</v>
      </c>
      <c r="B78" t="s">
        <v>54</v>
      </c>
      <c r="C78">
        <v>60</v>
      </c>
      <c r="D78" t="s">
        <v>55</v>
      </c>
      <c r="E78" t="s">
        <v>134</v>
      </c>
      <c r="F78" t="s">
        <v>126</v>
      </c>
      <c r="G78">
        <v>4644</v>
      </c>
      <c r="H78" t="s">
        <v>58</v>
      </c>
      <c r="K78" s="155">
        <v>42954</v>
      </c>
      <c r="L78" s="155">
        <v>42318</v>
      </c>
      <c r="M78" s="155">
        <v>43009</v>
      </c>
      <c r="N78" s="155">
        <v>45240</v>
      </c>
      <c r="O78">
        <v>0</v>
      </c>
      <c r="P78">
        <v>68</v>
      </c>
      <c r="Q78" t="s">
        <v>292</v>
      </c>
      <c r="R78">
        <v>83</v>
      </c>
      <c r="S78">
        <v>120</v>
      </c>
      <c r="T78">
        <v>5042</v>
      </c>
    </row>
    <row r="79" spans="1:20">
      <c r="A79">
        <v>1</v>
      </c>
      <c r="B79" t="s">
        <v>54</v>
      </c>
      <c r="C79">
        <v>61</v>
      </c>
      <c r="D79" t="s">
        <v>55</v>
      </c>
      <c r="E79" t="s">
        <v>134</v>
      </c>
      <c r="F79" t="s">
        <v>126</v>
      </c>
      <c r="G79">
        <v>4678</v>
      </c>
      <c r="H79" t="s">
        <v>58</v>
      </c>
      <c r="K79" s="155">
        <v>42955</v>
      </c>
      <c r="L79" s="155">
        <v>42318</v>
      </c>
      <c r="M79" s="155">
        <v>43009</v>
      </c>
      <c r="N79" s="155">
        <v>45240</v>
      </c>
      <c r="O79">
        <v>0</v>
      </c>
      <c r="P79">
        <v>68</v>
      </c>
      <c r="Q79" t="s">
        <v>292</v>
      </c>
      <c r="R79">
        <v>83</v>
      </c>
      <c r="S79">
        <v>120</v>
      </c>
      <c r="T79">
        <v>4202</v>
      </c>
    </row>
    <row r="80" spans="1:20">
      <c r="A80">
        <v>1</v>
      </c>
      <c r="B80" t="s">
        <v>54</v>
      </c>
      <c r="C80">
        <v>62</v>
      </c>
      <c r="D80" t="s">
        <v>55</v>
      </c>
      <c r="E80" t="s">
        <v>135</v>
      </c>
      <c r="F80" t="s">
        <v>136</v>
      </c>
      <c r="G80">
        <v>8865</v>
      </c>
      <c r="H80" t="s">
        <v>58</v>
      </c>
      <c r="K80" s="155">
        <v>42956</v>
      </c>
      <c r="L80" s="155">
        <v>42318</v>
      </c>
      <c r="M80" s="155">
        <v>43009</v>
      </c>
      <c r="N80" s="155">
        <v>45240</v>
      </c>
      <c r="O80">
        <v>0</v>
      </c>
      <c r="P80">
        <v>68</v>
      </c>
      <c r="Q80" t="s">
        <v>292</v>
      </c>
      <c r="R80">
        <v>83</v>
      </c>
      <c r="S80">
        <v>120</v>
      </c>
      <c r="T80">
        <v>500000</v>
      </c>
    </row>
    <row r="81" spans="1:20">
      <c r="A81">
        <v>1</v>
      </c>
      <c r="B81" t="s">
        <v>54</v>
      </c>
      <c r="C81">
        <v>99</v>
      </c>
      <c r="D81" t="s">
        <v>55</v>
      </c>
      <c r="E81" t="s">
        <v>137</v>
      </c>
      <c r="F81" t="s">
        <v>138</v>
      </c>
      <c r="G81">
        <v>63</v>
      </c>
      <c r="H81" t="s">
        <v>58</v>
      </c>
      <c r="K81" s="155">
        <v>42956</v>
      </c>
      <c r="L81" s="155">
        <v>42318</v>
      </c>
      <c r="M81" s="155">
        <v>43009</v>
      </c>
      <c r="N81" s="155">
        <v>45240</v>
      </c>
      <c r="O81">
        <v>0</v>
      </c>
      <c r="P81">
        <v>68</v>
      </c>
      <c r="Q81" t="s">
        <v>292</v>
      </c>
      <c r="R81">
        <v>83</v>
      </c>
      <c r="S81">
        <v>120</v>
      </c>
      <c r="T81">
        <v>65625</v>
      </c>
    </row>
    <row r="82" spans="1:20">
      <c r="A82">
        <v>1</v>
      </c>
      <c r="B82" t="s">
        <v>54</v>
      </c>
      <c r="C82">
        <v>63</v>
      </c>
      <c r="D82" t="s">
        <v>55</v>
      </c>
      <c r="E82" t="s">
        <v>139</v>
      </c>
      <c r="F82" t="s">
        <v>140</v>
      </c>
      <c r="G82">
        <v>17980</v>
      </c>
      <c r="H82" t="s">
        <v>58</v>
      </c>
      <c r="K82" s="155">
        <v>42957</v>
      </c>
      <c r="L82" s="155">
        <v>42318</v>
      </c>
      <c r="M82" s="155">
        <v>43009</v>
      </c>
      <c r="N82" s="155">
        <v>45240</v>
      </c>
      <c r="O82">
        <v>0</v>
      </c>
      <c r="P82">
        <v>68</v>
      </c>
      <c r="Q82" t="s">
        <v>292</v>
      </c>
      <c r="R82">
        <v>83</v>
      </c>
      <c r="S82">
        <v>120</v>
      </c>
      <c r="T82">
        <v>45000</v>
      </c>
    </row>
    <row r="83" spans="1:20">
      <c r="A83">
        <v>1</v>
      </c>
      <c r="B83" t="s">
        <v>54</v>
      </c>
      <c r="C83">
        <v>64</v>
      </c>
      <c r="D83" t="s">
        <v>55</v>
      </c>
      <c r="E83" t="s">
        <v>85</v>
      </c>
      <c r="F83" t="s">
        <v>92</v>
      </c>
      <c r="G83">
        <v>14104</v>
      </c>
      <c r="H83" t="s">
        <v>58</v>
      </c>
      <c r="K83" s="155">
        <v>42964</v>
      </c>
      <c r="L83" s="155">
        <v>42318</v>
      </c>
      <c r="M83" s="155">
        <v>43009</v>
      </c>
      <c r="N83" s="155">
        <v>45240</v>
      </c>
      <c r="O83">
        <v>0</v>
      </c>
      <c r="P83">
        <v>68</v>
      </c>
      <c r="Q83" t="s">
        <v>292</v>
      </c>
      <c r="R83">
        <v>83</v>
      </c>
      <c r="S83">
        <v>120</v>
      </c>
      <c r="T83">
        <v>79593</v>
      </c>
    </row>
    <row r="84" spans="1:20">
      <c r="A84">
        <v>1</v>
      </c>
      <c r="B84" t="s">
        <v>54</v>
      </c>
      <c r="C84">
        <v>65</v>
      </c>
      <c r="D84" t="s">
        <v>55</v>
      </c>
      <c r="E84" t="s">
        <v>141</v>
      </c>
      <c r="F84" t="s">
        <v>128</v>
      </c>
      <c r="G84">
        <v>17</v>
      </c>
      <c r="H84" t="s">
        <v>58</v>
      </c>
      <c r="K84" s="155">
        <v>42964</v>
      </c>
      <c r="L84" s="155">
        <v>42318</v>
      </c>
      <c r="M84" s="155">
        <v>43009</v>
      </c>
      <c r="N84" s="155">
        <v>45240</v>
      </c>
      <c r="O84">
        <v>0</v>
      </c>
      <c r="P84">
        <v>68</v>
      </c>
      <c r="Q84" t="s">
        <v>292</v>
      </c>
      <c r="R84">
        <v>83</v>
      </c>
      <c r="S84">
        <v>120</v>
      </c>
      <c r="T84">
        <v>691860</v>
      </c>
    </row>
    <row r="85" spans="1:20">
      <c r="A85">
        <v>1</v>
      </c>
      <c r="B85" t="s">
        <v>54</v>
      </c>
      <c r="C85">
        <v>65</v>
      </c>
      <c r="D85" t="s">
        <v>55</v>
      </c>
      <c r="E85" t="s">
        <v>142</v>
      </c>
      <c r="F85" t="s">
        <v>128</v>
      </c>
      <c r="G85">
        <v>17</v>
      </c>
      <c r="H85" t="s">
        <v>58</v>
      </c>
      <c r="K85" s="155">
        <v>42964</v>
      </c>
      <c r="L85" s="155">
        <v>42318</v>
      </c>
      <c r="M85" s="155">
        <v>43009</v>
      </c>
      <c r="N85" s="155">
        <v>45240</v>
      </c>
      <c r="O85">
        <v>0</v>
      </c>
      <c r="P85">
        <v>68</v>
      </c>
      <c r="Q85" t="s">
        <v>292</v>
      </c>
      <c r="R85">
        <v>83</v>
      </c>
      <c r="S85">
        <v>120</v>
      </c>
      <c r="T85">
        <v>148476</v>
      </c>
    </row>
    <row r="86" spans="1:20">
      <c r="A86">
        <v>1</v>
      </c>
      <c r="B86" t="s">
        <v>54</v>
      </c>
      <c r="C86">
        <v>66</v>
      </c>
      <c r="D86" t="s">
        <v>55</v>
      </c>
      <c r="E86" t="s">
        <v>143</v>
      </c>
      <c r="F86" t="s">
        <v>144</v>
      </c>
      <c r="G86">
        <v>900</v>
      </c>
      <c r="H86" t="s">
        <v>58</v>
      </c>
      <c r="K86" s="155">
        <v>42968</v>
      </c>
      <c r="L86" s="155">
        <v>42318</v>
      </c>
      <c r="M86" s="155">
        <v>43009</v>
      </c>
      <c r="N86" s="155">
        <v>45240</v>
      </c>
      <c r="O86">
        <v>0</v>
      </c>
      <c r="P86">
        <v>68</v>
      </c>
      <c r="Q86" t="s">
        <v>292</v>
      </c>
      <c r="R86">
        <v>83</v>
      </c>
      <c r="S86">
        <v>120</v>
      </c>
      <c r="T86">
        <v>790000</v>
      </c>
    </row>
    <row r="87" spans="1:20">
      <c r="A87">
        <v>1</v>
      </c>
      <c r="B87" t="s">
        <v>54</v>
      </c>
      <c r="C87">
        <v>66</v>
      </c>
      <c r="D87" t="s">
        <v>55</v>
      </c>
      <c r="E87" t="s">
        <v>145</v>
      </c>
      <c r="F87" t="s">
        <v>144</v>
      </c>
      <c r="G87">
        <v>900</v>
      </c>
      <c r="H87" t="s">
        <v>58</v>
      </c>
      <c r="K87" s="155">
        <v>42968</v>
      </c>
      <c r="L87" s="155">
        <v>42318</v>
      </c>
      <c r="M87" s="155">
        <v>43009</v>
      </c>
      <c r="N87" s="155">
        <v>45240</v>
      </c>
      <c r="O87">
        <v>0</v>
      </c>
      <c r="P87">
        <v>68</v>
      </c>
      <c r="Q87" t="s">
        <v>292</v>
      </c>
      <c r="R87">
        <v>83</v>
      </c>
      <c r="S87">
        <v>120</v>
      </c>
      <c r="T87">
        <v>190000</v>
      </c>
    </row>
    <row r="88" spans="1:20">
      <c r="A88">
        <v>1</v>
      </c>
      <c r="B88" t="s">
        <v>54</v>
      </c>
      <c r="C88">
        <v>69</v>
      </c>
      <c r="D88" t="s">
        <v>55</v>
      </c>
      <c r="E88" t="s">
        <v>85</v>
      </c>
      <c r="F88" t="s">
        <v>146</v>
      </c>
      <c r="G88">
        <v>21050</v>
      </c>
      <c r="H88" t="s">
        <v>58</v>
      </c>
      <c r="K88" s="155">
        <v>42968</v>
      </c>
      <c r="L88" s="155">
        <v>42318</v>
      </c>
      <c r="M88" s="155">
        <v>43009</v>
      </c>
      <c r="N88" s="155">
        <v>45240</v>
      </c>
      <c r="O88">
        <v>0</v>
      </c>
      <c r="P88">
        <v>68</v>
      </c>
      <c r="Q88" t="s">
        <v>292</v>
      </c>
      <c r="R88">
        <v>83</v>
      </c>
      <c r="S88">
        <v>120</v>
      </c>
      <c r="T88">
        <v>29662</v>
      </c>
    </row>
    <row r="89" spans="1:20">
      <c r="A89">
        <v>1</v>
      </c>
      <c r="B89" t="s">
        <v>54</v>
      </c>
      <c r="C89">
        <v>70</v>
      </c>
      <c r="D89" t="s">
        <v>55</v>
      </c>
      <c r="E89" t="s">
        <v>147</v>
      </c>
      <c r="F89" t="s">
        <v>148</v>
      </c>
      <c r="G89">
        <v>425032</v>
      </c>
      <c r="H89" t="s">
        <v>58</v>
      </c>
      <c r="K89" s="155">
        <v>42969</v>
      </c>
      <c r="L89" s="155">
        <v>42318</v>
      </c>
      <c r="M89" s="155">
        <v>43009</v>
      </c>
      <c r="N89" s="155">
        <v>45240</v>
      </c>
      <c r="O89">
        <v>0</v>
      </c>
      <c r="P89">
        <v>68</v>
      </c>
      <c r="Q89" t="s">
        <v>292</v>
      </c>
      <c r="R89">
        <v>83</v>
      </c>
      <c r="S89">
        <v>120</v>
      </c>
      <c r="T89">
        <v>135000</v>
      </c>
    </row>
    <row r="90" spans="1:20">
      <c r="A90">
        <v>1</v>
      </c>
      <c r="B90" t="s">
        <v>54</v>
      </c>
      <c r="C90">
        <v>70</v>
      </c>
      <c r="D90" t="s">
        <v>55</v>
      </c>
      <c r="E90" t="s">
        <v>149</v>
      </c>
      <c r="F90" t="s">
        <v>148</v>
      </c>
      <c r="G90">
        <v>425032</v>
      </c>
      <c r="H90" t="s">
        <v>58</v>
      </c>
      <c r="K90" s="155">
        <v>42969</v>
      </c>
      <c r="L90" s="155">
        <v>42318</v>
      </c>
      <c r="M90" s="155">
        <v>43009</v>
      </c>
      <c r="N90" s="155">
        <v>45240</v>
      </c>
      <c r="O90">
        <v>0</v>
      </c>
      <c r="P90">
        <v>68</v>
      </c>
      <c r="Q90" t="s">
        <v>292</v>
      </c>
      <c r="R90">
        <v>83</v>
      </c>
      <c r="S90">
        <v>120</v>
      </c>
      <c r="T90">
        <v>4400</v>
      </c>
    </row>
    <row r="91" spans="1:20">
      <c r="A91">
        <v>1</v>
      </c>
      <c r="B91" t="s">
        <v>54</v>
      </c>
      <c r="C91">
        <v>71</v>
      </c>
      <c r="D91" t="s">
        <v>55</v>
      </c>
      <c r="E91" t="s">
        <v>150</v>
      </c>
      <c r="F91" t="s">
        <v>151</v>
      </c>
      <c r="G91">
        <v>89943</v>
      </c>
      <c r="H91" t="s">
        <v>58</v>
      </c>
      <c r="K91" s="155">
        <v>42969</v>
      </c>
      <c r="L91" s="155">
        <v>42318</v>
      </c>
      <c r="M91" s="155">
        <v>43009</v>
      </c>
      <c r="N91" s="155">
        <v>45240</v>
      </c>
      <c r="O91">
        <v>0</v>
      </c>
      <c r="P91">
        <v>68</v>
      </c>
      <c r="Q91" t="s">
        <v>292</v>
      </c>
      <c r="R91">
        <v>83</v>
      </c>
      <c r="S91">
        <v>120</v>
      </c>
      <c r="T91">
        <v>12900</v>
      </c>
    </row>
    <row r="92" spans="1:20">
      <c r="A92">
        <v>1</v>
      </c>
      <c r="B92" t="s">
        <v>54</v>
      </c>
      <c r="C92">
        <v>72</v>
      </c>
      <c r="D92" t="s">
        <v>55</v>
      </c>
      <c r="E92" t="s">
        <v>152</v>
      </c>
      <c r="F92" t="s">
        <v>148</v>
      </c>
      <c r="G92">
        <v>425069</v>
      </c>
      <c r="H92" t="s">
        <v>58</v>
      </c>
      <c r="K92" s="155">
        <v>42970</v>
      </c>
      <c r="L92" s="155">
        <v>42318</v>
      </c>
      <c r="M92" s="155">
        <v>43009</v>
      </c>
      <c r="N92" s="155">
        <v>45240</v>
      </c>
      <c r="O92">
        <v>0</v>
      </c>
      <c r="P92">
        <v>68</v>
      </c>
      <c r="Q92" t="s">
        <v>292</v>
      </c>
      <c r="R92">
        <v>83</v>
      </c>
      <c r="S92">
        <v>120</v>
      </c>
      <c r="T92">
        <v>320000</v>
      </c>
    </row>
    <row r="93" spans="1:20">
      <c r="A93">
        <v>1</v>
      </c>
      <c r="B93" t="s">
        <v>54</v>
      </c>
      <c r="C93">
        <v>72</v>
      </c>
      <c r="D93" t="s">
        <v>55</v>
      </c>
      <c r="E93" t="s">
        <v>153</v>
      </c>
      <c r="F93" t="s">
        <v>148</v>
      </c>
      <c r="G93">
        <v>425069</v>
      </c>
      <c r="H93" t="s">
        <v>58</v>
      </c>
      <c r="K93" s="155">
        <v>42970</v>
      </c>
      <c r="L93" s="155">
        <v>42318</v>
      </c>
      <c r="M93" s="155">
        <v>43009</v>
      </c>
      <c r="N93" s="155">
        <v>45240</v>
      </c>
      <c r="O93">
        <v>0</v>
      </c>
      <c r="P93">
        <v>68</v>
      </c>
      <c r="Q93" t="s">
        <v>292</v>
      </c>
      <c r="R93">
        <v>83</v>
      </c>
      <c r="S93">
        <v>120</v>
      </c>
      <c r="T93">
        <v>320000</v>
      </c>
    </row>
    <row r="94" spans="1:20">
      <c r="A94">
        <v>1</v>
      </c>
      <c r="B94" t="s">
        <v>54</v>
      </c>
      <c r="C94">
        <v>72</v>
      </c>
      <c r="D94" t="s">
        <v>55</v>
      </c>
      <c r="E94" t="s">
        <v>154</v>
      </c>
      <c r="F94" t="s">
        <v>148</v>
      </c>
      <c r="G94">
        <v>425069</v>
      </c>
      <c r="H94" t="s">
        <v>58</v>
      </c>
      <c r="K94" s="155">
        <v>42970</v>
      </c>
      <c r="L94" s="155">
        <v>42318</v>
      </c>
      <c r="M94" s="155">
        <v>43009</v>
      </c>
      <c r="N94" s="155">
        <v>45240</v>
      </c>
      <c r="O94">
        <v>0</v>
      </c>
      <c r="P94">
        <v>68</v>
      </c>
      <c r="Q94" t="s">
        <v>292</v>
      </c>
      <c r="R94">
        <v>83</v>
      </c>
      <c r="S94">
        <v>120</v>
      </c>
      <c r="T94">
        <v>270</v>
      </c>
    </row>
    <row r="95" spans="1:20">
      <c r="A95">
        <v>1</v>
      </c>
      <c r="B95" t="s">
        <v>54</v>
      </c>
      <c r="C95">
        <v>72</v>
      </c>
      <c r="D95" t="s">
        <v>55</v>
      </c>
      <c r="E95" t="s">
        <v>149</v>
      </c>
      <c r="F95" t="s">
        <v>148</v>
      </c>
      <c r="G95">
        <v>425069</v>
      </c>
      <c r="H95" t="s">
        <v>58</v>
      </c>
      <c r="K95" s="155">
        <v>42970</v>
      </c>
      <c r="L95" s="155">
        <v>42318</v>
      </c>
      <c r="M95" s="155">
        <v>43009</v>
      </c>
      <c r="N95" s="155">
        <v>45240</v>
      </c>
      <c r="O95">
        <v>0</v>
      </c>
      <c r="P95">
        <v>68</v>
      </c>
      <c r="Q95" t="s">
        <v>292</v>
      </c>
      <c r="R95">
        <v>83</v>
      </c>
      <c r="S95">
        <v>120</v>
      </c>
      <c r="T95">
        <v>8800</v>
      </c>
    </row>
    <row r="96" spans="1:20">
      <c r="A96">
        <v>1</v>
      </c>
      <c r="B96" t="s">
        <v>54</v>
      </c>
      <c r="C96">
        <v>73</v>
      </c>
      <c r="D96" t="s">
        <v>55</v>
      </c>
      <c r="E96" t="s">
        <v>155</v>
      </c>
      <c r="F96" t="s">
        <v>156</v>
      </c>
      <c r="G96">
        <v>3542</v>
      </c>
      <c r="H96" t="s">
        <v>58</v>
      </c>
      <c r="K96" s="155">
        <v>42971</v>
      </c>
      <c r="L96" s="155">
        <v>42318</v>
      </c>
      <c r="M96" s="155">
        <v>43009</v>
      </c>
      <c r="N96" s="155">
        <v>45240</v>
      </c>
      <c r="O96">
        <v>0</v>
      </c>
      <c r="P96">
        <v>68</v>
      </c>
      <c r="Q96" t="s">
        <v>292</v>
      </c>
      <c r="R96">
        <v>83</v>
      </c>
      <c r="S96">
        <v>120</v>
      </c>
      <c r="T96">
        <v>41749</v>
      </c>
    </row>
    <row r="97" spans="1:20">
      <c r="A97">
        <v>1</v>
      </c>
      <c r="B97" t="s">
        <v>54</v>
      </c>
      <c r="C97">
        <v>74</v>
      </c>
      <c r="D97" t="s">
        <v>55</v>
      </c>
      <c r="E97" t="s">
        <v>157</v>
      </c>
      <c r="F97" t="s">
        <v>121</v>
      </c>
      <c r="G97">
        <v>103</v>
      </c>
      <c r="H97" t="s">
        <v>58</v>
      </c>
      <c r="K97" s="155">
        <v>42974</v>
      </c>
      <c r="L97" s="155">
        <v>42318</v>
      </c>
      <c r="M97" s="155">
        <v>43009</v>
      </c>
      <c r="N97" s="155">
        <v>45240</v>
      </c>
      <c r="O97">
        <v>0</v>
      </c>
      <c r="P97">
        <v>68</v>
      </c>
      <c r="Q97" t="s">
        <v>292</v>
      </c>
      <c r="R97">
        <v>83</v>
      </c>
      <c r="S97">
        <v>120</v>
      </c>
      <c r="T97">
        <v>2350000</v>
      </c>
    </row>
    <row r="98" spans="1:20">
      <c r="A98">
        <v>1</v>
      </c>
      <c r="B98" t="s">
        <v>54</v>
      </c>
      <c r="C98">
        <v>75</v>
      </c>
      <c r="D98" t="s">
        <v>55</v>
      </c>
      <c r="E98" t="s">
        <v>158</v>
      </c>
      <c r="F98" t="s">
        <v>128</v>
      </c>
      <c r="G98">
        <v>19</v>
      </c>
      <c r="H98" t="s">
        <v>58</v>
      </c>
      <c r="K98" s="155">
        <v>42975</v>
      </c>
      <c r="L98" s="155">
        <v>42318</v>
      </c>
      <c r="M98" s="155">
        <v>43009</v>
      </c>
      <c r="N98" s="155">
        <v>45240</v>
      </c>
      <c r="O98">
        <v>0</v>
      </c>
      <c r="P98">
        <v>68</v>
      </c>
      <c r="Q98" t="s">
        <v>292</v>
      </c>
      <c r="R98">
        <v>83</v>
      </c>
      <c r="S98">
        <v>120</v>
      </c>
      <c r="T98">
        <v>4892613</v>
      </c>
    </row>
    <row r="99" spans="1:20">
      <c r="A99">
        <v>1</v>
      </c>
      <c r="B99" t="s">
        <v>54</v>
      </c>
      <c r="C99">
        <v>76</v>
      </c>
      <c r="D99" t="s">
        <v>55</v>
      </c>
      <c r="E99" t="s">
        <v>159</v>
      </c>
      <c r="F99" t="s">
        <v>128</v>
      </c>
      <c r="G99">
        <v>20</v>
      </c>
      <c r="H99" t="s">
        <v>58</v>
      </c>
      <c r="K99" s="155">
        <v>42975</v>
      </c>
      <c r="L99" s="155">
        <v>42318</v>
      </c>
      <c r="M99" s="155">
        <v>43009</v>
      </c>
      <c r="N99" s="155">
        <v>45240</v>
      </c>
      <c r="O99">
        <v>0</v>
      </c>
      <c r="P99">
        <v>68</v>
      </c>
      <c r="Q99" t="s">
        <v>292</v>
      </c>
      <c r="R99">
        <v>83</v>
      </c>
      <c r="S99">
        <v>120</v>
      </c>
      <c r="T99">
        <v>178000</v>
      </c>
    </row>
    <row r="100" spans="1:20">
      <c r="A100">
        <v>1</v>
      </c>
      <c r="B100" t="s">
        <v>54</v>
      </c>
      <c r="C100">
        <v>76</v>
      </c>
      <c r="D100" t="s">
        <v>55</v>
      </c>
      <c r="E100" t="s">
        <v>160</v>
      </c>
      <c r="F100" t="s">
        <v>128</v>
      </c>
      <c r="G100">
        <v>20</v>
      </c>
      <c r="H100" t="s">
        <v>58</v>
      </c>
      <c r="K100" s="155">
        <v>42975</v>
      </c>
      <c r="L100" s="155">
        <v>42318</v>
      </c>
      <c r="M100" s="155">
        <v>43009</v>
      </c>
      <c r="N100" s="155">
        <v>45240</v>
      </c>
      <c r="O100">
        <v>0</v>
      </c>
      <c r="P100">
        <v>68</v>
      </c>
      <c r="Q100" t="s">
        <v>292</v>
      </c>
      <c r="R100">
        <v>83</v>
      </c>
      <c r="S100">
        <v>120</v>
      </c>
      <c r="T100">
        <v>32360</v>
      </c>
    </row>
    <row r="101" spans="1:20">
      <c r="A101">
        <v>1</v>
      </c>
      <c r="B101" t="s">
        <v>54</v>
      </c>
      <c r="C101">
        <v>76</v>
      </c>
      <c r="D101" t="s">
        <v>55</v>
      </c>
      <c r="E101" t="s">
        <v>161</v>
      </c>
      <c r="F101" t="s">
        <v>128</v>
      </c>
      <c r="G101">
        <v>20</v>
      </c>
      <c r="H101" t="s">
        <v>58</v>
      </c>
      <c r="K101" s="155">
        <v>42975</v>
      </c>
      <c r="L101" s="155">
        <v>42318</v>
      </c>
      <c r="M101" s="155">
        <v>43009</v>
      </c>
      <c r="N101" s="155">
        <v>45240</v>
      </c>
      <c r="O101">
        <v>0</v>
      </c>
      <c r="P101">
        <v>68</v>
      </c>
      <c r="Q101" t="s">
        <v>292</v>
      </c>
      <c r="R101">
        <v>83</v>
      </c>
      <c r="S101">
        <v>120</v>
      </c>
      <c r="T101">
        <v>62000</v>
      </c>
    </row>
    <row r="102" spans="1:20">
      <c r="A102">
        <v>1</v>
      </c>
      <c r="B102" t="s">
        <v>54</v>
      </c>
      <c r="C102">
        <v>76</v>
      </c>
      <c r="D102" t="s">
        <v>55</v>
      </c>
      <c r="E102" t="s">
        <v>162</v>
      </c>
      <c r="F102" t="s">
        <v>128</v>
      </c>
      <c r="G102">
        <v>20</v>
      </c>
      <c r="H102" t="s">
        <v>58</v>
      </c>
      <c r="K102" s="155">
        <v>42975</v>
      </c>
      <c r="L102" s="155">
        <v>42318</v>
      </c>
      <c r="M102" s="155">
        <v>43009</v>
      </c>
      <c r="N102" s="155">
        <v>45240</v>
      </c>
      <c r="O102">
        <v>0</v>
      </c>
      <c r="P102">
        <v>68</v>
      </c>
      <c r="Q102" t="s">
        <v>292</v>
      </c>
      <c r="R102">
        <v>83</v>
      </c>
      <c r="S102">
        <v>120</v>
      </c>
      <c r="T102">
        <v>287600</v>
      </c>
    </row>
    <row r="103" spans="1:20">
      <c r="A103">
        <v>1</v>
      </c>
      <c r="B103" t="s">
        <v>54</v>
      </c>
      <c r="C103">
        <v>77</v>
      </c>
      <c r="D103" t="s">
        <v>55</v>
      </c>
      <c r="E103" t="s">
        <v>163</v>
      </c>
      <c r="F103" t="s">
        <v>164</v>
      </c>
      <c r="G103">
        <v>27</v>
      </c>
      <c r="H103" t="s">
        <v>58</v>
      </c>
      <c r="K103" s="155">
        <v>42977</v>
      </c>
      <c r="L103" s="155">
        <v>42318</v>
      </c>
      <c r="M103" s="155">
        <v>43009</v>
      </c>
      <c r="N103" s="155">
        <v>45240</v>
      </c>
      <c r="O103">
        <v>0</v>
      </c>
      <c r="P103">
        <v>68</v>
      </c>
      <c r="Q103" t="s">
        <v>292</v>
      </c>
      <c r="R103">
        <v>83</v>
      </c>
      <c r="S103">
        <v>120</v>
      </c>
      <c r="T103">
        <v>3753119</v>
      </c>
    </row>
    <row r="104" spans="1:20">
      <c r="A104">
        <v>1</v>
      </c>
      <c r="B104" t="s">
        <v>54</v>
      </c>
      <c r="C104">
        <v>77</v>
      </c>
      <c r="D104" t="s">
        <v>55</v>
      </c>
      <c r="E104" t="s">
        <v>165</v>
      </c>
      <c r="F104" t="s">
        <v>164</v>
      </c>
      <c r="G104">
        <v>27</v>
      </c>
      <c r="H104" t="s">
        <v>58</v>
      </c>
      <c r="K104" s="155">
        <v>42977</v>
      </c>
      <c r="L104" s="155">
        <v>42318</v>
      </c>
      <c r="M104" s="155">
        <v>43009</v>
      </c>
      <c r="N104" s="155">
        <v>45240</v>
      </c>
      <c r="O104">
        <v>0</v>
      </c>
      <c r="P104">
        <v>68</v>
      </c>
      <c r="Q104" t="s">
        <v>292</v>
      </c>
      <c r="R104">
        <v>83</v>
      </c>
      <c r="S104">
        <v>120</v>
      </c>
      <c r="T104">
        <v>115966</v>
      </c>
    </row>
    <row r="105" spans="1:20">
      <c r="A105">
        <v>1</v>
      </c>
      <c r="B105" t="s">
        <v>54</v>
      </c>
      <c r="C105">
        <v>78</v>
      </c>
      <c r="D105" t="s">
        <v>55</v>
      </c>
      <c r="E105" t="s">
        <v>166</v>
      </c>
      <c r="F105" t="s">
        <v>167</v>
      </c>
      <c r="G105">
        <v>68</v>
      </c>
      <c r="H105" t="s">
        <v>58</v>
      </c>
      <c r="K105" s="155">
        <v>42978</v>
      </c>
      <c r="L105" s="155">
        <v>42318</v>
      </c>
      <c r="M105" s="155">
        <v>43009</v>
      </c>
      <c r="N105" s="155">
        <v>45240</v>
      </c>
      <c r="O105">
        <v>0</v>
      </c>
      <c r="P105">
        <v>68</v>
      </c>
      <c r="Q105" t="s">
        <v>292</v>
      </c>
      <c r="R105">
        <v>83</v>
      </c>
      <c r="S105">
        <v>120</v>
      </c>
      <c r="T105">
        <v>177500</v>
      </c>
    </row>
    <row r="106" spans="1:20">
      <c r="A106">
        <v>1</v>
      </c>
      <c r="B106" t="s">
        <v>54</v>
      </c>
      <c r="C106">
        <v>79</v>
      </c>
      <c r="D106" t="s">
        <v>55</v>
      </c>
      <c r="E106" t="s">
        <v>166</v>
      </c>
      <c r="F106" t="s">
        <v>167</v>
      </c>
      <c r="G106">
        <v>69</v>
      </c>
      <c r="H106" t="s">
        <v>58</v>
      </c>
      <c r="K106" s="155">
        <v>42978</v>
      </c>
      <c r="L106" s="155">
        <v>42318</v>
      </c>
      <c r="M106" s="155">
        <v>43009</v>
      </c>
      <c r="N106" s="155">
        <v>45240</v>
      </c>
      <c r="O106">
        <v>0</v>
      </c>
      <c r="P106">
        <v>68</v>
      </c>
      <c r="Q106" t="s">
        <v>292</v>
      </c>
      <c r="R106">
        <v>83</v>
      </c>
      <c r="S106">
        <v>120</v>
      </c>
      <c r="T106">
        <v>303000</v>
      </c>
    </row>
    <row r="107" spans="1:20">
      <c r="A107">
        <v>1</v>
      </c>
      <c r="B107" t="s">
        <v>54</v>
      </c>
      <c r="C107">
        <v>107</v>
      </c>
      <c r="D107" t="s">
        <v>55</v>
      </c>
      <c r="E107" t="s">
        <v>70</v>
      </c>
      <c r="F107" t="s">
        <v>71</v>
      </c>
      <c r="G107">
        <v>252</v>
      </c>
      <c r="H107" t="s">
        <v>58</v>
      </c>
      <c r="K107" s="155">
        <v>42979</v>
      </c>
      <c r="L107" s="155">
        <v>42318</v>
      </c>
      <c r="M107" s="155">
        <v>43009</v>
      </c>
      <c r="N107" s="155">
        <v>45240</v>
      </c>
      <c r="O107">
        <v>0</v>
      </c>
      <c r="P107">
        <v>68</v>
      </c>
      <c r="Q107" t="s">
        <v>292</v>
      </c>
      <c r="R107">
        <v>83</v>
      </c>
      <c r="S107">
        <v>120</v>
      </c>
      <c r="T107">
        <v>3192697</v>
      </c>
    </row>
    <row r="108" spans="1:20">
      <c r="A108">
        <v>1</v>
      </c>
      <c r="B108" t="s">
        <v>54</v>
      </c>
      <c r="C108">
        <v>80</v>
      </c>
      <c r="D108" t="s">
        <v>55</v>
      </c>
      <c r="E108" t="s">
        <v>168</v>
      </c>
      <c r="F108" t="s">
        <v>169</v>
      </c>
      <c r="G108">
        <v>1643</v>
      </c>
      <c r="H108" t="s">
        <v>58</v>
      </c>
      <c r="K108" s="155">
        <v>42982</v>
      </c>
      <c r="L108" s="155">
        <v>42318</v>
      </c>
      <c r="M108" s="155">
        <v>43009</v>
      </c>
      <c r="N108" s="155">
        <v>45240</v>
      </c>
      <c r="O108">
        <v>0</v>
      </c>
      <c r="P108">
        <v>68</v>
      </c>
      <c r="Q108" t="s">
        <v>292</v>
      </c>
      <c r="R108">
        <v>83</v>
      </c>
      <c r="S108">
        <v>120</v>
      </c>
      <c r="T108">
        <v>50420</v>
      </c>
    </row>
    <row r="109" spans="1:20">
      <c r="A109">
        <v>1</v>
      </c>
      <c r="B109" t="s">
        <v>54</v>
      </c>
      <c r="C109">
        <v>81</v>
      </c>
      <c r="D109" t="s">
        <v>55</v>
      </c>
      <c r="E109" t="s">
        <v>85</v>
      </c>
      <c r="F109" t="s">
        <v>83</v>
      </c>
      <c r="G109">
        <v>85698801</v>
      </c>
      <c r="H109" t="s">
        <v>58</v>
      </c>
      <c r="K109" s="155">
        <v>42983</v>
      </c>
      <c r="L109" s="155">
        <v>42318</v>
      </c>
      <c r="M109" s="155">
        <v>43009</v>
      </c>
      <c r="N109" s="155">
        <v>45240</v>
      </c>
      <c r="O109">
        <v>0</v>
      </c>
      <c r="P109">
        <v>68</v>
      </c>
      <c r="Q109" t="s">
        <v>292</v>
      </c>
      <c r="R109">
        <v>83</v>
      </c>
      <c r="S109">
        <v>120</v>
      </c>
      <c r="T109">
        <v>88605</v>
      </c>
    </row>
    <row r="110" spans="1:20">
      <c r="A110">
        <v>1</v>
      </c>
      <c r="B110" t="s">
        <v>54</v>
      </c>
      <c r="C110">
        <v>82</v>
      </c>
      <c r="D110" t="s">
        <v>55</v>
      </c>
      <c r="E110" t="s">
        <v>170</v>
      </c>
      <c r="F110" t="s">
        <v>144</v>
      </c>
      <c r="G110">
        <v>967</v>
      </c>
      <c r="H110" t="s">
        <v>58</v>
      </c>
      <c r="K110" s="155">
        <v>42984</v>
      </c>
      <c r="L110" s="155">
        <v>42318</v>
      </c>
      <c r="M110" s="155">
        <v>43009</v>
      </c>
      <c r="N110" s="155">
        <v>45240</v>
      </c>
      <c r="O110">
        <v>0</v>
      </c>
      <c r="P110">
        <v>68</v>
      </c>
      <c r="Q110" t="s">
        <v>292</v>
      </c>
      <c r="R110">
        <v>83</v>
      </c>
      <c r="S110">
        <v>120</v>
      </c>
      <c r="T110">
        <v>161950</v>
      </c>
    </row>
    <row r="111" spans="1:20">
      <c r="A111">
        <v>1</v>
      </c>
      <c r="B111" t="s">
        <v>54</v>
      </c>
      <c r="C111">
        <v>83</v>
      </c>
      <c r="D111" t="s">
        <v>55</v>
      </c>
      <c r="E111" t="s">
        <v>171</v>
      </c>
      <c r="F111" t="s">
        <v>83</v>
      </c>
      <c r="G111">
        <v>85738131</v>
      </c>
      <c r="H111" t="s">
        <v>58</v>
      </c>
      <c r="K111" s="155">
        <v>42985</v>
      </c>
      <c r="L111" s="155">
        <v>42318</v>
      </c>
      <c r="M111" s="155">
        <v>43009</v>
      </c>
      <c r="N111" s="155">
        <v>45240</v>
      </c>
      <c r="O111">
        <v>0</v>
      </c>
      <c r="P111">
        <v>68</v>
      </c>
      <c r="Q111" t="s">
        <v>292</v>
      </c>
      <c r="R111">
        <v>83</v>
      </c>
      <c r="S111">
        <v>120</v>
      </c>
      <c r="T111">
        <v>58655.46</v>
      </c>
    </row>
    <row r="112" spans="1:20">
      <c r="A112">
        <v>1</v>
      </c>
      <c r="B112" t="s">
        <v>54</v>
      </c>
      <c r="C112">
        <v>83</v>
      </c>
      <c r="D112" t="s">
        <v>55</v>
      </c>
      <c r="E112" t="s">
        <v>171</v>
      </c>
      <c r="F112" t="s">
        <v>83</v>
      </c>
      <c r="G112">
        <v>85738131</v>
      </c>
      <c r="H112" t="s">
        <v>58</v>
      </c>
      <c r="K112" s="155">
        <v>42985</v>
      </c>
      <c r="L112" s="155">
        <v>42318</v>
      </c>
      <c r="M112" s="155">
        <v>43009</v>
      </c>
      <c r="N112" s="155">
        <v>45240</v>
      </c>
      <c r="O112">
        <v>0</v>
      </c>
      <c r="P112">
        <v>68</v>
      </c>
      <c r="Q112" t="s">
        <v>292</v>
      </c>
      <c r="R112">
        <v>83</v>
      </c>
      <c r="S112">
        <v>120</v>
      </c>
      <c r="T112">
        <v>58655.46</v>
      </c>
    </row>
    <row r="113" spans="1:20">
      <c r="A113">
        <v>1</v>
      </c>
      <c r="B113" t="s">
        <v>54</v>
      </c>
      <c r="C113">
        <v>84</v>
      </c>
      <c r="D113" t="s">
        <v>55</v>
      </c>
      <c r="E113" t="s">
        <v>172</v>
      </c>
      <c r="F113" t="s">
        <v>173</v>
      </c>
      <c r="G113">
        <v>20</v>
      </c>
      <c r="H113" t="s">
        <v>58</v>
      </c>
      <c r="K113" s="155">
        <v>42993</v>
      </c>
      <c r="L113" s="155">
        <v>42318</v>
      </c>
      <c r="M113" s="155">
        <v>43009</v>
      </c>
      <c r="N113" s="155">
        <v>45240</v>
      </c>
      <c r="O113">
        <v>0</v>
      </c>
      <c r="P113">
        <v>68</v>
      </c>
      <c r="Q113" t="s">
        <v>292</v>
      </c>
      <c r="R113">
        <v>83</v>
      </c>
      <c r="S113">
        <v>120</v>
      </c>
      <c r="T113">
        <v>111847</v>
      </c>
    </row>
    <row r="114" spans="1:20">
      <c r="A114">
        <v>1</v>
      </c>
      <c r="B114" t="s">
        <v>54</v>
      </c>
      <c r="C114">
        <v>85</v>
      </c>
      <c r="D114" t="s">
        <v>55</v>
      </c>
      <c r="E114" t="s">
        <v>174</v>
      </c>
      <c r="F114" t="s">
        <v>175</v>
      </c>
      <c r="G114">
        <v>53347</v>
      </c>
      <c r="H114" t="s">
        <v>58</v>
      </c>
      <c r="K114" s="155">
        <v>42998</v>
      </c>
      <c r="L114" s="155">
        <v>42318</v>
      </c>
      <c r="M114" s="155">
        <v>43009</v>
      </c>
      <c r="N114" s="155">
        <v>45240</v>
      </c>
      <c r="O114">
        <v>0</v>
      </c>
      <c r="P114">
        <v>68</v>
      </c>
      <c r="Q114" t="s">
        <v>292</v>
      </c>
      <c r="R114">
        <v>83</v>
      </c>
      <c r="S114">
        <v>120</v>
      </c>
      <c r="T114">
        <v>151252</v>
      </c>
    </row>
    <row r="115" spans="1:20">
      <c r="A115">
        <v>1</v>
      </c>
      <c r="B115" t="s">
        <v>54</v>
      </c>
      <c r="C115">
        <v>86</v>
      </c>
      <c r="D115" t="s">
        <v>55</v>
      </c>
      <c r="E115" t="s">
        <v>176</v>
      </c>
      <c r="F115" t="s">
        <v>177</v>
      </c>
      <c r="G115">
        <v>545</v>
      </c>
      <c r="H115" t="s">
        <v>58</v>
      </c>
      <c r="K115" s="155">
        <v>42999</v>
      </c>
      <c r="L115" s="155">
        <v>42318</v>
      </c>
      <c r="M115" s="155">
        <v>43009</v>
      </c>
      <c r="N115" s="155">
        <v>45240</v>
      </c>
      <c r="O115">
        <v>0</v>
      </c>
      <c r="P115">
        <v>68</v>
      </c>
      <c r="Q115" t="s">
        <v>292</v>
      </c>
      <c r="R115">
        <v>83</v>
      </c>
      <c r="S115">
        <v>120</v>
      </c>
      <c r="T115">
        <v>16827108</v>
      </c>
    </row>
    <row r="116" spans="1:20">
      <c r="A116">
        <v>1</v>
      </c>
      <c r="B116" t="s">
        <v>54</v>
      </c>
      <c r="C116">
        <v>106</v>
      </c>
      <c r="D116" t="s">
        <v>55</v>
      </c>
      <c r="E116" t="s">
        <v>70</v>
      </c>
      <c r="F116" t="s">
        <v>71</v>
      </c>
      <c r="G116">
        <v>263</v>
      </c>
      <c r="H116" t="s">
        <v>58</v>
      </c>
      <c r="K116" s="155">
        <v>43009</v>
      </c>
      <c r="L116" s="155">
        <v>42318</v>
      </c>
      <c r="M116" s="155">
        <v>43009</v>
      </c>
      <c r="N116" s="155">
        <v>45240</v>
      </c>
      <c r="O116">
        <v>0</v>
      </c>
      <c r="P116">
        <v>68</v>
      </c>
      <c r="Q116" t="s">
        <v>292</v>
      </c>
      <c r="R116">
        <v>83</v>
      </c>
      <c r="S116">
        <v>120</v>
      </c>
      <c r="T116">
        <v>3199027</v>
      </c>
    </row>
    <row r="117" spans="1:20">
      <c r="A117">
        <v>1</v>
      </c>
      <c r="B117" t="s">
        <v>54</v>
      </c>
      <c r="C117">
        <v>88</v>
      </c>
      <c r="D117" t="s">
        <v>55</v>
      </c>
      <c r="E117" t="s">
        <v>178</v>
      </c>
      <c r="F117" t="s">
        <v>179</v>
      </c>
      <c r="G117">
        <v>12012</v>
      </c>
      <c r="H117" t="s">
        <v>58</v>
      </c>
      <c r="K117" s="155">
        <v>43020</v>
      </c>
      <c r="L117" s="155">
        <v>42318</v>
      </c>
      <c r="M117" s="155">
        <v>43009</v>
      </c>
      <c r="N117" s="155">
        <v>45240</v>
      </c>
      <c r="O117">
        <v>0</v>
      </c>
      <c r="P117">
        <v>68</v>
      </c>
      <c r="Q117" t="s">
        <v>292</v>
      </c>
      <c r="R117">
        <v>83</v>
      </c>
      <c r="S117">
        <v>120</v>
      </c>
      <c r="T117">
        <v>130000</v>
      </c>
    </row>
    <row r="118" spans="1:20">
      <c r="A118">
        <v>1</v>
      </c>
      <c r="B118" t="s">
        <v>54</v>
      </c>
      <c r="C118">
        <v>105</v>
      </c>
      <c r="D118" t="s">
        <v>55</v>
      </c>
      <c r="E118" t="s">
        <v>70</v>
      </c>
      <c r="F118" t="s">
        <v>71</v>
      </c>
      <c r="G118">
        <v>271</v>
      </c>
      <c r="H118" t="s">
        <v>58</v>
      </c>
      <c r="K118" s="155">
        <v>43040</v>
      </c>
      <c r="L118" s="155">
        <v>42318</v>
      </c>
      <c r="M118" s="155">
        <v>43009</v>
      </c>
      <c r="N118" s="155">
        <v>45240</v>
      </c>
      <c r="O118">
        <v>0</v>
      </c>
      <c r="P118">
        <v>68</v>
      </c>
      <c r="Q118" t="s">
        <v>292</v>
      </c>
      <c r="R118">
        <v>83</v>
      </c>
      <c r="S118">
        <v>120</v>
      </c>
      <c r="T118">
        <v>3195982</v>
      </c>
    </row>
    <row r="119" spans="1:20">
      <c r="A119">
        <v>1</v>
      </c>
      <c r="B119" t="s">
        <v>54</v>
      </c>
      <c r="C119">
        <v>90</v>
      </c>
      <c r="D119" t="s">
        <v>55</v>
      </c>
      <c r="E119" t="s">
        <v>180</v>
      </c>
      <c r="F119" t="s">
        <v>181</v>
      </c>
      <c r="G119">
        <v>13</v>
      </c>
      <c r="H119" t="s">
        <v>58</v>
      </c>
      <c r="K119" s="155">
        <v>43045</v>
      </c>
      <c r="L119" s="155">
        <v>42318</v>
      </c>
      <c r="M119" s="155">
        <v>43009</v>
      </c>
      <c r="N119" s="155">
        <v>45240</v>
      </c>
      <c r="O119">
        <v>0</v>
      </c>
      <c r="P119">
        <v>68</v>
      </c>
      <c r="Q119" t="s">
        <v>292</v>
      </c>
      <c r="R119">
        <v>83</v>
      </c>
      <c r="S119">
        <v>120</v>
      </c>
      <c r="T119">
        <v>15251510</v>
      </c>
    </row>
    <row r="120" spans="1:20">
      <c r="A120">
        <v>1</v>
      </c>
      <c r="B120" t="s">
        <v>54</v>
      </c>
      <c r="C120">
        <v>91</v>
      </c>
      <c r="D120" t="s">
        <v>55</v>
      </c>
      <c r="E120" t="s">
        <v>182</v>
      </c>
      <c r="F120" t="s">
        <v>183</v>
      </c>
      <c r="G120">
        <v>2</v>
      </c>
      <c r="H120" t="s">
        <v>58</v>
      </c>
      <c r="K120" s="155">
        <v>43070</v>
      </c>
      <c r="L120" s="155">
        <v>42318</v>
      </c>
      <c r="M120" s="155">
        <v>43009</v>
      </c>
      <c r="N120" s="155">
        <v>45240</v>
      </c>
      <c r="O120">
        <v>0</v>
      </c>
      <c r="P120">
        <v>68</v>
      </c>
      <c r="Q120" t="s">
        <v>292</v>
      </c>
      <c r="R120">
        <v>83</v>
      </c>
      <c r="S120">
        <v>120</v>
      </c>
      <c r="T120">
        <v>6000000</v>
      </c>
    </row>
    <row r="121" spans="1:20">
      <c r="A121">
        <v>1</v>
      </c>
      <c r="B121" t="s">
        <v>54</v>
      </c>
      <c r="C121">
        <v>104</v>
      </c>
      <c r="D121" t="s">
        <v>55</v>
      </c>
      <c r="E121" t="s">
        <v>70</v>
      </c>
      <c r="F121" t="s">
        <v>71</v>
      </c>
      <c r="G121">
        <v>278</v>
      </c>
      <c r="H121" t="s">
        <v>58</v>
      </c>
      <c r="K121" s="155">
        <v>43070</v>
      </c>
      <c r="L121" s="155">
        <v>42318</v>
      </c>
      <c r="M121" s="155">
        <v>43009</v>
      </c>
      <c r="N121" s="155">
        <v>45240</v>
      </c>
      <c r="O121">
        <v>0</v>
      </c>
      <c r="P121">
        <v>68</v>
      </c>
      <c r="Q121" t="s">
        <v>292</v>
      </c>
      <c r="R121">
        <v>83</v>
      </c>
      <c r="S121">
        <v>120</v>
      </c>
      <c r="T121">
        <v>3208374</v>
      </c>
    </row>
    <row r="122" spans="1:20">
      <c r="A122">
        <v>1</v>
      </c>
      <c r="B122" t="s">
        <v>54</v>
      </c>
      <c r="C122">
        <v>98</v>
      </c>
      <c r="D122" t="s">
        <v>55</v>
      </c>
      <c r="E122" t="s">
        <v>70</v>
      </c>
      <c r="F122" t="s">
        <v>71</v>
      </c>
      <c r="G122">
        <v>285</v>
      </c>
      <c r="H122" t="s">
        <v>58</v>
      </c>
      <c r="K122" s="155">
        <v>43101</v>
      </c>
      <c r="L122" s="155">
        <v>42318</v>
      </c>
      <c r="M122" s="155">
        <v>43009</v>
      </c>
      <c r="N122" s="155">
        <v>45240</v>
      </c>
      <c r="O122">
        <v>0</v>
      </c>
      <c r="P122">
        <v>68</v>
      </c>
      <c r="Q122" t="s">
        <v>292</v>
      </c>
      <c r="R122">
        <v>83</v>
      </c>
      <c r="S122">
        <v>120</v>
      </c>
      <c r="T122">
        <v>3215881</v>
      </c>
    </row>
    <row r="123" spans="1:20">
      <c r="A123">
        <v>1</v>
      </c>
      <c r="B123" t="s">
        <v>54</v>
      </c>
      <c r="C123">
        <v>100</v>
      </c>
      <c r="D123" t="s">
        <v>55</v>
      </c>
      <c r="E123" t="s">
        <v>70</v>
      </c>
      <c r="F123" t="s">
        <v>71</v>
      </c>
      <c r="G123">
        <v>293</v>
      </c>
      <c r="H123" t="s">
        <v>58</v>
      </c>
      <c r="K123" s="155">
        <v>43132</v>
      </c>
      <c r="L123" s="155">
        <v>42318</v>
      </c>
      <c r="M123" s="155">
        <v>43009</v>
      </c>
      <c r="N123" s="155">
        <v>45240</v>
      </c>
      <c r="O123">
        <v>0</v>
      </c>
      <c r="P123">
        <v>68</v>
      </c>
      <c r="Q123" t="s">
        <v>292</v>
      </c>
      <c r="R123">
        <v>83</v>
      </c>
      <c r="S123">
        <v>120</v>
      </c>
      <c r="T123">
        <v>3219097</v>
      </c>
    </row>
    <row r="124" spans="1:20">
      <c r="A124">
        <v>1</v>
      </c>
      <c r="B124" t="s">
        <v>54</v>
      </c>
      <c r="C124">
        <v>101</v>
      </c>
      <c r="D124" t="s">
        <v>55</v>
      </c>
      <c r="E124" t="s">
        <v>70</v>
      </c>
      <c r="F124" t="s">
        <v>71</v>
      </c>
      <c r="G124">
        <v>300</v>
      </c>
      <c r="H124" t="s">
        <v>58</v>
      </c>
      <c r="K124" s="155">
        <v>43160</v>
      </c>
      <c r="L124" s="155">
        <v>42318</v>
      </c>
      <c r="M124" s="155">
        <v>43009</v>
      </c>
      <c r="N124" s="155">
        <v>45240</v>
      </c>
      <c r="O124">
        <v>0</v>
      </c>
      <c r="P124">
        <v>68</v>
      </c>
      <c r="Q124" t="s">
        <v>292</v>
      </c>
      <c r="R124">
        <v>83</v>
      </c>
      <c r="S124">
        <v>120</v>
      </c>
      <c r="T124">
        <v>3231419</v>
      </c>
    </row>
    <row r="125" spans="1:20">
      <c r="A125">
        <v>1</v>
      </c>
      <c r="B125" t="s">
        <v>54</v>
      </c>
      <c r="C125">
        <v>102</v>
      </c>
      <c r="D125" t="s">
        <v>55</v>
      </c>
      <c r="E125" t="s">
        <v>70</v>
      </c>
      <c r="F125" t="s">
        <v>71</v>
      </c>
      <c r="G125">
        <v>61</v>
      </c>
      <c r="H125" t="s">
        <v>58</v>
      </c>
      <c r="K125" s="155">
        <v>43391</v>
      </c>
      <c r="L125" s="155">
        <v>42318</v>
      </c>
      <c r="M125" s="155">
        <v>43009</v>
      </c>
      <c r="N125" s="155">
        <v>45240</v>
      </c>
      <c r="O125">
        <v>0</v>
      </c>
      <c r="P125">
        <v>68</v>
      </c>
      <c r="Q125" t="s">
        <v>292</v>
      </c>
      <c r="R125">
        <v>83</v>
      </c>
      <c r="S125">
        <v>120</v>
      </c>
      <c r="T125">
        <v>1503338</v>
      </c>
    </row>
    <row r="126" spans="1:20">
      <c r="A126">
        <v>1</v>
      </c>
      <c r="B126" t="s">
        <v>54</v>
      </c>
      <c r="C126">
        <v>103</v>
      </c>
      <c r="D126" t="s">
        <v>55</v>
      </c>
      <c r="E126" t="s">
        <v>70</v>
      </c>
      <c r="F126" t="s">
        <v>71</v>
      </c>
      <c r="G126">
        <v>66</v>
      </c>
      <c r="H126" t="s">
        <v>58</v>
      </c>
      <c r="K126" s="155">
        <v>43435</v>
      </c>
      <c r="L126" s="155">
        <v>42318</v>
      </c>
      <c r="M126" s="155">
        <v>43009</v>
      </c>
      <c r="N126" s="155">
        <v>45240</v>
      </c>
      <c r="O126">
        <v>0</v>
      </c>
      <c r="P126">
        <v>68</v>
      </c>
      <c r="Q126" t="s">
        <v>292</v>
      </c>
      <c r="R126">
        <v>83</v>
      </c>
      <c r="S126">
        <v>120</v>
      </c>
      <c r="T126">
        <v>505768</v>
      </c>
    </row>
    <row r="127" spans="1:20">
      <c r="A127">
        <v>1</v>
      </c>
      <c r="B127" t="s">
        <v>54</v>
      </c>
      <c r="C127">
        <v>126</v>
      </c>
      <c r="D127" t="s">
        <v>184</v>
      </c>
      <c r="E127" t="s">
        <v>185</v>
      </c>
      <c r="F127" t="s">
        <v>186</v>
      </c>
      <c r="H127" t="s">
        <v>58</v>
      </c>
      <c r="K127" s="155">
        <v>43735</v>
      </c>
      <c r="L127" s="155">
        <v>42318</v>
      </c>
      <c r="M127" s="155">
        <v>43009</v>
      </c>
      <c r="N127" s="155">
        <v>45240</v>
      </c>
      <c r="O127">
        <v>0</v>
      </c>
      <c r="P127">
        <v>68</v>
      </c>
      <c r="Q127" t="s">
        <v>292</v>
      </c>
      <c r="R127">
        <v>83</v>
      </c>
      <c r="S127">
        <v>120</v>
      </c>
      <c r="T127">
        <v>1481482</v>
      </c>
    </row>
    <row r="128" spans="1:20">
      <c r="A128">
        <v>1</v>
      </c>
      <c r="B128" t="s">
        <v>187</v>
      </c>
      <c r="D128" t="s">
        <v>55</v>
      </c>
      <c r="E128" t="s">
        <v>188</v>
      </c>
      <c r="F128" t="s">
        <v>189</v>
      </c>
      <c r="G128">
        <v>177</v>
      </c>
      <c r="H128" t="s">
        <v>58</v>
      </c>
      <c r="K128" s="155">
        <v>44076</v>
      </c>
      <c r="L128" s="155">
        <v>42318</v>
      </c>
      <c r="M128" s="155">
        <v>43009</v>
      </c>
      <c r="N128" s="155">
        <v>45240</v>
      </c>
      <c r="O128">
        <v>0</v>
      </c>
      <c r="P128">
        <v>68</v>
      </c>
      <c r="Q128" t="s">
        <v>292</v>
      </c>
      <c r="R128">
        <v>83</v>
      </c>
      <c r="S128">
        <v>120</v>
      </c>
      <c r="T128">
        <v>1800000</v>
      </c>
    </row>
    <row r="129" spans="1:20">
      <c r="A129">
        <v>1</v>
      </c>
      <c r="B129" t="s">
        <v>187</v>
      </c>
      <c r="D129" t="s">
        <v>55</v>
      </c>
      <c r="E129" t="s">
        <v>190</v>
      </c>
      <c r="F129" t="s">
        <v>191</v>
      </c>
      <c r="G129">
        <v>843</v>
      </c>
      <c r="H129" t="s">
        <v>58</v>
      </c>
      <c r="K129" s="155">
        <v>44104</v>
      </c>
      <c r="L129" s="155">
        <v>42318</v>
      </c>
      <c r="M129" s="155">
        <v>43009</v>
      </c>
      <c r="N129" s="155">
        <v>45240</v>
      </c>
      <c r="O129">
        <v>0</v>
      </c>
      <c r="P129">
        <v>68</v>
      </c>
      <c r="Q129" t="s">
        <v>292</v>
      </c>
      <c r="R129">
        <v>83</v>
      </c>
      <c r="S129">
        <v>120</v>
      </c>
      <c r="T129">
        <v>3490971</v>
      </c>
    </row>
    <row r="130" spans="1:20">
      <c r="A130">
        <v>1</v>
      </c>
      <c r="B130" t="s">
        <v>187</v>
      </c>
      <c r="D130" t="s">
        <v>55</v>
      </c>
      <c r="F130" t="s">
        <v>189</v>
      </c>
      <c r="G130">
        <v>180</v>
      </c>
      <c r="H130" t="s">
        <v>58</v>
      </c>
      <c r="K130" s="155">
        <v>44130</v>
      </c>
      <c r="L130" s="155">
        <v>42318</v>
      </c>
      <c r="M130" s="155">
        <v>43009</v>
      </c>
      <c r="N130" s="155">
        <v>45240</v>
      </c>
      <c r="O130">
        <v>0</v>
      </c>
      <c r="P130">
        <v>68</v>
      </c>
      <c r="Q130" t="s">
        <v>292</v>
      </c>
      <c r="R130">
        <v>83</v>
      </c>
      <c r="S130">
        <v>120</v>
      </c>
      <c r="T130">
        <v>1000000</v>
      </c>
    </row>
    <row r="131" spans="1:20">
      <c r="A131">
        <v>1</v>
      </c>
      <c r="B131" t="s">
        <v>99</v>
      </c>
      <c r="C131">
        <v>26</v>
      </c>
      <c r="D131" t="s">
        <v>55</v>
      </c>
      <c r="E131" t="s">
        <v>192</v>
      </c>
      <c r="F131" t="s">
        <v>193</v>
      </c>
      <c r="G131">
        <v>19</v>
      </c>
      <c r="H131" t="s">
        <v>58</v>
      </c>
      <c r="K131" s="155">
        <v>42601</v>
      </c>
      <c r="L131" s="155">
        <v>42318</v>
      </c>
      <c r="M131" s="155">
        <v>43009</v>
      </c>
      <c r="N131" s="155">
        <v>45240</v>
      </c>
      <c r="O131">
        <v>1</v>
      </c>
      <c r="P131">
        <v>67</v>
      </c>
      <c r="Q131" t="s">
        <v>291</v>
      </c>
      <c r="R131">
        <v>0</v>
      </c>
      <c r="S131">
        <v>36</v>
      </c>
      <c r="T131">
        <v>240000</v>
      </c>
    </row>
    <row r="132" spans="1:20">
      <c r="A132">
        <v>1</v>
      </c>
      <c r="B132" t="s">
        <v>99</v>
      </c>
      <c r="C132">
        <v>25</v>
      </c>
      <c r="D132" t="s">
        <v>55</v>
      </c>
      <c r="E132" t="s">
        <v>194</v>
      </c>
      <c r="F132" t="s">
        <v>193</v>
      </c>
      <c r="G132">
        <v>20</v>
      </c>
      <c r="H132" t="s">
        <v>58</v>
      </c>
      <c r="K132" s="155">
        <v>42601</v>
      </c>
      <c r="L132" s="155">
        <v>42318</v>
      </c>
      <c r="M132" s="155">
        <v>43009</v>
      </c>
      <c r="N132" s="155">
        <v>45240</v>
      </c>
      <c r="O132">
        <v>1</v>
      </c>
      <c r="P132">
        <v>67</v>
      </c>
      <c r="Q132" t="s">
        <v>291</v>
      </c>
      <c r="R132">
        <v>0</v>
      </c>
      <c r="S132">
        <v>36</v>
      </c>
      <c r="T132">
        <v>240000</v>
      </c>
    </row>
    <row r="133" spans="1:20">
      <c r="A133">
        <v>1</v>
      </c>
      <c r="B133" t="s">
        <v>99</v>
      </c>
      <c r="C133">
        <v>29</v>
      </c>
      <c r="D133" t="s">
        <v>55</v>
      </c>
      <c r="E133" t="s">
        <v>195</v>
      </c>
      <c r="F133" t="s">
        <v>196</v>
      </c>
      <c r="G133">
        <v>5794870</v>
      </c>
      <c r="H133" t="s">
        <v>58</v>
      </c>
      <c r="K133" s="155">
        <v>42690</v>
      </c>
      <c r="L133" s="155">
        <v>42318</v>
      </c>
      <c r="M133" s="155">
        <v>43009</v>
      </c>
      <c r="N133" s="155">
        <v>45240</v>
      </c>
      <c r="O133">
        <v>1</v>
      </c>
      <c r="P133">
        <v>67</v>
      </c>
      <c r="Q133" t="s">
        <v>291</v>
      </c>
      <c r="R133">
        <v>0</v>
      </c>
      <c r="S133">
        <v>36</v>
      </c>
      <c r="T133">
        <v>199990</v>
      </c>
    </row>
    <row r="134" spans="1:20">
      <c r="A134">
        <v>1</v>
      </c>
      <c r="B134" t="s">
        <v>99</v>
      </c>
      <c r="C134">
        <v>3</v>
      </c>
      <c r="D134" t="s">
        <v>55</v>
      </c>
      <c r="E134" t="s">
        <v>197</v>
      </c>
      <c r="F134" t="s">
        <v>198</v>
      </c>
      <c r="G134" t="s">
        <v>199</v>
      </c>
      <c r="H134" t="s">
        <v>58</v>
      </c>
      <c r="I134" t="s">
        <v>200</v>
      </c>
      <c r="K134" s="155">
        <v>42768</v>
      </c>
      <c r="L134" s="155">
        <v>42318</v>
      </c>
      <c r="M134" s="155">
        <v>43009</v>
      </c>
      <c r="N134" s="155">
        <v>45240</v>
      </c>
      <c r="O134">
        <v>1</v>
      </c>
      <c r="P134">
        <v>67</v>
      </c>
      <c r="Q134" t="s">
        <v>291</v>
      </c>
      <c r="R134">
        <v>0</v>
      </c>
      <c r="S134">
        <v>36</v>
      </c>
      <c r="T134">
        <v>15718883.209999999</v>
      </c>
    </row>
    <row r="135" spans="1:20">
      <c r="A135">
        <v>1</v>
      </c>
      <c r="B135" t="s">
        <v>99</v>
      </c>
      <c r="C135">
        <v>3</v>
      </c>
      <c r="D135" t="s">
        <v>55</v>
      </c>
      <c r="E135" t="s">
        <v>201</v>
      </c>
      <c r="F135" t="s">
        <v>198</v>
      </c>
      <c r="G135" t="s">
        <v>199</v>
      </c>
      <c r="H135" t="s">
        <v>58</v>
      </c>
      <c r="I135" t="s">
        <v>200</v>
      </c>
      <c r="K135" s="155">
        <v>42768</v>
      </c>
      <c r="L135" s="155">
        <v>42318</v>
      </c>
      <c r="M135" s="155">
        <v>43009</v>
      </c>
      <c r="N135" s="155">
        <v>45240</v>
      </c>
      <c r="O135">
        <v>1</v>
      </c>
      <c r="P135">
        <v>67</v>
      </c>
      <c r="Q135" t="s">
        <v>291</v>
      </c>
      <c r="R135">
        <v>0</v>
      </c>
      <c r="S135">
        <v>36</v>
      </c>
      <c r="T135">
        <v>25388232.299999997</v>
      </c>
    </row>
    <row r="136" spans="1:20">
      <c r="A136">
        <v>1</v>
      </c>
      <c r="B136" t="s">
        <v>99</v>
      </c>
      <c r="C136">
        <v>3</v>
      </c>
      <c r="D136" t="s">
        <v>55</v>
      </c>
      <c r="E136" t="s">
        <v>202</v>
      </c>
      <c r="F136" t="s">
        <v>198</v>
      </c>
      <c r="G136" t="s">
        <v>199</v>
      </c>
      <c r="H136" t="s">
        <v>58</v>
      </c>
      <c r="I136" t="s">
        <v>200</v>
      </c>
      <c r="K136" s="155">
        <v>42768</v>
      </c>
      <c r="L136" s="155">
        <v>42318</v>
      </c>
      <c r="M136" s="155">
        <v>43009</v>
      </c>
      <c r="N136" s="155">
        <v>45240</v>
      </c>
      <c r="O136">
        <v>1</v>
      </c>
      <c r="P136">
        <v>67</v>
      </c>
      <c r="Q136" t="s">
        <v>291</v>
      </c>
      <c r="R136">
        <v>0</v>
      </c>
      <c r="S136">
        <v>36</v>
      </c>
      <c r="T136">
        <v>2584044</v>
      </c>
    </row>
    <row r="137" spans="1:20">
      <c r="A137">
        <v>1</v>
      </c>
      <c r="B137" t="s">
        <v>99</v>
      </c>
      <c r="C137">
        <v>3</v>
      </c>
      <c r="D137" t="s">
        <v>55</v>
      </c>
      <c r="E137" t="s">
        <v>202</v>
      </c>
      <c r="F137" t="s">
        <v>198</v>
      </c>
      <c r="G137" t="s">
        <v>199</v>
      </c>
      <c r="H137" t="s">
        <v>58</v>
      </c>
      <c r="I137" t="s">
        <v>200</v>
      </c>
      <c r="K137" s="155">
        <v>42768</v>
      </c>
      <c r="L137" s="155">
        <v>42318</v>
      </c>
      <c r="M137" s="155">
        <v>43009</v>
      </c>
      <c r="N137" s="155">
        <v>45240</v>
      </c>
      <c r="O137">
        <v>1</v>
      </c>
      <c r="P137">
        <v>67</v>
      </c>
      <c r="Q137" t="s">
        <v>291</v>
      </c>
      <c r="R137">
        <v>0</v>
      </c>
      <c r="S137">
        <v>36</v>
      </c>
      <c r="T137">
        <v>2584044</v>
      </c>
    </row>
    <row r="138" spans="1:20">
      <c r="A138">
        <v>1</v>
      </c>
      <c r="B138" t="s">
        <v>99</v>
      </c>
      <c r="C138">
        <v>13</v>
      </c>
      <c r="D138" t="s">
        <v>55</v>
      </c>
      <c r="E138" t="s">
        <v>203</v>
      </c>
      <c r="F138" t="s">
        <v>204</v>
      </c>
      <c r="G138">
        <v>2576872</v>
      </c>
      <c r="H138" t="s">
        <v>58</v>
      </c>
      <c r="I138" t="s">
        <v>205</v>
      </c>
      <c r="K138" s="155">
        <v>42935</v>
      </c>
      <c r="L138" s="155">
        <v>42318</v>
      </c>
      <c r="M138" s="155">
        <v>43009</v>
      </c>
      <c r="N138" s="155">
        <v>45240</v>
      </c>
      <c r="O138">
        <v>1</v>
      </c>
      <c r="P138">
        <v>67</v>
      </c>
      <c r="Q138" t="s">
        <v>291</v>
      </c>
      <c r="R138">
        <v>0</v>
      </c>
      <c r="S138">
        <v>36</v>
      </c>
      <c r="T138">
        <v>48647</v>
      </c>
    </row>
    <row r="139" spans="1:20">
      <c r="A139">
        <v>1</v>
      </c>
      <c r="B139" t="s">
        <v>99</v>
      </c>
      <c r="C139">
        <v>13</v>
      </c>
      <c r="D139" t="s">
        <v>55</v>
      </c>
      <c r="E139" t="s">
        <v>203</v>
      </c>
      <c r="F139" t="s">
        <v>204</v>
      </c>
      <c r="G139">
        <v>2576872</v>
      </c>
      <c r="H139" t="s">
        <v>58</v>
      </c>
      <c r="I139" t="s">
        <v>200</v>
      </c>
      <c r="K139" s="155">
        <v>42935</v>
      </c>
      <c r="L139" s="155">
        <v>42318</v>
      </c>
      <c r="M139" s="155">
        <v>43009</v>
      </c>
      <c r="N139" s="155">
        <v>45240</v>
      </c>
      <c r="O139">
        <v>1</v>
      </c>
      <c r="P139">
        <v>67</v>
      </c>
      <c r="Q139" t="s">
        <v>291</v>
      </c>
      <c r="R139">
        <v>0</v>
      </c>
      <c r="S139">
        <v>36</v>
      </c>
      <c r="T139">
        <v>48647</v>
      </c>
    </row>
    <row r="140" spans="1:20">
      <c r="A140">
        <v>1</v>
      </c>
      <c r="B140" t="s">
        <v>99</v>
      </c>
      <c r="C140">
        <v>10</v>
      </c>
      <c r="D140" t="s">
        <v>55</v>
      </c>
      <c r="E140" t="s">
        <v>206</v>
      </c>
      <c r="F140" t="s">
        <v>207</v>
      </c>
      <c r="G140">
        <v>207</v>
      </c>
      <c r="H140" t="s">
        <v>58</v>
      </c>
      <c r="I140" t="s">
        <v>205</v>
      </c>
      <c r="K140" s="155">
        <v>42969</v>
      </c>
      <c r="L140" s="155">
        <v>42318</v>
      </c>
      <c r="M140" s="155">
        <v>43009</v>
      </c>
      <c r="N140" s="155">
        <v>45240</v>
      </c>
      <c r="O140">
        <v>1</v>
      </c>
      <c r="P140">
        <v>67</v>
      </c>
      <c r="Q140" t="s">
        <v>291</v>
      </c>
      <c r="R140">
        <v>0</v>
      </c>
      <c r="S140">
        <v>36</v>
      </c>
      <c r="T140">
        <v>465050</v>
      </c>
    </row>
    <row r="141" spans="1:20">
      <c r="A141">
        <v>1</v>
      </c>
      <c r="B141" t="s">
        <v>99</v>
      </c>
      <c r="C141">
        <v>10</v>
      </c>
      <c r="D141" t="s">
        <v>55</v>
      </c>
      <c r="E141" t="s">
        <v>206</v>
      </c>
      <c r="F141" t="s">
        <v>207</v>
      </c>
      <c r="G141">
        <v>207</v>
      </c>
      <c r="H141" t="s">
        <v>58</v>
      </c>
      <c r="I141" t="s">
        <v>205</v>
      </c>
      <c r="K141" s="155">
        <v>42969</v>
      </c>
      <c r="L141" s="155">
        <v>42318</v>
      </c>
      <c r="M141" s="155">
        <v>43009</v>
      </c>
      <c r="N141" s="155">
        <v>45240</v>
      </c>
      <c r="O141">
        <v>1</v>
      </c>
      <c r="P141">
        <v>67</v>
      </c>
      <c r="Q141" t="s">
        <v>291</v>
      </c>
      <c r="R141">
        <v>0</v>
      </c>
      <c r="S141">
        <v>36</v>
      </c>
      <c r="T141">
        <v>465050</v>
      </c>
    </row>
    <row r="142" spans="1:20">
      <c r="A142">
        <v>1</v>
      </c>
      <c r="B142" t="s">
        <v>99</v>
      </c>
      <c r="C142">
        <v>9</v>
      </c>
      <c r="D142" t="s">
        <v>55</v>
      </c>
      <c r="E142" t="s">
        <v>208</v>
      </c>
      <c r="F142" t="s">
        <v>209</v>
      </c>
      <c r="G142">
        <v>985348</v>
      </c>
      <c r="H142" t="s">
        <v>58</v>
      </c>
      <c r="I142" t="s">
        <v>205</v>
      </c>
      <c r="K142" s="155">
        <v>43019</v>
      </c>
      <c r="L142" s="155">
        <v>42318</v>
      </c>
      <c r="M142" s="155">
        <v>43009</v>
      </c>
      <c r="N142" s="155">
        <v>45240</v>
      </c>
      <c r="O142">
        <v>1</v>
      </c>
      <c r="P142">
        <v>67</v>
      </c>
      <c r="Q142" t="s">
        <v>291</v>
      </c>
      <c r="R142">
        <v>0</v>
      </c>
      <c r="S142">
        <v>36</v>
      </c>
      <c r="T142">
        <v>371324</v>
      </c>
    </row>
    <row r="143" spans="1:20">
      <c r="A143">
        <v>1</v>
      </c>
      <c r="B143" t="s">
        <v>99</v>
      </c>
      <c r="C143">
        <v>9</v>
      </c>
      <c r="D143" t="s">
        <v>55</v>
      </c>
      <c r="E143" t="s">
        <v>210</v>
      </c>
      <c r="F143" t="s">
        <v>209</v>
      </c>
      <c r="G143">
        <v>985348</v>
      </c>
      <c r="H143" t="s">
        <v>58</v>
      </c>
      <c r="I143" t="s">
        <v>205</v>
      </c>
      <c r="K143" s="155">
        <v>43019</v>
      </c>
      <c r="L143" s="155">
        <v>42318</v>
      </c>
      <c r="M143" s="155">
        <v>43009</v>
      </c>
      <c r="N143" s="155">
        <v>45240</v>
      </c>
      <c r="O143">
        <v>1</v>
      </c>
      <c r="P143">
        <v>67</v>
      </c>
      <c r="Q143" t="s">
        <v>291</v>
      </c>
      <c r="R143">
        <v>0</v>
      </c>
      <c r="S143">
        <v>36</v>
      </c>
      <c r="T143">
        <v>259863</v>
      </c>
    </row>
    <row r="144" spans="1:20">
      <c r="A144">
        <v>1</v>
      </c>
      <c r="B144" t="s">
        <v>99</v>
      </c>
      <c r="C144">
        <v>9</v>
      </c>
      <c r="D144" t="s">
        <v>55</v>
      </c>
      <c r="E144" t="s">
        <v>210</v>
      </c>
      <c r="F144" t="s">
        <v>209</v>
      </c>
      <c r="G144">
        <v>985348</v>
      </c>
      <c r="H144" t="s">
        <v>58</v>
      </c>
      <c r="I144" t="s">
        <v>205</v>
      </c>
      <c r="K144" s="155">
        <v>43019</v>
      </c>
      <c r="L144" s="155">
        <v>42318</v>
      </c>
      <c r="M144" s="155">
        <v>43009</v>
      </c>
      <c r="N144" s="155">
        <v>45240</v>
      </c>
      <c r="O144">
        <v>1</v>
      </c>
      <c r="P144">
        <v>67</v>
      </c>
      <c r="Q144" t="s">
        <v>291</v>
      </c>
      <c r="R144">
        <v>0</v>
      </c>
      <c r="S144">
        <v>36</v>
      </c>
      <c r="T144">
        <v>259863</v>
      </c>
    </row>
    <row r="145" spans="1:20">
      <c r="A145">
        <v>1</v>
      </c>
      <c r="B145" t="s">
        <v>99</v>
      </c>
      <c r="C145">
        <v>9</v>
      </c>
      <c r="D145" t="s">
        <v>55</v>
      </c>
      <c r="E145" t="s">
        <v>208</v>
      </c>
      <c r="F145" t="s">
        <v>209</v>
      </c>
      <c r="G145">
        <v>985348</v>
      </c>
      <c r="H145" t="s">
        <v>58</v>
      </c>
      <c r="I145" t="s">
        <v>205</v>
      </c>
      <c r="K145" s="155">
        <v>43019</v>
      </c>
      <c r="L145" s="155">
        <v>42318</v>
      </c>
      <c r="M145" s="155">
        <v>43009</v>
      </c>
      <c r="N145" s="155">
        <v>45240</v>
      </c>
      <c r="O145">
        <v>1</v>
      </c>
      <c r="P145">
        <v>67</v>
      </c>
      <c r="Q145" t="s">
        <v>291</v>
      </c>
      <c r="R145">
        <v>0</v>
      </c>
      <c r="S145">
        <v>36</v>
      </c>
      <c r="T145">
        <v>371324</v>
      </c>
    </row>
    <row r="146" spans="1:20">
      <c r="A146">
        <v>1</v>
      </c>
      <c r="B146" t="s">
        <v>99</v>
      </c>
      <c r="C146">
        <v>9</v>
      </c>
      <c r="D146" t="s">
        <v>55</v>
      </c>
      <c r="E146" t="s">
        <v>208</v>
      </c>
      <c r="F146" t="s">
        <v>209</v>
      </c>
      <c r="G146">
        <v>985348</v>
      </c>
      <c r="H146" t="s">
        <v>58</v>
      </c>
      <c r="I146" t="s">
        <v>205</v>
      </c>
      <c r="K146" s="155">
        <v>43019</v>
      </c>
      <c r="L146" s="155">
        <v>42318</v>
      </c>
      <c r="M146" s="155">
        <v>43009</v>
      </c>
      <c r="N146" s="155">
        <v>45240</v>
      </c>
      <c r="O146">
        <v>1</v>
      </c>
      <c r="P146">
        <v>67</v>
      </c>
      <c r="Q146" t="s">
        <v>291</v>
      </c>
      <c r="R146">
        <v>0</v>
      </c>
      <c r="S146">
        <v>36</v>
      </c>
      <c r="T146">
        <v>371324</v>
      </c>
    </row>
    <row r="147" spans="1:20">
      <c r="A147">
        <v>1</v>
      </c>
      <c r="B147" t="s">
        <v>99</v>
      </c>
      <c r="C147">
        <v>89</v>
      </c>
      <c r="D147" t="s">
        <v>55</v>
      </c>
      <c r="E147" t="s">
        <v>211</v>
      </c>
      <c r="F147" t="s">
        <v>212</v>
      </c>
      <c r="G147">
        <v>190054</v>
      </c>
      <c r="H147" t="s">
        <v>58</v>
      </c>
      <c r="K147" s="155">
        <v>43022</v>
      </c>
      <c r="L147" s="155">
        <v>42318</v>
      </c>
      <c r="M147" s="155">
        <v>43009</v>
      </c>
      <c r="N147" s="155">
        <v>45240</v>
      </c>
      <c r="O147">
        <v>1</v>
      </c>
      <c r="P147">
        <v>67</v>
      </c>
      <c r="Q147" t="s">
        <v>291</v>
      </c>
      <c r="R147">
        <v>0</v>
      </c>
      <c r="S147">
        <v>36</v>
      </c>
      <c r="T147">
        <v>75613</v>
      </c>
    </row>
    <row r="148" spans="1:20">
      <c r="A148">
        <v>1</v>
      </c>
      <c r="B148" t="s">
        <v>99</v>
      </c>
      <c r="C148">
        <v>5</v>
      </c>
      <c r="D148" t="s">
        <v>55</v>
      </c>
      <c r="E148" t="s">
        <v>213</v>
      </c>
      <c r="F148" t="s">
        <v>214</v>
      </c>
      <c r="G148">
        <v>1693772</v>
      </c>
      <c r="H148" t="s">
        <v>58</v>
      </c>
      <c r="I148" t="s">
        <v>205</v>
      </c>
      <c r="K148" s="155">
        <v>43126</v>
      </c>
      <c r="L148" s="155">
        <v>42318</v>
      </c>
      <c r="M148" s="155">
        <v>43009</v>
      </c>
      <c r="N148" s="155">
        <v>45240</v>
      </c>
      <c r="O148">
        <v>1</v>
      </c>
      <c r="P148">
        <v>67</v>
      </c>
      <c r="Q148" t="s">
        <v>291</v>
      </c>
      <c r="R148">
        <v>0</v>
      </c>
      <c r="S148">
        <v>36</v>
      </c>
      <c r="T148">
        <v>118988</v>
      </c>
    </row>
    <row r="149" spans="1:20">
      <c r="A149">
        <v>1</v>
      </c>
      <c r="B149" t="s">
        <v>99</v>
      </c>
      <c r="C149">
        <v>5</v>
      </c>
      <c r="D149" t="s">
        <v>55</v>
      </c>
      <c r="E149" t="s">
        <v>213</v>
      </c>
      <c r="F149" t="s">
        <v>214</v>
      </c>
      <c r="G149">
        <v>1693772</v>
      </c>
      <c r="H149" t="s">
        <v>58</v>
      </c>
      <c r="I149" t="s">
        <v>205</v>
      </c>
      <c r="K149" s="155">
        <v>43126</v>
      </c>
      <c r="L149" s="155">
        <v>42318</v>
      </c>
      <c r="M149" s="155">
        <v>43009</v>
      </c>
      <c r="N149" s="155">
        <v>45240</v>
      </c>
      <c r="O149">
        <v>1</v>
      </c>
      <c r="P149">
        <v>67</v>
      </c>
      <c r="Q149" t="s">
        <v>291</v>
      </c>
      <c r="R149">
        <v>0</v>
      </c>
      <c r="S149">
        <v>36</v>
      </c>
      <c r="T149">
        <v>118988</v>
      </c>
    </row>
    <row r="150" spans="1:20">
      <c r="A150">
        <v>1</v>
      </c>
      <c r="B150" t="s">
        <v>99</v>
      </c>
      <c r="C150">
        <v>14</v>
      </c>
      <c r="D150" t="s">
        <v>55</v>
      </c>
      <c r="E150" t="s">
        <v>215</v>
      </c>
      <c r="F150" t="s">
        <v>214</v>
      </c>
      <c r="G150">
        <v>1698464</v>
      </c>
      <c r="H150" t="s">
        <v>58</v>
      </c>
      <c r="I150" t="s">
        <v>205</v>
      </c>
      <c r="K150" s="155">
        <v>43143</v>
      </c>
      <c r="L150" s="155">
        <v>42318</v>
      </c>
      <c r="M150" s="155">
        <v>43009</v>
      </c>
      <c r="N150" s="155">
        <v>45240</v>
      </c>
      <c r="O150">
        <v>1</v>
      </c>
      <c r="P150">
        <v>67</v>
      </c>
      <c r="Q150" t="s">
        <v>291</v>
      </c>
      <c r="R150">
        <v>0</v>
      </c>
      <c r="S150">
        <v>36</v>
      </c>
      <c r="T150">
        <v>480228</v>
      </c>
    </row>
    <row r="151" spans="1:20">
      <c r="A151">
        <v>1</v>
      </c>
      <c r="B151" t="s">
        <v>99</v>
      </c>
      <c r="C151">
        <v>14</v>
      </c>
      <c r="D151" t="s">
        <v>55</v>
      </c>
      <c r="E151" t="s">
        <v>216</v>
      </c>
      <c r="F151" t="s">
        <v>214</v>
      </c>
      <c r="G151">
        <v>1698464</v>
      </c>
      <c r="H151" t="s">
        <v>58</v>
      </c>
      <c r="I151" t="s">
        <v>205</v>
      </c>
      <c r="K151" s="155">
        <v>43143</v>
      </c>
      <c r="L151" s="155">
        <v>42318</v>
      </c>
      <c r="M151" s="155">
        <v>43009</v>
      </c>
      <c r="N151" s="155">
        <v>45240</v>
      </c>
      <c r="O151">
        <v>1</v>
      </c>
      <c r="P151">
        <v>67</v>
      </c>
      <c r="Q151" t="s">
        <v>291</v>
      </c>
      <c r="R151">
        <v>0</v>
      </c>
      <c r="S151">
        <v>36</v>
      </c>
      <c r="T151">
        <v>492479</v>
      </c>
    </row>
    <row r="152" spans="1:20">
      <c r="A152">
        <v>1</v>
      </c>
      <c r="B152" t="s">
        <v>99</v>
      </c>
      <c r="C152">
        <v>14</v>
      </c>
      <c r="D152" t="s">
        <v>55</v>
      </c>
      <c r="E152" t="s">
        <v>217</v>
      </c>
      <c r="F152" t="s">
        <v>214</v>
      </c>
      <c r="G152">
        <v>1698464</v>
      </c>
      <c r="H152" t="s">
        <v>58</v>
      </c>
      <c r="I152" t="s">
        <v>205</v>
      </c>
      <c r="K152" s="155">
        <v>43143</v>
      </c>
      <c r="L152" s="155">
        <v>42318</v>
      </c>
      <c r="M152" s="155">
        <v>43009</v>
      </c>
      <c r="N152" s="155">
        <v>45240</v>
      </c>
      <c r="O152">
        <v>1</v>
      </c>
      <c r="P152">
        <v>67</v>
      </c>
      <c r="Q152" t="s">
        <v>291</v>
      </c>
      <c r="R152">
        <v>0</v>
      </c>
      <c r="S152">
        <v>36</v>
      </c>
      <c r="T152">
        <v>492479</v>
      </c>
    </row>
    <row r="153" spans="1:20">
      <c r="A153">
        <v>1</v>
      </c>
      <c r="B153" t="s">
        <v>99</v>
      </c>
      <c r="C153">
        <v>14</v>
      </c>
      <c r="D153" t="s">
        <v>55</v>
      </c>
      <c r="E153" t="s">
        <v>218</v>
      </c>
      <c r="F153" t="s">
        <v>214</v>
      </c>
      <c r="G153">
        <v>1698464</v>
      </c>
      <c r="H153" t="s">
        <v>58</v>
      </c>
      <c r="I153" t="s">
        <v>205</v>
      </c>
      <c r="K153" s="155">
        <v>43143</v>
      </c>
      <c r="L153" s="155">
        <v>42318</v>
      </c>
      <c r="M153" s="155">
        <v>43009</v>
      </c>
      <c r="N153" s="155">
        <v>45240</v>
      </c>
      <c r="O153">
        <v>1</v>
      </c>
      <c r="P153">
        <v>67</v>
      </c>
      <c r="Q153" t="s">
        <v>291</v>
      </c>
      <c r="R153">
        <v>0</v>
      </c>
      <c r="S153">
        <v>36</v>
      </c>
      <c r="T153">
        <v>492479</v>
      </c>
    </row>
    <row r="154" spans="1:20">
      <c r="A154">
        <v>1</v>
      </c>
      <c r="B154" t="s">
        <v>99</v>
      </c>
      <c r="C154">
        <v>14</v>
      </c>
      <c r="D154" t="s">
        <v>55</v>
      </c>
      <c r="E154" t="s">
        <v>219</v>
      </c>
      <c r="F154" t="s">
        <v>214</v>
      </c>
      <c r="G154">
        <v>1698464</v>
      </c>
      <c r="H154" t="s">
        <v>58</v>
      </c>
      <c r="I154" t="s">
        <v>205</v>
      </c>
      <c r="K154" s="155">
        <v>43143</v>
      </c>
      <c r="L154" s="155">
        <v>42318</v>
      </c>
      <c r="M154" s="155">
        <v>43009</v>
      </c>
      <c r="N154" s="155">
        <v>45240</v>
      </c>
      <c r="O154">
        <v>1</v>
      </c>
      <c r="P154">
        <v>67</v>
      </c>
      <c r="Q154" t="s">
        <v>291</v>
      </c>
      <c r="R154">
        <v>0</v>
      </c>
      <c r="S154">
        <v>36</v>
      </c>
      <c r="T154">
        <v>492479</v>
      </c>
    </row>
    <row r="155" spans="1:20">
      <c r="A155">
        <v>1</v>
      </c>
      <c r="B155" t="s">
        <v>99</v>
      </c>
      <c r="C155">
        <v>14</v>
      </c>
      <c r="D155" t="s">
        <v>55</v>
      </c>
      <c r="E155" t="s">
        <v>220</v>
      </c>
      <c r="F155" t="s">
        <v>214</v>
      </c>
      <c r="G155">
        <v>1698464</v>
      </c>
      <c r="H155" t="s">
        <v>58</v>
      </c>
      <c r="I155" t="s">
        <v>205</v>
      </c>
      <c r="K155" s="155">
        <v>43143</v>
      </c>
      <c r="L155" s="155">
        <v>42318</v>
      </c>
      <c r="M155" s="155">
        <v>43009</v>
      </c>
      <c r="N155" s="155">
        <v>45240</v>
      </c>
      <c r="O155">
        <v>1</v>
      </c>
      <c r="P155">
        <v>67</v>
      </c>
      <c r="Q155" t="s">
        <v>291</v>
      </c>
      <c r="R155">
        <v>0</v>
      </c>
      <c r="S155">
        <v>36</v>
      </c>
      <c r="T155">
        <v>492479</v>
      </c>
    </row>
    <row r="156" spans="1:20">
      <c r="A156">
        <v>1</v>
      </c>
      <c r="B156" t="s">
        <v>99</v>
      </c>
      <c r="C156">
        <v>14</v>
      </c>
      <c r="D156" t="s">
        <v>55</v>
      </c>
      <c r="E156" t="s">
        <v>221</v>
      </c>
      <c r="F156" t="s">
        <v>214</v>
      </c>
      <c r="G156">
        <v>1698464</v>
      </c>
      <c r="H156" t="s">
        <v>58</v>
      </c>
      <c r="I156" t="s">
        <v>205</v>
      </c>
      <c r="K156" s="155">
        <v>43143</v>
      </c>
      <c r="L156" s="155">
        <v>42318</v>
      </c>
      <c r="M156" s="155">
        <v>43009</v>
      </c>
      <c r="N156" s="155">
        <v>45240</v>
      </c>
      <c r="O156">
        <v>1</v>
      </c>
      <c r="P156">
        <v>67</v>
      </c>
      <c r="Q156" t="s">
        <v>291</v>
      </c>
      <c r="R156">
        <v>0</v>
      </c>
      <c r="S156">
        <v>36</v>
      </c>
      <c r="T156">
        <v>492479</v>
      </c>
    </row>
    <row r="157" spans="1:20">
      <c r="A157">
        <v>1</v>
      </c>
      <c r="B157" t="s">
        <v>99</v>
      </c>
      <c r="C157">
        <v>14</v>
      </c>
      <c r="D157" t="s">
        <v>55</v>
      </c>
      <c r="E157" t="s">
        <v>222</v>
      </c>
      <c r="F157" t="s">
        <v>214</v>
      </c>
      <c r="G157">
        <v>1698464</v>
      </c>
      <c r="H157" t="s">
        <v>58</v>
      </c>
      <c r="I157" t="s">
        <v>205</v>
      </c>
      <c r="K157" s="155">
        <v>43143</v>
      </c>
      <c r="L157" s="155">
        <v>42318</v>
      </c>
      <c r="M157" s="155">
        <v>43009</v>
      </c>
      <c r="N157" s="155">
        <v>45240</v>
      </c>
      <c r="O157">
        <v>1</v>
      </c>
      <c r="P157">
        <v>67</v>
      </c>
      <c r="Q157" t="s">
        <v>291</v>
      </c>
      <c r="R157">
        <v>0</v>
      </c>
      <c r="S157">
        <v>36</v>
      </c>
      <c r="T157">
        <v>492479</v>
      </c>
    </row>
    <row r="158" spans="1:20">
      <c r="A158">
        <v>1</v>
      </c>
      <c r="B158" t="s">
        <v>99</v>
      </c>
      <c r="C158">
        <v>14</v>
      </c>
      <c r="D158" t="s">
        <v>55</v>
      </c>
      <c r="E158" t="s">
        <v>223</v>
      </c>
      <c r="F158" t="s">
        <v>214</v>
      </c>
      <c r="G158">
        <v>1698464</v>
      </c>
      <c r="H158" t="s">
        <v>58</v>
      </c>
      <c r="I158" t="s">
        <v>205</v>
      </c>
      <c r="K158" s="155">
        <v>43143</v>
      </c>
      <c r="L158" s="155">
        <v>42318</v>
      </c>
      <c r="M158" s="155">
        <v>43009</v>
      </c>
      <c r="N158" s="155">
        <v>45240</v>
      </c>
      <c r="O158">
        <v>1</v>
      </c>
      <c r="P158">
        <v>67</v>
      </c>
      <c r="Q158" t="s">
        <v>291</v>
      </c>
      <c r="R158">
        <v>0</v>
      </c>
      <c r="S158">
        <v>36</v>
      </c>
      <c r="T158">
        <v>492479</v>
      </c>
    </row>
    <row r="159" spans="1:20">
      <c r="A159">
        <v>1</v>
      </c>
      <c r="B159" t="s">
        <v>99</v>
      </c>
      <c r="C159">
        <v>14</v>
      </c>
      <c r="D159" t="s">
        <v>55</v>
      </c>
      <c r="E159" t="s">
        <v>224</v>
      </c>
      <c r="F159" t="s">
        <v>214</v>
      </c>
      <c r="G159">
        <v>1698464</v>
      </c>
      <c r="H159" t="s">
        <v>58</v>
      </c>
      <c r="I159" t="s">
        <v>205</v>
      </c>
      <c r="K159" s="155">
        <v>43143</v>
      </c>
      <c r="L159" s="155">
        <v>42318</v>
      </c>
      <c r="M159" s="155">
        <v>43009</v>
      </c>
      <c r="N159" s="155">
        <v>45240</v>
      </c>
      <c r="O159">
        <v>1</v>
      </c>
      <c r="P159">
        <v>67</v>
      </c>
      <c r="Q159" t="s">
        <v>291</v>
      </c>
      <c r="R159">
        <v>0</v>
      </c>
      <c r="S159">
        <v>36</v>
      </c>
      <c r="T159">
        <v>492479</v>
      </c>
    </row>
    <row r="160" spans="1:20">
      <c r="A160">
        <v>1</v>
      </c>
      <c r="B160" t="s">
        <v>99</v>
      </c>
      <c r="C160">
        <v>14</v>
      </c>
      <c r="D160" t="s">
        <v>55</v>
      </c>
      <c r="E160" t="s">
        <v>216</v>
      </c>
      <c r="F160" t="s">
        <v>214</v>
      </c>
      <c r="G160">
        <v>1698464</v>
      </c>
      <c r="H160" t="s">
        <v>58</v>
      </c>
      <c r="I160" t="s">
        <v>205</v>
      </c>
      <c r="K160" s="155">
        <v>43143</v>
      </c>
      <c r="L160" s="155">
        <v>42318</v>
      </c>
      <c r="M160" s="155">
        <v>43009</v>
      </c>
      <c r="N160" s="155">
        <v>45240</v>
      </c>
      <c r="O160">
        <v>1</v>
      </c>
      <c r="P160">
        <v>67</v>
      </c>
      <c r="Q160" t="s">
        <v>291</v>
      </c>
      <c r="R160">
        <v>0</v>
      </c>
      <c r="S160">
        <v>36</v>
      </c>
      <c r="T160">
        <v>492479</v>
      </c>
    </row>
    <row r="161" spans="1:20">
      <c r="A161">
        <v>1</v>
      </c>
      <c r="B161" t="s">
        <v>99</v>
      </c>
      <c r="C161">
        <v>14</v>
      </c>
      <c r="D161" t="s">
        <v>55</v>
      </c>
      <c r="E161" t="s">
        <v>217</v>
      </c>
      <c r="F161" t="s">
        <v>214</v>
      </c>
      <c r="G161">
        <v>1698464</v>
      </c>
      <c r="H161" t="s">
        <v>58</v>
      </c>
      <c r="I161" t="s">
        <v>205</v>
      </c>
      <c r="K161" s="155">
        <v>43143</v>
      </c>
      <c r="L161" s="155">
        <v>42318</v>
      </c>
      <c r="M161" s="155">
        <v>43009</v>
      </c>
      <c r="N161" s="155">
        <v>45240</v>
      </c>
      <c r="O161">
        <v>1</v>
      </c>
      <c r="P161">
        <v>67</v>
      </c>
      <c r="Q161" t="s">
        <v>291</v>
      </c>
      <c r="R161">
        <v>0</v>
      </c>
      <c r="S161">
        <v>36</v>
      </c>
      <c r="T161">
        <v>492479</v>
      </c>
    </row>
    <row r="162" spans="1:20">
      <c r="A162">
        <v>1</v>
      </c>
      <c r="B162" t="s">
        <v>99</v>
      </c>
      <c r="C162">
        <v>14</v>
      </c>
      <c r="D162" t="s">
        <v>55</v>
      </c>
      <c r="E162" t="s">
        <v>218</v>
      </c>
      <c r="F162" t="s">
        <v>214</v>
      </c>
      <c r="G162">
        <v>1698464</v>
      </c>
      <c r="H162" t="s">
        <v>58</v>
      </c>
      <c r="I162" t="s">
        <v>205</v>
      </c>
      <c r="K162" s="155">
        <v>43143</v>
      </c>
      <c r="L162" s="155">
        <v>42318</v>
      </c>
      <c r="M162" s="155">
        <v>43009</v>
      </c>
      <c r="N162" s="155">
        <v>45240</v>
      </c>
      <c r="O162">
        <v>1</v>
      </c>
      <c r="P162">
        <v>67</v>
      </c>
      <c r="Q162" t="s">
        <v>291</v>
      </c>
      <c r="R162">
        <v>0</v>
      </c>
      <c r="S162">
        <v>36</v>
      </c>
      <c r="T162">
        <v>492479</v>
      </c>
    </row>
    <row r="163" spans="1:20">
      <c r="A163">
        <v>1</v>
      </c>
      <c r="B163" t="s">
        <v>99</v>
      </c>
      <c r="C163">
        <v>11</v>
      </c>
      <c r="D163" t="s">
        <v>55</v>
      </c>
      <c r="E163" t="s">
        <v>225</v>
      </c>
      <c r="F163" t="s">
        <v>226</v>
      </c>
      <c r="G163">
        <v>4123</v>
      </c>
      <c r="H163" t="s">
        <v>58</v>
      </c>
      <c r="I163" t="s">
        <v>205</v>
      </c>
      <c r="K163" s="155">
        <v>43151</v>
      </c>
      <c r="L163" s="155">
        <v>42318</v>
      </c>
      <c r="M163" s="155">
        <v>43009</v>
      </c>
      <c r="N163" s="155">
        <v>45240</v>
      </c>
      <c r="O163">
        <v>1</v>
      </c>
      <c r="P163">
        <v>67</v>
      </c>
      <c r="Q163" t="s">
        <v>291</v>
      </c>
      <c r="R163">
        <v>0</v>
      </c>
      <c r="S163">
        <v>36</v>
      </c>
      <c r="T163">
        <v>129000</v>
      </c>
    </row>
    <row r="164" spans="1:20">
      <c r="A164">
        <v>1</v>
      </c>
      <c r="B164" t="s">
        <v>99</v>
      </c>
      <c r="C164">
        <v>8</v>
      </c>
      <c r="D164" t="s">
        <v>55</v>
      </c>
      <c r="E164" t="s">
        <v>227</v>
      </c>
      <c r="F164" t="s">
        <v>209</v>
      </c>
      <c r="G164">
        <v>1049012</v>
      </c>
      <c r="H164" t="s">
        <v>58</v>
      </c>
      <c r="I164" t="s">
        <v>205</v>
      </c>
      <c r="K164" s="155">
        <v>43245</v>
      </c>
      <c r="L164" s="155">
        <v>42318</v>
      </c>
      <c r="M164" s="155">
        <v>43009</v>
      </c>
      <c r="N164" s="155">
        <v>45240</v>
      </c>
      <c r="O164">
        <v>1</v>
      </c>
      <c r="P164">
        <v>68</v>
      </c>
      <c r="Q164" t="s">
        <v>291</v>
      </c>
      <c r="R164">
        <v>0</v>
      </c>
      <c r="S164">
        <v>36</v>
      </c>
      <c r="T164">
        <v>216099</v>
      </c>
    </row>
    <row r="165" spans="1:20">
      <c r="A165">
        <v>1</v>
      </c>
      <c r="B165" t="s">
        <v>99</v>
      </c>
      <c r="C165">
        <v>12</v>
      </c>
      <c r="D165" t="s">
        <v>55</v>
      </c>
      <c r="E165" t="s">
        <v>228</v>
      </c>
      <c r="F165" t="s">
        <v>229</v>
      </c>
      <c r="G165">
        <v>5905</v>
      </c>
      <c r="H165" t="s">
        <v>58</v>
      </c>
      <c r="I165" t="s">
        <v>230</v>
      </c>
      <c r="K165" s="155">
        <v>42556</v>
      </c>
      <c r="L165" s="155">
        <v>42318</v>
      </c>
      <c r="M165" s="155">
        <v>43009</v>
      </c>
      <c r="N165" s="155">
        <v>45240</v>
      </c>
      <c r="O165">
        <v>1</v>
      </c>
      <c r="P165">
        <v>67</v>
      </c>
      <c r="Q165" t="s">
        <v>291</v>
      </c>
      <c r="R165">
        <v>0</v>
      </c>
      <c r="S165">
        <v>60</v>
      </c>
      <c r="T165">
        <v>250336</v>
      </c>
    </row>
    <row r="166" spans="1:20">
      <c r="A166">
        <v>1</v>
      </c>
      <c r="B166" t="s">
        <v>99</v>
      </c>
      <c r="C166">
        <v>30</v>
      </c>
      <c r="D166" t="s">
        <v>55</v>
      </c>
      <c r="E166" t="s">
        <v>231</v>
      </c>
      <c r="F166" t="s">
        <v>76</v>
      </c>
      <c r="G166">
        <v>28</v>
      </c>
      <c r="H166" t="s">
        <v>58</v>
      </c>
      <c r="K166" s="155">
        <v>42703</v>
      </c>
      <c r="L166" s="155">
        <v>42318</v>
      </c>
      <c r="M166" s="155">
        <v>43009</v>
      </c>
      <c r="N166" s="155">
        <v>45240</v>
      </c>
      <c r="O166">
        <v>1</v>
      </c>
      <c r="P166">
        <v>67</v>
      </c>
      <c r="Q166" t="s">
        <v>291</v>
      </c>
      <c r="R166">
        <v>0</v>
      </c>
      <c r="S166">
        <v>60</v>
      </c>
      <c r="T166">
        <v>11975</v>
      </c>
    </row>
    <row r="167" spans="1:20">
      <c r="A167">
        <v>1</v>
      </c>
      <c r="B167" t="s">
        <v>99</v>
      </c>
      <c r="C167">
        <v>30</v>
      </c>
      <c r="D167" t="s">
        <v>55</v>
      </c>
      <c r="E167" t="s">
        <v>231</v>
      </c>
      <c r="F167" t="s">
        <v>76</v>
      </c>
      <c r="G167">
        <v>28</v>
      </c>
      <c r="H167" t="s">
        <v>58</v>
      </c>
      <c r="K167" s="155">
        <v>42703</v>
      </c>
      <c r="L167" s="155">
        <v>42318</v>
      </c>
      <c r="M167" s="155">
        <v>43009</v>
      </c>
      <c r="N167" s="155">
        <v>45240</v>
      </c>
      <c r="O167">
        <v>1</v>
      </c>
      <c r="P167">
        <v>67</v>
      </c>
      <c r="Q167" t="s">
        <v>291</v>
      </c>
      <c r="R167">
        <v>0</v>
      </c>
      <c r="S167">
        <v>60</v>
      </c>
      <c r="T167">
        <v>11975</v>
      </c>
    </row>
    <row r="168" spans="1:20">
      <c r="A168">
        <v>1</v>
      </c>
      <c r="B168" t="s">
        <v>99</v>
      </c>
      <c r="C168">
        <v>30</v>
      </c>
      <c r="D168" t="s">
        <v>55</v>
      </c>
      <c r="E168" t="s">
        <v>231</v>
      </c>
      <c r="F168" t="s">
        <v>76</v>
      </c>
      <c r="G168">
        <v>28</v>
      </c>
      <c r="H168" t="s">
        <v>58</v>
      </c>
      <c r="K168" s="155">
        <v>42703</v>
      </c>
      <c r="L168" s="155">
        <v>42318</v>
      </c>
      <c r="M168" s="155">
        <v>43009</v>
      </c>
      <c r="N168" s="155">
        <v>45240</v>
      </c>
      <c r="O168">
        <v>1</v>
      </c>
      <c r="P168">
        <v>67</v>
      </c>
      <c r="Q168" t="s">
        <v>291</v>
      </c>
      <c r="R168">
        <v>0</v>
      </c>
      <c r="S168">
        <v>60</v>
      </c>
      <c r="T168">
        <v>11975</v>
      </c>
    </row>
    <row r="169" spans="1:20">
      <c r="A169">
        <v>1</v>
      </c>
      <c r="B169" t="s">
        <v>99</v>
      </c>
      <c r="C169">
        <v>30</v>
      </c>
      <c r="D169" t="s">
        <v>55</v>
      </c>
      <c r="E169" t="s">
        <v>232</v>
      </c>
      <c r="F169" t="s">
        <v>76</v>
      </c>
      <c r="G169">
        <v>28</v>
      </c>
      <c r="H169" t="s">
        <v>58</v>
      </c>
      <c r="K169" s="155">
        <v>42703</v>
      </c>
      <c r="L169" s="155">
        <v>42318</v>
      </c>
      <c r="M169" s="155">
        <v>43009</v>
      </c>
      <c r="N169" s="155">
        <v>45240</v>
      </c>
      <c r="O169">
        <v>1</v>
      </c>
      <c r="P169">
        <v>67</v>
      </c>
      <c r="Q169" t="s">
        <v>291</v>
      </c>
      <c r="R169">
        <v>0</v>
      </c>
      <c r="S169">
        <v>60</v>
      </c>
      <c r="T169">
        <v>138860</v>
      </c>
    </row>
    <row r="170" spans="1:20">
      <c r="A170">
        <v>1</v>
      </c>
      <c r="B170" t="s">
        <v>99</v>
      </c>
      <c r="C170">
        <v>30</v>
      </c>
      <c r="D170" t="s">
        <v>55</v>
      </c>
      <c r="E170" t="s">
        <v>233</v>
      </c>
      <c r="F170" t="s">
        <v>76</v>
      </c>
      <c r="G170">
        <v>28</v>
      </c>
      <c r="H170" t="s">
        <v>58</v>
      </c>
      <c r="K170" s="155">
        <v>42703</v>
      </c>
      <c r="L170" s="155">
        <v>42318</v>
      </c>
      <c r="M170" s="155">
        <v>43009</v>
      </c>
      <c r="N170" s="155">
        <v>45240</v>
      </c>
      <c r="O170">
        <v>1</v>
      </c>
      <c r="P170">
        <v>67</v>
      </c>
      <c r="Q170" t="s">
        <v>291</v>
      </c>
      <c r="R170">
        <v>0</v>
      </c>
      <c r="S170">
        <v>60</v>
      </c>
      <c r="T170">
        <v>123345</v>
      </c>
    </row>
    <row r="171" spans="1:20">
      <c r="A171">
        <v>1</v>
      </c>
      <c r="B171" t="s">
        <v>99</v>
      </c>
      <c r="C171">
        <v>4</v>
      </c>
      <c r="D171" t="s">
        <v>55</v>
      </c>
      <c r="E171" t="s">
        <v>234</v>
      </c>
      <c r="F171" t="s">
        <v>198</v>
      </c>
      <c r="G171" t="s">
        <v>235</v>
      </c>
      <c r="H171" t="s">
        <v>58</v>
      </c>
      <c r="I171" t="s">
        <v>200</v>
      </c>
      <c r="K171" s="155">
        <v>42768</v>
      </c>
      <c r="L171" s="155">
        <v>42318</v>
      </c>
      <c r="M171" s="155">
        <v>43009</v>
      </c>
      <c r="N171" s="155">
        <v>45240</v>
      </c>
      <c r="O171">
        <v>1</v>
      </c>
      <c r="P171">
        <v>67</v>
      </c>
      <c r="Q171" t="s">
        <v>291</v>
      </c>
      <c r="R171">
        <v>0</v>
      </c>
      <c r="S171">
        <v>60</v>
      </c>
      <c r="T171">
        <v>113086.07999999999</v>
      </c>
    </row>
    <row r="172" spans="1:20">
      <c r="A172">
        <v>1</v>
      </c>
      <c r="B172" t="s">
        <v>99</v>
      </c>
      <c r="C172">
        <v>4</v>
      </c>
      <c r="D172" t="s">
        <v>55</v>
      </c>
      <c r="E172" t="s">
        <v>234</v>
      </c>
      <c r="F172" t="s">
        <v>198</v>
      </c>
      <c r="G172" t="s">
        <v>235</v>
      </c>
      <c r="H172" t="s">
        <v>58</v>
      </c>
      <c r="I172" t="s">
        <v>200</v>
      </c>
      <c r="K172" s="155">
        <v>42768</v>
      </c>
      <c r="L172" s="155">
        <v>42318</v>
      </c>
      <c r="M172" s="155">
        <v>43009</v>
      </c>
      <c r="N172" s="155">
        <v>45240</v>
      </c>
      <c r="O172">
        <v>1</v>
      </c>
      <c r="P172">
        <v>67</v>
      </c>
      <c r="Q172" t="s">
        <v>291</v>
      </c>
      <c r="R172">
        <v>0</v>
      </c>
      <c r="S172">
        <v>60</v>
      </c>
      <c r="T172">
        <v>113086.07999999999</v>
      </c>
    </row>
    <row r="173" spans="1:20">
      <c r="A173">
        <v>1</v>
      </c>
      <c r="B173" t="s">
        <v>99</v>
      </c>
      <c r="C173">
        <v>4</v>
      </c>
      <c r="D173" t="s">
        <v>55</v>
      </c>
      <c r="E173" t="s">
        <v>234</v>
      </c>
      <c r="F173" t="s">
        <v>198</v>
      </c>
      <c r="G173" t="s">
        <v>235</v>
      </c>
      <c r="H173" t="s">
        <v>58</v>
      </c>
      <c r="I173" t="s">
        <v>200</v>
      </c>
      <c r="K173" s="155">
        <v>42768</v>
      </c>
      <c r="L173" s="155">
        <v>42318</v>
      </c>
      <c r="M173" s="155">
        <v>43009</v>
      </c>
      <c r="N173" s="155">
        <v>45240</v>
      </c>
      <c r="O173">
        <v>1</v>
      </c>
      <c r="P173">
        <v>67</v>
      </c>
      <c r="Q173" t="s">
        <v>291</v>
      </c>
      <c r="R173">
        <v>0</v>
      </c>
      <c r="S173">
        <v>60</v>
      </c>
      <c r="T173">
        <v>113086.07999999999</v>
      </c>
    </row>
    <row r="174" spans="1:20">
      <c r="A174">
        <v>1</v>
      </c>
      <c r="B174" t="s">
        <v>99</v>
      </c>
      <c r="C174">
        <v>4</v>
      </c>
      <c r="D174" t="s">
        <v>55</v>
      </c>
      <c r="E174" t="s">
        <v>234</v>
      </c>
      <c r="F174" t="s">
        <v>198</v>
      </c>
      <c r="G174" t="s">
        <v>235</v>
      </c>
      <c r="H174" t="s">
        <v>58</v>
      </c>
      <c r="I174" t="s">
        <v>200</v>
      </c>
      <c r="K174" s="155">
        <v>42768</v>
      </c>
      <c r="L174" s="155">
        <v>42318</v>
      </c>
      <c r="M174" s="155">
        <v>43009</v>
      </c>
      <c r="N174" s="155">
        <v>45240</v>
      </c>
      <c r="O174">
        <v>1</v>
      </c>
      <c r="P174">
        <v>67</v>
      </c>
      <c r="Q174" t="s">
        <v>291</v>
      </c>
      <c r="R174">
        <v>0</v>
      </c>
      <c r="S174">
        <v>60</v>
      </c>
      <c r="T174">
        <v>113086.07999999999</v>
      </c>
    </row>
    <row r="175" spans="1:20">
      <c r="A175">
        <v>1</v>
      </c>
      <c r="B175" t="s">
        <v>99</v>
      </c>
      <c r="C175">
        <v>4</v>
      </c>
      <c r="D175" t="s">
        <v>55</v>
      </c>
      <c r="E175" t="s">
        <v>234</v>
      </c>
      <c r="F175" t="s">
        <v>198</v>
      </c>
      <c r="G175" t="s">
        <v>235</v>
      </c>
      <c r="H175" t="s">
        <v>58</v>
      </c>
      <c r="I175" t="s">
        <v>200</v>
      </c>
      <c r="K175" s="155">
        <v>42768</v>
      </c>
      <c r="L175" s="155">
        <v>42318</v>
      </c>
      <c r="M175" s="155">
        <v>43009</v>
      </c>
      <c r="N175" s="155">
        <v>45240</v>
      </c>
      <c r="O175">
        <v>1</v>
      </c>
      <c r="P175">
        <v>67</v>
      </c>
      <c r="Q175" t="s">
        <v>291</v>
      </c>
      <c r="R175">
        <v>0</v>
      </c>
      <c r="S175">
        <v>60</v>
      </c>
      <c r="T175">
        <v>113086.07999999999</v>
      </c>
    </row>
    <row r="176" spans="1:20">
      <c r="A176">
        <v>1</v>
      </c>
      <c r="B176" t="s">
        <v>99</v>
      </c>
      <c r="C176">
        <v>4</v>
      </c>
      <c r="D176" t="s">
        <v>55</v>
      </c>
      <c r="E176" t="s">
        <v>234</v>
      </c>
      <c r="F176" t="s">
        <v>198</v>
      </c>
      <c r="G176" t="s">
        <v>235</v>
      </c>
      <c r="H176" t="s">
        <v>58</v>
      </c>
      <c r="I176" t="s">
        <v>200</v>
      </c>
      <c r="K176" s="155">
        <v>42768</v>
      </c>
      <c r="L176" s="155">
        <v>42318</v>
      </c>
      <c r="M176" s="155">
        <v>43009</v>
      </c>
      <c r="N176" s="155">
        <v>45240</v>
      </c>
      <c r="O176">
        <v>1</v>
      </c>
      <c r="P176">
        <v>67</v>
      </c>
      <c r="Q176" t="s">
        <v>291</v>
      </c>
      <c r="R176">
        <v>0</v>
      </c>
      <c r="S176">
        <v>60</v>
      </c>
      <c r="T176">
        <v>113086.07999999999</v>
      </c>
    </row>
    <row r="177" spans="1:20">
      <c r="A177">
        <v>1</v>
      </c>
      <c r="B177" t="s">
        <v>99</v>
      </c>
      <c r="C177">
        <v>4</v>
      </c>
      <c r="D177" t="s">
        <v>55</v>
      </c>
      <c r="E177" t="s">
        <v>234</v>
      </c>
      <c r="F177" t="s">
        <v>198</v>
      </c>
      <c r="G177" t="s">
        <v>235</v>
      </c>
      <c r="H177" t="s">
        <v>58</v>
      </c>
      <c r="I177" t="s">
        <v>200</v>
      </c>
      <c r="K177" s="155">
        <v>42768</v>
      </c>
      <c r="L177" s="155">
        <v>42318</v>
      </c>
      <c r="M177" s="155">
        <v>43009</v>
      </c>
      <c r="N177" s="155">
        <v>45240</v>
      </c>
      <c r="O177">
        <v>1</v>
      </c>
      <c r="P177">
        <v>67</v>
      </c>
      <c r="Q177" t="s">
        <v>291</v>
      </c>
      <c r="R177">
        <v>0</v>
      </c>
      <c r="S177">
        <v>60</v>
      </c>
      <c r="T177">
        <v>113086.07999999999</v>
      </c>
    </row>
    <row r="178" spans="1:20">
      <c r="A178">
        <v>1</v>
      </c>
      <c r="B178" t="s">
        <v>99</v>
      </c>
      <c r="C178">
        <v>4</v>
      </c>
      <c r="D178" t="s">
        <v>55</v>
      </c>
      <c r="E178" t="s">
        <v>236</v>
      </c>
      <c r="F178" t="s">
        <v>198</v>
      </c>
      <c r="G178" t="s">
        <v>235</v>
      </c>
      <c r="H178" t="s">
        <v>58</v>
      </c>
      <c r="I178" t="s">
        <v>200</v>
      </c>
      <c r="K178" s="155">
        <v>42768</v>
      </c>
      <c r="L178" s="155">
        <v>42318</v>
      </c>
      <c r="M178" s="155">
        <v>43009</v>
      </c>
      <c r="N178" s="155">
        <v>45240</v>
      </c>
      <c r="O178">
        <v>1</v>
      </c>
      <c r="P178">
        <v>67</v>
      </c>
      <c r="Q178" t="s">
        <v>291</v>
      </c>
      <c r="R178">
        <v>0</v>
      </c>
      <c r="S178">
        <v>60</v>
      </c>
      <c r="T178">
        <v>893640</v>
      </c>
    </row>
    <row r="179" spans="1:20">
      <c r="A179">
        <v>1</v>
      </c>
      <c r="B179" t="s">
        <v>99</v>
      </c>
      <c r="C179">
        <v>4</v>
      </c>
      <c r="D179" t="s">
        <v>55</v>
      </c>
      <c r="E179" t="s">
        <v>236</v>
      </c>
      <c r="F179" t="s">
        <v>198</v>
      </c>
      <c r="G179" t="s">
        <v>235</v>
      </c>
      <c r="H179" t="s">
        <v>58</v>
      </c>
      <c r="I179" t="s">
        <v>200</v>
      </c>
      <c r="K179" s="155">
        <v>42768</v>
      </c>
      <c r="L179" s="155">
        <v>42318</v>
      </c>
      <c r="M179" s="155">
        <v>43009</v>
      </c>
      <c r="N179" s="155">
        <v>45240</v>
      </c>
      <c r="O179">
        <v>1</v>
      </c>
      <c r="P179">
        <v>67</v>
      </c>
      <c r="Q179" t="s">
        <v>291</v>
      </c>
      <c r="R179">
        <v>0</v>
      </c>
      <c r="S179">
        <v>60</v>
      </c>
      <c r="T179">
        <v>893640</v>
      </c>
    </row>
    <row r="180" spans="1:20">
      <c r="A180">
        <v>1</v>
      </c>
      <c r="B180" t="s">
        <v>99</v>
      </c>
      <c r="C180">
        <v>4</v>
      </c>
      <c r="D180" t="s">
        <v>55</v>
      </c>
      <c r="E180" t="s">
        <v>236</v>
      </c>
      <c r="F180" t="s">
        <v>198</v>
      </c>
      <c r="G180" t="s">
        <v>235</v>
      </c>
      <c r="H180" t="s">
        <v>58</v>
      </c>
      <c r="I180" t="s">
        <v>200</v>
      </c>
      <c r="K180" s="155">
        <v>42768</v>
      </c>
      <c r="L180" s="155">
        <v>42318</v>
      </c>
      <c r="M180" s="155">
        <v>43009</v>
      </c>
      <c r="N180" s="155">
        <v>45240</v>
      </c>
      <c r="O180">
        <v>1</v>
      </c>
      <c r="P180">
        <v>67</v>
      </c>
      <c r="Q180" t="s">
        <v>291</v>
      </c>
      <c r="R180">
        <v>0</v>
      </c>
      <c r="S180">
        <v>60</v>
      </c>
      <c r="T180">
        <v>893640</v>
      </c>
    </row>
    <row r="181" spans="1:20">
      <c r="A181">
        <v>1</v>
      </c>
      <c r="B181" t="s">
        <v>99</v>
      </c>
      <c r="C181">
        <v>4</v>
      </c>
      <c r="D181" t="s">
        <v>55</v>
      </c>
      <c r="E181" t="s">
        <v>236</v>
      </c>
      <c r="F181" t="s">
        <v>198</v>
      </c>
      <c r="G181" t="s">
        <v>235</v>
      </c>
      <c r="H181" t="s">
        <v>58</v>
      </c>
      <c r="I181" t="s">
        <v>200</v>
      </c>
      <c r="K181" s="155">
        <v>42768</v>
      </c>
      <c r="L181" s="155">
        <v>42318</v>
      </c>
      <c r="M181" s="155">
        <v>43009</v>
      </c>
      <c r="N181" s="155">
        <v>45240</v>
      </c>
      <c r="O181">
        <v>1</v>
      </c>
      <c r="P181">
        <v>67</v>
      </c>
      <c r="Q181" t="s">
        <v>291</v>
      </c>
      <c r="R181">
        <v>0</v>
      </c>
      <c r="S181">
        <v>60</v>
      </c>
      <c r="T181">
        <v>893640</v>
      </c>
    </row>
    <row r="182" spans="1:20">
      <c r="A182">
        <v>1</v>
      </c>
      <c r="B182" t="s">
        <v>99</v>
      </c>
      <c r="C182">
        <v>4</v>
      </c>
      <c r="D182" t="s">
        <v>55</v>
      </c>
      <c r="E182" t="s">
        <v>236</v>
      </c>
      <c r="F182" t="s">
        <v>198</v>
      </c>
      <c r="G182" t="s">
        <v>235</v>
      </c>
      <c r="H182" t="s">
        <v>58</v>
      </c>
      <c r="I182" t="s">
        <v>200</v>
      </c>
      <c r="K182" s="155">
        <v>42768</v>
      </c>
      <c r="L182" s="155">
        <v>42318</v>
      </c>
      <c r="M182" s="155">
        <v>43009</v>
      </c>
      <c r="N182" s="155">
        <v>45240</v>
      </c>
      <c r="O182">
        <v>1</v>
      </c>
      <c r="P182">
        <v>67</v>
      </c>
      <c r="Q182" t="s">
        <v>291</v>
      </c>
      <c r="R182">
        <v>0</v>
      </c>
      <c r="S182">
        <v>60</v>
      </c>
      <c r="T182">
        <v>893640</v>
      </c>
    </row>
    <row r="183" spans="1:20">
      <c r="A183">
        <v>1</v>
      </c>
      <c r="B183" t="s">
        <v>99</v>
      </c>
      <c r="C183">
        <v>4</v>
      </c>
      <c r="D183" t="s">
        <v>55</v>
      </c>
      <c r="E183" t="s">
        <v>236</v>
      </c>
      <c r="F183" t="s">
        <v>198</v>
      </c>
      <c r="G183" t="s">
        <v>235</v>
      </c>
      <c r="H183" t="s">
        <v>58</v>
      </c>
      <c r="I183" t="s">
        <v>200</v>
      </c>
      <c r="K183" s="155">
        <v>42768</v>
      </c>
      <c r="L183" s="155">
        <v>42318</v>
      </c>
      <c r="M183" s="155">
        <v>43009</v>
      </c>
      <c r="N183" s="155">
        <v>45240</v>
      </c>
      <c r="O183">
        <v>1</v>
      </c>
      <c r="P183">
        <v>67</v>
      </c>
      <c r="Q183" t="s">
        <v>291</v>
      </c>
      <c r="R183">
        <v>0</v>
      </c>
      <c r="S183">
        <v>60</v>
      </c>
      <c r="T183">
        <v>893640</v>
      </c>
    </row>
    <row r="184" spans="1:20">
      <c r="A184">
        <v>1</v>
      </c>
      <c r="B184" t="s">
        <v>99</v>
      </c>
      <c r="C184">
        <v>4</v>
      </c>
      <c r="D184" t="s">
        <v>55</v>
      </c>
      <c r="E184" t="s">
        <v>236</v>
      </c>
      <c r="F184" t="s">
        <v>198</v>
      </c>
      <c r="G184" t="s">
        <v>235</v>
      </c>
      <c r="H184" t="s">
        <v>58</v>
      </c>
      <c r="I184" t="s">
        <v>200</v>
      </c>
      <c r="K184" s="155">
        <v>42768</v>
      </c>
      <c r="L184" s="155">
        <v>42318</v>
      </c>
      <c r="M184" s="155">
        <v>43009</v>
      </c>
      <c r="N184" s="155">
        <v>45240</v>
      </c>
      <c r="O184">
        <v>1</v>
      </c>
      <c r="P184">
        <v>67</v>
      </c>
      <c r="Q184" t="s">
        <v>291</v>
      </c>
      <c r="R184">
        <v>0</v>
      </c>
      <c r="S184">
        <v>60</v>
      </c>
      <c r="T184">
        <v>893640</v>
      </c>
    </row>
    <row r="185" spans="1:20">
      <c r="A185">
        <v>1</v>
      </c>
      <c r="B185" t="s">
        <v>99</v>
      </c>
      <c r="C185">
        <v>4</v>
      </c>
      <c r="D185" t="s">
        <v>55</v>
      </c>
      <c r="E185" t="s">
        <v>236</v>
      </c>
      <c r="F185" t="s">
        <v>198</v>
      </c>
      <c r="G185" t="s">
        <v>235</v>
      </c>
      <c r="H185" t="s">
        <v>58</v>
      </c>
      <c r="I185" t="s">
        <v>200</v>
      </c>
      <c r="K185" s="155">
        <v>42768</v>
      </c>
      <c r="L185" s="155">
        <v>42318</v>
      </c>
      <c r="M185" s="155">
        <v>43009</v>
      </c>
      <c r="N185" s="155">
        <v>45240</v>
      </c>
      <c r="O185">
        <v>1</v>
      </c>
      <c r="P185">
        <v>67</v>
      </c>
      <c r="Q185" t="s">
        <v>291</v>
      </c>
      <c r="R185">
        <v>0</v>
      </c>
      <c r="S185">
        <v>60</v>
      </c>
      <c r="T185">
        <v>893640</v>
      </c>
    </row>
    <row r="186" spans="1:20">
      <c r="A186">
        <v>1</v>
      </c>
      <c r="B186" t="s">
        <v>99</v>
      </c>
      <c r="C186">
        <v>4</v>
      </c>
      <c r="D186" t="s">
        <v>55</v>
      </c>
      <c r="E186" t="s">
        <v>234</v>
      </c>
      <c r="F186" t="s">
        <v>198</v>
      </c>
      <c r="G186" t="s">
        <v>235</v>
      </c>
      <c r="H186" t="s">
        <v>58</v>
      </c>
      <c r="I186" t="s">
        <v>200</v>
      </c>
      <c r="K186" s="155">
        <v>42768</v>
      </c>
      <c r="L186" s="155">
        <v>42318</v>
      </c>
      <c r="M186" s="155">
        <v>43009</v>
      </c>
      <c r="N186" s="155">
        <v>45240</v>
      </c>
      <c r="O186">
        <v>1</v>
      </c>
      <c r="P186">
        <v>67</v>
      </c>
      <c r="Q186" t="s">
        <v>291</v>
      </c>
      <c r="R186">
        <v>0</v>
      </c>
      <c r="S186">
        <v>60</v>
      </c>
      <c r="T186">
        <v>2872646.4</v>
      </c>
    </row>
    <row r="187" spans="1:20">
      <c r="A187">
        <v>1</v>
      </c>
      <c r="B187" t="s">
        <v>99</v>
      </c>
      <c r="C187">
        <v>4</v>
      </c>
      <c r="D187" t="s">
        <v>55</v>
      </c>
      <c r="E187" t="s">
        <v>237</v>
      </c>
      <c r="F187" t="s">
        <v>198</v>
      </c>
      <c r="G187" t="s">
        <v>235</v>
      </c>
      <c r="H187" t="s">
        <v>58</v>
      </c>
      <c r="I187" t="s">
        <v>200</v>
      </c>
      <c r="K187" s="155">
        <v>42768</v>
      </c>
      <c r="L187" s="155">
        <v>42318</v>
      </c>
      <c r="M187" s="155">
        <v>43009</v>
      </c>
      <c r="N187" s="155">
        <v>45240</v>
      </c>
      <c r="O187">
        <v>1</v>
      </c>
      <c r="P187">
        <v>67</v>
      </c>
      <c r="Q187" t="s">
        <v>291</v>
      </c>
      <c r="R187">
        <v>0</v>
      </c>
      <c r="S187">
        <v>60</v>
      </c>
      <c r="T187">
        <v>2892144</v>
      </c>
    </row>
    <row r="188" spans="1:20">
      <c r="A188">
        <v>1</v>
      </c>
      <c r="B188" t="s">
        <v>99</v>
      </c>
      <c r="C188">
        <v>4</v>
      </c>
      <c r="D188" t="s">
        <v>55</v>
      </c>
      <c r="E188" t="s">
        <v>234</v>
      </c>
      <c r="F188" t="s">
        <v>198</v>
      </c>
      <c r="G188" t="s">
        <v>235</v>
      </c>
      <c r="H188" t="s">
        <v>58</v>
      </c>
      <c r="I188" t="s">
        <v>200</v>
      </c>
      <c r="K188" s="155">
        <v>42768</v>
      </c>
      <c r="L188" s="155">
        <v>42318</v>
      </c>
      <c r="M188" s="155">
        <v>43009</v>
      </c>
      <c r="N188" s="155">
        <v>45240</v>
      </c>
      <c r="O188">
        <v>1</v>
      </c>
      <c r="P188">
        <v>67</v>
      </c>
      <c r="Q188" t="s">
        <v>291</v>
      </c>
      <c r="R188">
        <v>0</v>
      </c>
      <c r="S188">
        <v>60</v>
      </c>
      <c r="T188">
        <v>3113766.7199999997</v>
      </c>
    </row>
    <row r="189" spans="1:20">
      <c r="A189">
        <v>1</v>
      </c>
      <c r="B189" t="s">
        <v>99</v>
      </c>
      <c r="C189">
        <v>4</v>
      </c>
      <c r="D189" t="s">
        <v>55</v>
      </c>
      <c r="E189" t="s">
        <v>238</v>
      </c>
      <c r="F189" t="s">
        <v>198</v>
      </c>
      <c r="G189" t="s">
        <v>235</v>
      </c>
      <c r="H189" t="s">
        <v>58</v>
      </c>
      <c r="I189" t="s">
        <v>200</v>
      </c>
      <c r="K189" s="155">
        <v>42768</v>
      </c>
      <c r="L189" s="155">
        <v>42318</v>
      </c>
      <c r="M189" s="155">
        <v>43009</v>
      </c>
      <c r="N189" s="155">
        <v>45240</v>
      </c>
      <c r="O189">
        <v>1</v>
      </c>
      <c r="P189">
        <v>67</v>
      </c>
      <c r="Q189" t="s">
        <v>291</v>
      </c>
      <c r="R189">
        <v>0</v>
      </c>
      <c r="S189">
        <v>60</v>
      </c>
      <c r="T189">
        <v>16279846.079999998</v>
      </c>
    </row>
    <row r="190" spans="1:20">
      <c r="A190">
        <v>1</v>
      </c>
      <c r="B190" t="s">
        <v>99</v>
      </c>
      <c r="C190">
        <v>4</v>
      </c>
      <c r="D190" t="s">
        <v>55</v>
      </c>
      <c r="E190" t="s">
        <v>238</v>
      </c>
      <c r="F190" t="s">
        <v>198</v>
      </c>
      <c r="G190" t="s">
        <v>235</v>
      </c>
      <c r="H190" t="s">
        <v>58</v>
      </c>
      <c r="I190" t="s">
        <v>200</v>
      </c>
      <c r="K190" s="155">
        <v>42768</v>
      </c>
      <c r="L190" s="155">
        <v>42318</v>
      </c>
      <c r="M190" s="155">
        <v>43009</v>
      </c>
      <c r="N190" s="155">
        <v>45240</v>
      </c>
      <c r="O190">
        <v>1</v>
      </c>
      <c r="P190">
        <v>67</v>
      </c>
      <c r="Q190" t="s">
        <v>291</v>
      </c>
      <c r="R190">
        <v>0</v>
      </c>
      <c r="S190">
        <v>60</v>
      </c>
      <c r="T190">
        <v>40597252.799999997</v>
      </c>
    </row>
    <row r="191" spans="1:20">
      <c r="A191">
        <v>1</v>
      </c>
      <c r="B191" t="s">
        <v>99</v>
      </c>
      <c r="C191">
        <v>4</v>
      </c>
      <c r="D191" t="s">
        <v>55</v>
      </c>
      <c r="E191" t="s">
        <v>234</v>
      </c>
      <c r="F191" t="s">
        <v>198</v>
      </c>
      <c r="G191" t="s">
        <v>235</v>
      </c>
      <c r="H191" t="s">
        <v>58</v>
      </c>
      <c r="K191" s="155">
        <v>42768</v>
      </c>
      <c r="L191" s="155">
        <v>42318</v>
      </c>
      <c r="M191" s="155">
        <v>43009</v>
      </c>
      <c r="N191" s="155">
        <v>45240</v>
      </c>
      <c r="O191">
        <v>1</v>
      </c>
      <c r="P191">
        <v>67</v>
      </c>
      <c r="Q191" t="s">
        <v>291</v>
      </c>
      <c r="R191">
        <v>0</v>
      </c>
      <c r="S191">
        <v>60</v>
      </c>
      <c r="T191">
        <v>2872646.4</v>
      </c>
    </row>
    <row r="192" spans="1:20">
      <c r="A192">
        <v>1</v>
      </c>
      <c r="B192" t="s">
        <v>99</v>
      </c>
      <c r="C192">
        <v>4</v>
      </c>
      <c r="D192" t="s">
        <v>55</v>
      </c>
      <c r="E192" t="s">
        <v>234</v>
      </c>
      <c r="F192" t="s">
        <v>198</v>
      </c>
      <c r="G192" t="s">
        <v>235</v>
      </c>
      <c r="H192" t="s">
        <v>58</v>
      </c>
      <c r="K192" s="155">
        <v>42768</v>
      </c>
      <c r="L192" s="155">
        <v>42318</v>
      </c>
      <c r="M192" s="155">
        <v>43009</v>
      </c>
      <c r="N192" s="155">
        <v>45240</v>
      </c>
      <c r="O192">
        <v>1</v>
      </c>
      <c r="P192">
        <v>67</v>
      </c>
      <c r="Q192" t="s">
        <v>291</v>
      </c>
      <c r="R192">
        <v>0</v>
      </c>
      <c r="S192">
        <v>60</v>
      </c>
      <c r="T192">
        <v>2844049.92</v>
      </c>
    </row>
    <row r="193" spans="1:20">
      <c r="A193">
        <v>1</v>
      </c>
      <c r="B193" t="s">
        <v>99</v>
      </c>
      <c r="C193">
        <v>6</v>
      </c>
      <c r="D193" t="s">
        <v>55</v>
      </c>
      <c r="E193" t="s">
        <v>239</v>
      </c>
      <c r="F193" t="s">
        <v>240</v>
      </c>
      <c r="G193" t="s">
        <v>241</v>
      </c>
      <c r="H193" t="s">
        <v>58</v>
      </c>
      <c r="I193" t="s">
        <v>200</v>
      </c>
      <c r="K193" s="155">
        <v>42823</v>
      </c>
      <c r="L193" s="155">
        <v>42318</v>
      </c>
      <c r="M193" s="155">
        <v>43009</v>
      </c>
      <c r="N193" s="155">
        <v>45240</v>
      </c>
      <c r="O193">
        <v>1</v>
      </c>
      <c r="P193">
        <v>67</v>
      </c>
      <c r="Q193" t="s">
        <v>291</v>
      </c>
      <c r="R193">
        <v>0</v>
      </c>
      <c r="S193">
        <v>60</v>
      </c>
      <c r="T193">
        <v>24937326.18</v>
      </c>
    </row>
    <row r="194" spans="1:20">
      <c r="A194">
        <v>1</v>
      </c>
      <c r="B194" t="s">
        <v>99</v>
      </c>
      <c r="C194">
        <v>6</v>
      </c>
      <c r="D194" t="s">
        <v>55</v>
      </c>
      <c r="E194" t="s">
        <v>242</v>
      </c>
      <c r="F194" t="s">
        <v>240</v>
      </c>
      <c r="G194" t="s">
        <v>241</v>
      </c>
      <c r="H194" t="s">
        <v>58</v>
      </c>
      <c r="I194" t="s">
        <v>200</v>
      </c>
      <c r="K194" s="155">
        <v>42823</v>
      </c>
      <c r="L194" s="155">
        <v>42318</v>
      </c>
      <c r="M194" s="155">
        <v>43009</v>
      </c>
      <c r="N194" s="155">
        <v>45240</v>
      </c>
      <c r="O194">
        <v>1</v>
      </c>
      <c r="P194">
        <v>67</v>
      </c>
      <c r="Q194" t="s">
        <v>291</v>
      </c>
      <c r="R194">
        <v>0</v>
      </c>
      <c r="S194">
        <v>60</v>
      </c>
      <c r="T194">
        <v>15032256.119999999</v>
      </c>
    </row>
    <row r="195" spans="1:20">
      <c r="A195">
        <v>1</v>
      </c>
      <c r="B195" t="s">
        <v>99</v>
      </c>
      <c r="C195">
        <v>41</v>
      </c>
      <c r="D195" t="s">
        <v>55</v>
      </c>
      <c r="E195" t="s">
        <v>243</v>
      </c>
      <c r="F195" t="s">
        <v>244</v>
      </c>
      <c r="G195">
        <v>3302</v>
      </c>
      <c r="H195" t="s">
        <v>58</v>
      </c>
      <c r="K195" s="155">
        <v>42898</v>
      </c>
      <c r="L195" s="155">
        <v>42318</v>
      </c>
      <c r="M195" s="155">
        <v>43009</v>
      </c>
      <c r="N195" s="155">
        <v>45240</v>
      </c>
      <c r="O195">
        <v>1</v>
      </c>
      <c r="P195">
        <v>67</v>
      </c>
      <c r="Q195" t="s">
        <v>291</v>
      </c>
      <c r="R195">
        <v>0</v>
      </c>
      <c r="S195">
        <v>60</v>
      </c>
      <c r="T195">
        <v>49000</v>
      </c>
    </row>
    <row r="196" spans="1:20">
      <c r="A196">
        <v>1</v>
      </c>
      <c r="B196" t="s">
        <v>99</v>
      </c>
      <c r="C196">
        <v>41</v>
      </c>
      <c r="D196" t="s">
        <v>55</v>
      </c>
      <c r="E196" t="s">
        <v>243</v>
      </c>
      <c r="F196" t="s">
        <v>244</v>
      </c>
      <c r="G196">
        <v>3302</v>
      </c>
      <c r="H196" t="s">
        <v>58</v>
      </c>
      <c r="K196" s="155">
        <v>42898</v>
      </c>
      <c r="L196" s="155">
        <v>42318</v>
      </c>
      <c r="M196" s="155">
        <v>43009</v>
      </c>
      <c r="N196" s="155">
        <v>45240</v>
      </c>
      <c r="O196">
        <v>1</v>
      </c>
      <c r="P196">
        <v>67</v>
      </c>
      <c r="Q196" t="s">
        <v>291</v>
      </c>
      <c r="R196">
        <v>0</v>
      </c>
      <c r="S196">
        <v>60</v>
      </c>
      <c r="T196">
        <v>49000</v>
      </c>
    </row>
    <row r="197" spans="1:20">
      <c r="A197">
        <v>1</v>
      </c>
      <c r="B197" t="s">
        <v>99</v>
      </c>
      <c r="C197">
        <v>41</v>
      </c>
      <c r="D197" t="s">
        <v>55</v>
      </c>
      <c r="E197" t="s">
        <v>243</v>
      </c>
      <c r="F197" t="s">
        <v>244</v>
      </c>
      <c r="G197">
        <v>3302</v>
      </c>
      <c r="H197" t="s">
        <v>58</v>
      </c>
      <c r="K197" s="155">
        <v>42898</v>
      </c>
      <c r="L197" s="155">
        <v>42318</v>
      </c>
      <c r="M197" s="155">
        <v>43009</v>
      </c>
      <c r="N197" s="155">
        <v>45240</v>
      </c>
      <c r="O197">
        <v>1</v>
      </c>
      <c r="P197">
        <v>67</v>
      </c>
      <c r="Q197" t="s">
        <v>291</v>
      </c>
      <c r="R197">
        <v>0</v>
      </c>
      <c r="S197">
        <v>60</v>
      </c>
      <c r="T197">
        <v>49000</v>
      </c>
    </row>
    <row r="198" spans="1:20">
      <c r="A198">
        <v>1</v>
      </c>
      <c r="B198" t="s">
        <v>99</v>
      </c>
      <c r="C198">
        <v>41</v>
      </c>
      <c r="D198" t="s">
        <v>55</v>
      </c>
      <c r="E198" t="s">
        <v>245</v>
      </c>
      <c r="F198" t="s">
        <v>244</v>
      </c>
      <c r="G198">
        <v>3302</v>
      </c>
      <c r="H198" t="s">
        <v>58</v>
      </c>
      <c r="K198" s="155">
        <v>42898</v>
      </c>
      <c r="L198" s="155">
        <v>42318</v>
      </c>
      <c r="M198" s="155">
        <v>43009</v>
      </c>
      <c r="N198" s="155">
        <v>45240</v>
      </c>
      <c r="O198">
        <v>1</v>
      </c>
      <c r="P198">
        <v>67</v>
      </c>
      <c r="Q198" t="s">
        <v>291</v>
      </c>
      <c r="R198">
        <v>0</v>
      </c>
      <c r="S198">
        <v>60</v>
      </c>
      <c r="T198">
        <v>53000</v>
      </c>
    </row>
    <row r="199" spans="1:20">
      <c r="A199">
        <v>1</v>
      </c>
      <c r="B199" t="s">
        <v>99</v>
      </c>
      <c r="C199">
        <v>41</v>
      </c>
      <c r="D199" t="s">
        <v>55</v>
      </c>
      <c r="E199" t="s">
        <v>246</v>
      </c>
      <c r="F199" t="s">
        <v>244</v>
      </c>
      <c r="G199">
        <v>3302</v>
      </c>
      <c r="H199" t="s">
        <v>58</v>
      </c>
      <c r="K199" s="155">
        <v>42898</v>
      </c>
      <c r="L199" s="155">
        <v>42318</v>
      </c>
      <c r="M199" s="155">
        <v>43009</v>
      </c>
      <c r="N199" s="155">
        <v>45240</v>
      </c>
      <c r="O199">
        <v>1</v>
      </c>
      <c r="P199">
        <v>67</v>
      </c>
      <c r="Q199" t="s">
        <v>291</v>
      </c>
      <c r="R199">
        <v>0</v>
      </c>
      <c r="S199">
        <v>60</v>
      </c>
      <c r="T199">
        <v>54000</v>
      </c>
    </row>
    <row r="200" spans="1:20">
      <c r="A200">
        <v>1</v>
      </c>
      <c r="B200" t="s">
        <v>99</v>
      </c>
      <c r="C200">
        <v>41</v>
      </c>
      <c r="D200" t="s">
        <v>55</v>
      </c>
      <c r="E200" t="s">
        <v>246</v>
      </c>
      <c r="F200" t="s">
        <v>244</v>
      </c>
      <c r="G200">
        <v>3302</v>
      </c>
      <c r="H200" t="s">
        <v>58</v>
      </c>
      <c r="K200" s="155">
        <v>42898</v>
      </c>
      <c r="L200" s="155">
        <v>42318</v>
      </c>
      <c r="M200" s="155">
        <v>43009</v>
      </c>
      <c r="N200" s="155">
        <v>45240</v>
      </c>
      <c r="O200">
        <v>1</v>
      </c>
      <c r="P200">
        <v>67</v>
      </c>
      <c r="Q200" t="s">
        <v>291</v>
      </c>
      <c r="R200">
        <v>0</v>
      </c>
      <c r="S200">
        <v>60</v>
      </c>
      <c r="T200">
        <v>54000</v>
      </c>
    </row>
    <row r="201" spans="1:20">
      <c r="A201">
        <v>1</v>
      </c>
      <c r="B201" t="s">
        <v>99</v>
      </c>
      <c r="C201">
        <v>7</v>
      </c>
      <c r="D201" t="s">
        <v>55</v>
      </c>
      <c r="E201" t="s">
        <v>247</v>
      </c>
      <c r="F201" t="s">
        <v>229</v>
      </c>
      <c r="G201">
        <v>9366</v>
      </c>
      <c r="H201" t="s">
        <v>58</v>
      </c>
      <c r="I201" t="s">
        <v>248</v>
      </c>
      <c r="K201" s="155">
        <v>42907</v>
      </c>
      <c r="L201" s="155">
        <v>42318</v>
      </c>
      <c r="M201" s="155">
        <v>43009</v>
      </c>
      <c r="N201" s="155">
        <v>45240</v>
      </c>
      <c r="O201">
        <v>1</v>
      </c>
      <c r="P201">
        <v>67</v>
      </c>
      <c r="Q201" t="s">
        <v>291</v>
      </c>
      <c r="R201">
        <v>0</v>
      </c>
      <c r="S201">
        <v>60</v>
      </c>
      <c r="T201">
        <v>65404</v>
      </c>
    </row>
    <row r="202" spans="1:20">
      <c r="A202">
        <v>1</v>
      </c>
      <c r="B202" t="s">
        <v>99</v>
      </c>
      <c r="C202">
        <v>7</v>
      </c>
      <c r="D202" t="s">
        <v>55</v>
      </c>
      <c r="E202" t="s">
        <v>247</v>
      </c>
      <c r="F202" t="s">
        <v>229</v>
      </c>
      <c r="G202">
        <v>9366</v>
      </c>
      <c r="H202" t="s">
        <v>58</v>
      </c>
      <c r="I202" t="s">
        <v>248</v>
      </c>
      <c r="K202" s="155">
        <v>42907</v>
      </c>
      <c r="L202" s="155">
        <v>42318</v>
      </c>
      <c r="M202" s="155">
        <v>43009</v>
      </c>
      <c r="N202" s="155">
        <v>45240</v>
      </c>
      <c r="O202">
        <v>1</v>
      </c>
      <c r="P202">
        <v>67</v>
      </c>
      <c r="Q202" t="s">
        <v>291</v>
      </c>
      <c r="R202">
        <v>0</v>
      </c>
      <c r="S202">
        <v>60</v>
      </c>
      <c r="T202">
        <v>65404</v>
      </c>
    </row>
    <row r="203" spans="1:20">
      <c r="A203">
        <v>1</v>
      </c>
      <c r="B203" t="s">
        <v>99</v>
      </c>
      <c r="C203">
        <v>7</v>
      </c>
      <c r="D203" t="s">
        <v>55</v>
      </c>
      <c r="E203" t="s">
        <v>249</v>
      </c>
      <c r="F203" t="s">
        <v>229</v>
      </c>
      <c r="G203">
        <v>9366</v>
      </c>
      <c r="H203" t="s">
        <v>58</v>
      </c>
      <c r="I203" t="s">
        <v>248</v>
      </c>
      <c r="K203" s="155">
        <v>42907</v>
      </c>
      <c r="L203" s="155">
        <v>42318</v>
      </c>
      <c r="M203" s="155">
        <v>43009</v>
      </c>
      <c r="N203" s="155">
        <v>45240</v>
      </c>
      <c r="O203">
        <v>1</v>
      </c>
      <c r="P203">
        <v>67</v>
      </c>
      <c r="Q203" t="s">
        <v>291</v>
      </c>
      <c r="R203">
        <v>0</v>
      </c>
      <c r="S203">
        <v>60</v>
      </c>
      <c r="T203">
        <v>14035</v>
      </c>
    </row>
    <row r="204" spans="1:20">
      <c r="A204">
        <v>1</v>
      </c>
      <c r="B204" t="s">
        <v>99</v>
      </c>
      <c r="C204">
        <v>7</v>
      </c>
      <c r="D204" t="s">
        <v>55</v>
      </c>
      <c r="E204" t="s">
        <v>249</v>
      </c>
      <c r="F204" t="s">
        <v>229</v>
      </c>
      <c r="G204">
        <v>9366</v>
      </c>
      <c r="H204" t="s">
        <v>58</v>
      </c>
      <c r="I204" t="s">
        <v>248</v>
      </c>
      <c r="K204" s="155">
        <v>42907</v>
      </c>
      <c r="L204" s="155">
        <v>42318</v>
      </c>
      <c r="M204" s="155">
        <v>43009</v>
      </c>
      <c r="N204" s="155">
        <v>45240</v>
      </c>
      <c r="O204">
        <v>1</v>
      </c>
      <c r="P204">
        <v>67</v>
      </c>
      <c r="Q204" t="s">
        <v>291</v>
      </c>
      <c r="R204">
        <v>0</v>
      </c>
      <c r="S204">
        <v>60</v>
      </c>
      <c r="T204">
        <v>14035</v>
      </c>
    </row>
    <row r="205" spans="1:20">
      <c r="A205">
        <v>1</v>
      </c>
      <c r="B205" t="s">
        <v>99</v>
      </c>
      <c r="C205">
        <v>7</v>
      </c>
      <c r="D205" t="s">
        <v>55</v>
      </c>
      <c r="E205" t="s">
        <v>249</v>
      </c>
      <c r="F205" t="s">
        <v>229</v>
      </c>
      <c r="G205">
        <v>9366</v>
      </c>
      <c r="H205" t="s">
        <v>58</v>
      </c>
      <c r="I205" t="s">
        <v>248</v>
      </c>
      <c r="K205" s="155">
        <v>42907</v>
      </c>
      <c r="L205" s="155">
        <v>42318</v>
      </c>
      <c r="M205" s="155">
        <v>43009</v>
      </c>
      <c r="N205" s="155">
        <v>45240</v>
      </c>
      <c r="O205">
        <v>1</v>
      </c>
      <c r="P205">
        <v>67</v>
      </c>
      <c r="Q205" t="s">
        <v>291</v>
      </c>
      <c r="R205">
        <v>0</v>
      </c>
      <c r="S205">
        <v>60</v>
      </c>
      <c r="T205">
        <v>14035</v>
      </c>
    </row>
    <row r="206" spans="1:20">
      <c r="A206">
        <v>1</v>
      </c>
      <c r="B206" t="s">
        <v>99</v>
      </c>
      <c r="C206">
        <v>7</v>
      </c>
      <c r="D206" t="s">
        <v>55</v>
      </c>
      <c r="E206" t="s">
        <v>249</v>
      </c>
      <c r="F206" t="s">
        <v>229</v>
      </c>
      <c r="G206">
        <v>9366</v>
      </c>
      <c r="H206" t="s">
        <v>58</v>
      </c>
      <c r="I206" t="s">
        <v>248</v>
      </c>
      <c r="K206" s="155">
        <v>42907</v>
      </c>
      <c r="L206" s="155">
        <v>42318</v>
      </c>
      <c r="M206" s="155">
        <v>43009</v>
      </c>
      <c r="N206" s="155">
        <v>45240</v>
      </c>
      <c r="O206">
        <v>1</v>
      </c>
      <c r="P206">
        <v>67</v>
      </c>
      <c r="Q206" t="s">
        <v>291</v>
      </c>
      <c r="R206">
        <v>0</v>
      </c>
      <c r="S206">
        <v>60</v>
      </c>
      <c r="T206">
        <v>14035</v>
      </c>
    </row>
    <row r="207" spans="1:20">
      <c r="A207">
        <v>1</v>
      </c>
      <c r="B207" t="s">
        <v>99</v>
      </c>
      <c r="C207">
        <v>7</v>
      </c>
      <c r="D207" t="s">
        <v>55</v>
      </c>
      <c r="E207" t="s">
        <v>249</v>
      </c>
      <c r="F207" t="s">
        <v>229</v>
      </c>
      <c r="G207">
        <v>9366</v>
      </c>
      <c r="H207" t="s">
        <v>58</v>
      </c>
      <c r="I207" t="s">
        <v>248</v>
      </c>
      <c r="K207" s="155">
        <v>42907</v>
      </c>
      <c r="L207" s="155">
        <v>42318</v>
      </c>
      <c r="M207" s="155">
        <v>43009</v>
      </c>
      <c r="N207" s="155">
        <v>45240</v>
      </c>
      <c r="O207">
        <v>1</v>
      </c>
      <c r="P207">
        <v>67</v>
      </c>
      <c r="Q207" t="s">
        <v>291</v>
      </c>
      <c r="R207">
        <v>0</v>
      </c>
      <c r="S207">
        <v>60</v>
      </c>
      <c r="T207">
        <v>14035</v>
      </c>
    </row>
    <row r="208" spans="1:20">
      <c r="A208">
        <v>1</v>
      </c>
      <c r="B208" t="s">
        <v>99</v>
      </c>
      <c r="C208">
        <v>7</v>
      </c>
      <c r="D208" t="s">
        <v>55</v>
      </c>
      <c r="E208" t="s">
        <v>249</v>
      </c>
      <c r="F208" t="s">
        <v>229</v>
      </c>
      <c r="G208">
        <v>9366</v>
      </c>
      <c r="H208" t="s">
        <v>58</v>
      </c>
      <c r="I208" t="s">
        <v>248</v>
      </c>
      <c r="K208" s="155">
        <v>42907</v>
      </c>
      <c r="L208" s="155">
        <v>42318</v>
      </c>
      <c r="M208" s="155">
        <v>43009</v>
      </c>
      <c r="N208" s="155">
        <v>45240</v>
      </c>
      <c r="O208">
        <v>1</v>
      </c>
      <c r="P208">
        <v>67</v>
      </c>
      <c r="Q208" t="s">
        <v>291</v>
      </c>
      <c r="R208">
        <v>0</v>
      </c>
      <c r="S208">
        <v>60</v>
      </c>
      <c r="T208">
        <v>14035</v>
      </c>
    </row>
    <row r="209" spans="1:20">
      <c r="A209">
        <v>1</v>
      </c>
      <c r="B209" t="s">
        <v>99</v>
      </c>
      <c r="C209">
        <v>7</v>
      </c>
      <c r="D209" t="s">
        <v>55</v>
      </c>
      <c r="E209" t="s">
        <v>249</v>
      </c>
      <c r="F209" t="s">
        <v>229</v>
      </c>
      <c r="G209">
        <v>9366</v>
      </c>
      <c r="H209" t="s">
        <v>58</v>
      </c>
      <c r="I209" t="s">
        <v>248</v>
      </c>
      <c r="K209" s="155">
        <v>42907</v>
      </c>
      <c r="L209" s="155">
        <v>42318</v>
      </c>
      <c r="M209" s="155">
        <v>43009</v>
      </c>
      <c r="N209" s="155">
        <v>45240</v>
      </c>
      <c r="O209">
        <v>1</v>
      </c>
      <c r="P209">
        <v>67</v>
      </c>
      <c r="Q209" t="s">
        <v>291</v>
      </c>
      <c r="R209">
        <v>0</v>
      </c>
      <c r="S209">
        <v>60</v>
      </c>
      <c r="T209">
        <v>14035</v>
      </c>
    </row>
    <row r="210" spans="1:20">
      <c r="A210">
        <v>1</v>
      </c>
      <c r="B210" t="s">
        <v>99</v>
      </c>
      <c r="C210">
        <v>7</v>
      </c>
      <c r="D210" t="s">
        <v>55</v>
      </c>
      <c r="E210" t="s">
        <v>249</v>
      </c>
      <c r="F210" t="s">
        <v>229</v>
      </c>
      <c r="G210">
        <v>9366</v>
      </c>
      <c r="H210" t="s">
        <v>58</v>
      </c>
      <c r="I210" t="s">
        <v>248</v>
      </c>
      <c r="K210" s="155">
        <v>42907</v>
      </c>
      <c r="L210" s="155">
        <v>42318</v>
      </c>
      <c r="M210" s="155">
        <v>43009</v>
      </c>
      <c r="N210" s="155">
        <v>45240</v>
      </c>
      <c r="O210">
        <v>1</v>
      </c>
      <c r="P210">
        <v>67</v>
      </c>
      <c r="Q210" t="s">
        <v>291</v>
      </c>
      <c r="R210">
        <v>0</v>
      </c>
      <c r="S210">
        <v>60</v>
      </c>
      <c r="T210">
        <v>14035</v>
      </c>
    </row>
    <row r="211" spans="1:20">
      <c r="A211">
        <v>1</v>
      </c>
      <c r="B211" t="s">
        <v>99</v>
      </c>
      <c r="C211">
        <v>7</v>
      </c>
      <c r="D211" t="s">
        <v>55</v>
      </c>
      <c r="E211" t="s">
        <v>250</v>
      </c>
      <c r="F211" t="s">
        <v>229</v>
      </c>
      <c r="G211">
        <v>9366</v>
      </c>
      <c r="H211" t="s">
        <v>58</v>
      </c>
      <c r="I211" t="s">
        <v>248</v>
      </c>
      <c r="K211" s="155">
        <v>42907</v>
      </c>
      <c r="L211" s="155">
        <v>42318</v>
      </c>
      <c r="M211" s="155">
        <v>43009</v>
      </c>
      <c r="N211" s="155">
        <v>45240</v>
      </c>
      <c r="O211">
        <v>1</v>
      </c>
      <c r="P211">
        <v>67</v>
      </c>
      <c r="Q211" t="s">
        <v>291</v>
      </c>
      <c r="R211">
        <v>0</v>
      </c>
      <c r="S211">
        <v>60</v>
      </c>
      <c r="T211">
        <v>12313</v>
      </c>
    </row>
    <row r="212" spans="1:20">
      <c r="A212">
        <v>1</v>
      </c>
      <c r="B212" t="s">
        <v>99</v>
      </c>
      <c r="C212">
        <v>7</v>
      </c>
      <c r="D212" t="s">
        <v>55</v>
      </c>
      <c r="E212" t="s">
        <v>250</v>
      </c>
      <c r="F212" t="s">
        <v>229</v>
      </c>
      <c r="G212">
        <v>9366</v>
      </c>
      <c r="H212" t="s">
        <v>58</v>
      </c>
      <c r="I212" t="s">
        <v>248</v>
      </c>
      <c r="K212" s="155">
        <v>42907</v>
      </c>
      <c r="L212" s="155">
        <v>42318</v>
      </c>
      <c r="M212" s="155">
        <v>43009</v>
      </c>
      <c r="N212" s="155">
        <v>45240</v>
      </c>
      <c r="O212">
        <v>1</v>
      </c>
      <c r="P212">
        <v>67</v>
      </c>
      <c r="Q212" t="s">
        <v>291</v>
      </c>
      <c r="R212">
        <v>0</v>
      </c>
      <c r="S212">
        <v>60</v>
      </c>
      <c r="T212">
        <v>12313</v>
      </c>
    </row>
    <row r="213" spans="1:20">
      <c r="A213">
        <v>1</v>
      </c>
      <c r="B213" t="s">
        <v>99</v>
      </c>
      <c r="C213">
        <v>7</v>
      </c>
      <c r="D213" t="s">
        <v>55</v>
      </c>
      <c r="E213" t="s">
        <v>250</v>
      </c>
      <c r="F213" t="s">
        <v>229</v>
      </c>
      <c r="G213">
        <v>9366</v>
      </c>
      <c r="H213" t="s">
        <v>58</v>
      </c>
      <c r="I213" t="s">
        <v>248</v>
      </c>
      <c r="K213" s="155">
        <v>42907</v>
      </c>
      <c r="L213" s="155">
        <v>42318</v>
      </c>
      <c r="M213" s="155">
        <v>43009</v>
      </c>
      <c r="N213" s="155">
        <v>45240</v>
      </c>
      <c r="O213">
        <v>1</v>
      </c>
      <c r="P213">
        <v>67</v>
      </c>
      <c r="Q213" t="s">
        <v>291</v>
      </c>
      <c r="R213">
        <v>0</v>
      </c>
      <c r="S213">
        <v>60</v>
      </c>
      <c r="T213">
        <v>12313</v>
      </c>
    </row>
    <row r="214" spans="1:20">
      <c r="A214">
        <v>1</v>
      </c>
      <c r="B214" t="s">
        <v>99</v>
      </c>
      <c r="C214">
        <v>7</v>
      </c>
      <c r="D214" t="s">
        <v>55</v>
      </c>
      <c r="E214" t="s">
        <v>250</v>
      </c>
      <c r="F214" t="s">
        <v>229</v>
      </c>
      <c r="G214">
        <v>9366</v>
      </c>
      <c r="H214" t="s">
        <v>58</v>
      </c>
      <c r="I214" t="s">
        <v>248</v>
      </c>
      <c r="K214" s="155">
        <v>42907</v>
      </c>
      <c r="L214" s="155">
        <v>42318</v>
      </c>
      <c r="M214" s="155">
        <v>43009</v>
      </c>
      <c r="N214" s="155">
        <v>45240</v>
      </c>
      <c r="O214">
        <v>1</v>
      </c>
      <c r="P214">
        <v>67</v>
      </c>
      <c r="Q214" t="s">
        <v>291</v>
      </c>
      <c r="R214">
        <v>0</v>
      </c>
      <c r="S214">
        <v>60</v>
      </c>
      <c r="T214">
        <v>12313</v>
      </c>
    </row>
    <row r="215" spans="1:20">
      <c r="A215">
        <v>1</v>
      </c>
      <c r="B215" t="s">
        <v>99</v>
      </c>
      <c r="C215">
        <v>7</v>
      </c>
      <c r="D215" t="s">
        <v>55</v>
      </c>
      <c r="E215" t="s">
        <v>250</v>
      </c>
      <c r="F215" t="s">
        <v>229</v>
      </c>
      <c r="G215">
        <v>9366</v>
      </c>
      <c r="H215" t="s">
        <v>58</v>
      </c>
      <c r="I215" t="s">
        <v>248</v>
      </c>
      <c r="K215" s="155">
        <v>42907</v>
      </c>
      <c r="L215" s="155">
        <v>42318</v>
      </c>
      <c r="M215" s="155">
        <v>43009</v>
      </c>
      <c r="N215" s="155">
        <v>45240</v>
      </c>
      <c r="O215">
        <v>1</v>
      </c>
      <c r="P215">
        <v>67</v>
      </c>
      <c r="Q215" t="s">
        <v>291</v>
      </c>
      <c r="R215">
        <v>0</v>
      </c>
      <c r="S215">
        <v>60</v>
      </c>
      <c r="T215">
        <v>12313</v>
      </c>
    </row>
    <row r="216" spans="1:20">
      <c r="A216">
        <v>1</v>
      </c>
      <c r="B216" t="s">
        <v>99</v>
      </c>
      <c r="C216">
        <v>7</v>
      </c>
      <c r="D216" t="s">
        <v>55</v>
      </c>
      <c r="E216" t="s">
        <v>250</v>
      </c>
      <c r="F216" t="s">
        <v>229</v>
      </c>
      <c r="G216">
        <v>9366</v>
      </c>
      <c r="H216" t="s">
        <v>58</v>
      </c>
      <c r="I216" t="s">
        <v>248</v>
      </c>
      <c r="K216" s="155">
        <v>42907</v>
      </c>
      <c r="L216" s="155">
        <v>42318</v>
      </c>
      <c r="M216" s="155">
        <v>43009</v>
      </c>
      <c r="N216" s="155">
        <v>45240</v>
      </c>
      <c r="O216">
        <v>1</v>
      </c>
      <c r="P216">
        <v>67</v>
      </c>
      <c r="Q216" t="s">
        <v>291</v>
      </c>
      <c r="R216">
        <v>0</v>
      </c>
      <c r="S216">
        <v>60</v>
      </c>
      <c r="T216">
        <v>12313</v>
      </c>
    </row>
    <row r="217" spans="1:20">
      <c r="A217">
        <v>1</v>
      </c>
      <c r="B217" t="s">
        <v>99</v>
      </c>
      <c r="C217">
        <v>7</v>
      </c>
      <c r="D217" t="s">
        <v>55</v>
      </c>
      <c r="E217" t="s">
        <v>250</v>
      </c>
      <c r="F217" t="s">
        <v>229</v>
      </c>
      <c r="G217">
        <v>9366</v>
      </c>
      <c r="H217" t="s">
        <v>58</v>
      </c>
      <c r="I217" t="s">
        <v>248</v>
      </c>
      <c r="K217" s="155">
        <v>42907</v>
      </c>
      <c r="L217" s="155">
        <v>42318</v>
      </c>
      <c r="M217" s="155">
        <v>43009</v>
      </c>
      <c r="N217" s="155">
        <v>45240</v>
      </c>
      <c r="O217">
        <v>1</v>
      </c>
      <c r="P217">
        <v>67</v>
      </c>
      <c r="Q217" t="s">
        <v>291</v>
      </c>
      <c r="R217">
        <v>0</v>
      </c>
      <c r="S217">
        <v>60</v>
      </c>
      <c r="T217">
        <v>12313</v>
      </c>
    </row>
    <row r="218" spans="1:20">
      <c r="A218">
        <v>1</v>
      </c>
      <c r="B218" t="s">
        <v>99</v>
      </c>
      <c r="C218">
        <v>7</v>
      </c>
      <c r="D218" t="s">
        <v>55</v>
      </c>
      <c r="E218" t="s">
        <v>250</v>
      </c>
      <c r="F218" t="s">
        <v>229</v>
      </c>
      <c r="G218">
        <v>9366</v>
      </c>
      <c r="H218" t="s">
        <v>58</v>
      </c>
      <c r="I218" t="s">
        <v>248</v>
      </c>
      <c r="K218" s="155">
        <v>42907</v>
      </c>
      <c r="L218" s="155">
        <v>42318</v>
      </c>
      <c r="M218" s="155">
        <v>43009</v>
      </c>
      <c r="N218" s="155">
        <v>45240</v>
      </c>
      <c r="O218">
        <v>1</v>
      </c>
      <c r="P218">
        <v>67</v>
      </c>
      <c r="Q218" t="s">
        <v>291</v>
      </c>
      <c r="R218">
        <v>0</v>
      </c>
      <c r="S218">
        <v>60</v>
      </c>
      <c r="T218">
        <v>12313</v>
      </c>
    </row>
    <row r="219" spans="1:20">
      <c r="A219">
        <v>1</v>
      </c>
      <c r="B219" t="s">
        <v>99</v>
      </c>
      <c r="C219">
        <v>7</v>
      </c>
      <c r="D219" t="s">
        <v>55</v>
      </c>
      <c r="E219" t="s">
        <v>251</v>
      </c>
      <c r="F219" t="s">
        <v>229</v>
      </c>
      <c r="G219">
        <v>9366</v>
      </c>
      <c r="H219" t="s">
        <v>58</v>
      </c>
      <c r="I219" t="s">
        <v>205</v>
      </c>
      <c r="K219" s="155">
        <v>42907</v>
      </c>
      <c r="L219" s="155">
        <v>42318</v>
      </c>
      <c r="M219" s="155">
        <v>43009</v>
      </c>
      <c r="N219" s="155">
        <v>45240</v>
      </c>
      <c r="O219">
        <v>1</v>
      </c>
      <c r="P219">
        <v>67</v>
      </c>
      <c r="Q219" t="s">
        <v>291</v>
      </c>
      <c r="R219">
        <v>0</v>
      </c>
      <c r="S219">
        <v>60</v>
      </c>
      <c r="T219">
        <v>88501</v>
      </c>
    </row>
    <row r="220" spans="1:20">
      <c r="A220">
        <v>1</v>
      </c>
      <c r="B220" t="s">
        <v>99</v>
      </c>
      <c r="C220">
        <v>7</v>
      </c>
      <c r="D220" t="s">
        <v>55</v>
      </c>
      <c r="E220" t="s">
        <v>251</v>
      </c>
      <c r="F220" t="s">
        <v>229</v>
      </c>
      <c r="G220">
        <v>9366</v>
      </c>
      <c r="H220" t="s">
        <v>58</v>
      </c>
      <c r="I220" t="s">
        <v>205</v>
      </c>
      <c r="K220" s="155">
        <v>42907</v>
      </c>
      <c r="L220" s="155">
        <v>42318</v>
      </c>
      <c r="M220" s="155">
        <v>43009</v>
      </c>
      <c r="N220" s="155">
        <v>45240</v>
      </c>
      <c r="O220">
        <v>1</v>
      </c>
      <c r="P220">
        <v>67</v>
      </c>
      <c r="Q220" t="s">
        <v>291</v>
      </c>
      <c r="R220">
        <v>0</v>
      </c>
      <c r="S220">
        <v>60</v>
      </c>
      <c r="T220">
        <v>88501</v>
      </c>
    </row>
    <row r="221" spans="1:20">
      <c r="A221">
        <v>1</v>
      </c>
      <c r="B221" t="s">
        <v>99</v>
      </c>
      <c r="C221">
        <v>7</v>
      </c>
      <c r="D221" t="s">
        <v>55</v>
      </c>
      <c r="E221" t="s">
        <v>251</v>
      </c>
      <c r="F221" t="s">
        <v>229</v>
      </c>
      <c r="G221">
        <v>9366</v>
      </c>
      <c r="H221" t="s">
        <v>58</v>
      </c>
      <c r="I221" t="s">
        <v>205</v>
      </c>
      <c r="K221" s="155">
        <v>42907</v>
      </c>
      <c r="L221" s="155">
        <v>42318</v>
      </c>
      <c r="M221" s="155">
        <v>43009</v>
      </c>
      <c r="N221" s="155">
        <v>45240</v>
      </c>
      <c r="O221">
        <v>1</v>
      </c>
      <c r="P221">
        <v>67</v>
      </c>
      <c r="Q221" t="s">
        <v>291</v>
      </c>
      <c r="R221">
        <v>0</v>
      </c>
      <c r="S221">
        <v>60</v>
      </c>
      <c r="T221">
        <v>88501</v>
      </c>
    </row>
    <row r="222" spans="1:20">
      <c r="A222">
        <v>1</v>
      </c>
      <c r="B222" t="s">
        <v>99</v>
      </c>
      <c r="C222">
        <v>7</v>
      </c>
      <c r="D222" t="s">
        <v>55</v>
      </c>
      <c r="E222" t="s">
        <v>251</v>
      </c>
      <c r="F222" t="s">
        <v>229</v>
      </c>
      <c r="G222">
        <v>9366</v>
      </c>
      <c r="H222" t="s">
        <v>58</v>
      </c>
      <c r="I222" t="s">
        <v>205</v>
      </c>
      <c r="K222" s="155">
        <v>42907</v>
      </c>
      <c r="L222" s="155">
        <v>42318</v>
      </c>
      <c r="M222" s="155">
        <v>43009</v>
      </c>
      <c r="N222" s="155">
        <v>45240</v>
      </c>
      <c r="O222">
        <v>1</v>
      </c>
      <c r="P222">
        <v>67</v>
      </c>
      <c r="Q222" t="s">
        <v>291</v>
      </c>
      <c r="R222">
        <v>0</v>
      </c>
      <c r="S222">
        <v>60</v>
      </c>
      <c r="T222">
        <v>88501</v>
      </c>
    </row>
    <row r="223" spans="1:20">
      <c r="A223">
        <v>1</v>
      </c>
      <c r="B223" t="s">
        <v>99</v>
      </c>
      <c r="C223">
        <v>87</v>
      </c>
      <c r="D223" t="s">
        <v>55</v>
      </c>
      <c r="E223" t="s">
        <v>252</v>
      </c>
      <c r="F223" t="s">
        <v>253</v>
      </c>
      <c r="G223">
        <v>383422</v>
      </c>
      <c r="H223" t="s">
        <v>58</v>
      </c>
      <c r="K223" s="155">
        <v>43020</v>
      </c>
      <c r="L223" s="155">
        <v>42318</v>
      </c>
      <c r="M223" s="155">
        <v>43009</v>
      </c>
      <c r="N223" s="155">
        <v>45240</v>
      </c>
      <c r="O223">
        <v>1</v>
      </c>
      <c r="P223">
        <v>67</v>
      </c>
      <c r="Q223" t="s">
        <v>291</v>
      </c>
      <c r="R223">
        <v>0</v>
      </c>
      <c r="S223">
        <v>60</v>
      </c>
      <c r="T223">
        <v>69990</v>
      </c>
    </row>
    <row r="224" spans="1:20">
      <c r="A224">
        <v>1</v>
      </c>
      <c r="B224" t="s">
        <v>99</v>
      </c>
      <c r="C224">
        <v>87</v>
      </c>
      <c r="D224" t="s">
        <v>55</v>
      </c>
      <c r="E224" t="s">
        <v>252</v>
      </c>
      <c r="F224" t="s">
        <v>253</v>
      </c>
      <c r="G224">
        <v>383422</v>
      </c>
      <c r="H224" t="s">
        <v>58</v>
      </c>
      <c r="K224" s="155">
        <v>43020</v>
      </c>
      <c r="L224" s="155">
        <v>42318</v>
      </c>
      <c r="M224" s="155">
        <v>43009</v>
      </c>
      <c r="N224" s="155">
        <v>45240</v>
      </c>
      <c r="O224">
        <v>1</v>
      </c>
      <c r="P224">
        <v>67</v>
      </c>
      <c r="Q224" t="s">
        <v>291</v>
      </c>
      <c r="R224">
        <v>0</v>
      </c>
      <c r="S224">
        <v>60</v>
      </c>
      <c r="T224">
        <v>69990</v>
      </c>
    </row>
    <row r="225" spans="1:20">
      <c r="A225">
        <v>1</v>
      </c>
      <c r="B225" t="s">
        <v>99</v>
      </c>
      <c r="C225">
        <v>87</v>
      </c>
      <c r="D225" t="s">
        <v>55</v>
      </c>
      <c r="E225" t="s">
        <v>254</v>
      </c>
      <c r="F225" t="s">
        <v>253</v>
      </c>
      <c r="G225">
        <v>383422</v>
      </c>
      <c r="H225" t="s">
        <v>58</v>
      </c>
      <c r="K225" s="155">
        <v>43020</v>
      </c>
      <c r="L225" s="155">
        <v>42318</v>
      </c>
      <c r="M225" s="155">
        <v>43009</v>
      </c>
      <c r="N225" s="155">
        <v>45240</v>
      </c>
      <c r="O225">
        <v>1</v>
      </c>
      <c r="P225">
        <v>67</v>
      </c>
      <c r="Q225" t="s">
        <v>291</v>
      </c>
      <c r="R225">
        <v>0</v>
      </c>
      <c r="S225">
        <v>60</v>
      </c>
      <c r="T225">
        <v>6990</v>
      </c>
    </row>
    <row r="226" spans="1:20">
      <c r="A226">
        <v>1</v>
      </c>
      <c r="B226" t="s">
        <v>99</v>
      </c>
      <c r="C226">
        <v>116</v>
      </c>
      <c r="D226" t="s">
        <v>55</v>
      </c>
      <c r="E226" t="s">
        <v>255</v>
      </c>
      <c r="F226" t="s">
        <v>164</v>
      </c>
      <c r="G226">
        <v>154</v>
      </c>
      <c r="H226" t="s">
        <v>58</v>
      </c>
      <c r="K226" s="155">
        <v>43601</v>
      </c>
      <c r="L226" s="155">
        <v>42318</v>
      </c>
      <c r="M226" s="155">
        <v>43009</v>
      </c>
      <c r="N226" s="155">
        <v>45240</v>
      </c>
      <c r="O226">
        <v>1</v>
      </c>
      <c r="P226">
        <v>68</v>
      </c>
      <c r="Q226" t="s">
        <v>291</v>
      </c>
      <c r="R226">
        <v>36</v>
      </c>
      <c r="S226">
        <v>36</v>
      </c>
      <c r="T226">
        <v>20000</v>
      </c>
    </row>
    <row r="227" spans="1:20">
      <c r="A227">
        <v>1</v>
      </c>
      <c r="B227" t="s">
        <v>99</v>
      </c>
      <c r="C227">
        <v>116</v>
      </c>
      <c r="D227" t="s">
        <v>55</v>
      </c>
      <c r="E227" t="s">
        <v>256</v>
      </c>
      <c r="F227" t="s">
        <v>164</v>
      </c>
      <c r="G227">
        <v>154</v>
      </c>
      <c r="H227" t="s">
        <v>58</v>
      </c>
      <c r="K227" s="155">
        <v>43601</v>
      </c>
      <c r="L227" s="155">
        <v>42318</v>
      </c>
      <c r="M227" s="155">
        <v>43009</v>
      </c>
      <c r="N227" s="155">
        <v>45240</v>
      </c>
      <c r="O227">
        <v>1</v>
      </c>
      <c r="P227">
        <v>68</v>
      </c>
      <c r="Q227" t="s">
        <v>291</v>
      </c>
      <c r="R227">
        <v>36</v>
      </c>
      <c r="S227">
        <v>36</v>
      </c>
      <c r="T227">
        <v>45000</v>
      </c>
    </row>
    <row r="228" spans="1:20">
      <c r="A228">
        <v>1</v>
      </c>
      <c r="B228" t="s">
        <v>99</v>
      </c>
      <c r="C228">
        <v>117</v>
      </c>
      <c r="D228" t="s">
        <v>55</v>
      </c>
      <c r="E228" t="s">
        <v>257</v>
      </c>
      <c r="F228" t="s">
        <v>258</v>
      </c>
      <c r="G228">
        <v>17110</v>
      </c>
      <c r="H228" t="s">
        <v>58</v>
      </c>
      <c r="K228" s="155">
        <v>43706</v>
      </c>
      <c r="L228" s="155">
        <v>42318</v>
      </c>
      <c r="M228" s="155">
        <v>43009</v>
      </c>
      <c r="N228" s="155">
        <v>45240</v>
      </c>
      <c r="O228">
        <v>1</v>
      </c>
      <c r="P228">
        <v>68</v>
      </c>
      <c r="Q228" t="s">
        <v>291</v>
      </c>
      <c r="R228">
        <v>36</v>
      </c>
      <c r="S228">
        <v>36</v>
      </c>
      <c r="T228">
        <v>830848</v>
      </c>
    </row>
    <row r="229" spans="1:20">
      <c r="A229">
        <v>1</v>
      </c>
      <c r="B229" t="s">
        <v>99</v>
      </c>
      <c r="C229">
        <v>118</v>
      </c>
      <c r="D229" t="s">
        <v>55</v>
      </c>
      <c r="E229" t="s">
        <v>259</v>
      </c>
      <c r="F229" t="s">
        <v>260</v>
      </c>
      <c r="G229">
        <v>1257233</v>
      </c>
      <c r="H229" t="s">
        <v>58</v>
      </c>
      <c r="K229" s="155">
        <v>43747</v>
      </c>
      <c r="L229" s="155">
        <v>42318</v>
      </c>
      <c r="M229" s="155">
        <v>43009</v>
      </c>
      <c r="N229" s="155">
        <v>45240</v>
      </c>
      <c r="O229">
        <v>1</v>
      </c>
      <c r="P229">
        <v>68</v>
      </c>
      <c r="Q229" t="s">
        <v>291</v>
      </c>
      <c r="R229">
        <v>36</v>
      </c>
      <c r="S229">
        <v>36</v>
      </c>
      <c r="T229">
        <v>573630</v>
      </c>
    </row>
    <row r="230" spans="1:20">
      <c r="A230">
        <v>1</v>
      </c>
      <c r="B230" t="s">
        <v>99</v>
      </c>
      <c r="C230">
        <v>119</v>
      </c>
      <c r="D230" t="s">
        <v>55</v>
      </c>
      <c r="E230" t="s">
        <v>261</v>
      </c>
      <c r="F230" t="s">
        <v>260</v>
      </c>
      <c r="G230">
        <v>1262566</v>
      </c>
      <c r="H230" t="s">
        <v>58</v>
      </c>
      <c r="K230" s="155">
        <v>43768</v>
      </c>
      <c r="L230" s="155">
        <v>42318</v>
      </c>
      <c r="M230" s="155">
        <v>43009</v>
      </c>
      <c r="N230" s="155">
        <v>45240</v>
      </c>
      <c r="O230">
        <v>1</v>
      </c>
      <c r="P230">
        <v>68</v>
      </c>
      <c r="Q230" t="s">
        <v>291</v>
      </c>
      <c r="R230">
        <v>36</v>
      </c>
      <c r="S230">
        <v>36</v>
      </c>
      <c r="T230">
        <v>69382</v>
      </c>
    </row>
    <row r="231" spans="1:20">
      <c r="A231">
        <v>1</v>
      </c>
      <c r="B231" t="s">
        <v>99</v>
      </c>
      <c r="C231">
        <v>120</v>
      </c>
      <c r="D231" t="s">
        <v>55</v>
      </c>
      <c r="E231" t="s">
        <v>262</v>
      </c>
      <c r="F231" t="s">
        <v>263</v>
      </c>
      <c r="G231" t="s">
        <v>264</v>
      </c>
      <c r="H231" t="s">
        <v>58</v>
      </c>
      <c r="K231" s="155">
        <v>43760</v>
      </c>
      <c r="L231" s="155">
        <v>42318</v>
      </c>
      <c r="M231" s="155">
        <v>43009</v>
      </c>
      <c r="N231" s="155">
        <v>45240</v>
      </c>
      <c r="O231">
        <v>1</v>
      </c>
      <c r="P231">
        <v>68</v>
      </c>
      <c r="Q231" t="s">
        <v>291</v>
      </c>
      <c r="R231">
        <v>36</v>
      </c>
      <c r="S231">
        <v>36</v>
      </c>
      <c r="T231">
        <v>390985</v>
      </c>
    </row>
    <row r="232" spans="1:20">
      <c r="A232">
        <v>1</v>
      </c>
      <c r="B232" t="s">
        <v>99</v>
      </c>
      <c r="C232">
        <v>121</v>
      </c>
      <c r="D232" t="s">
        <v>55</v>
      </c>
      <c r="E232" t="s">
        <v>265</v>
      </c>
      <c r="F232" t="s">
        <v>266</v>
      </c>
      <c r="G232">
        <v>11006</v>
      </c>
      <c r="H232" t="s">
        <v>58</v>
      </c>
      <c r="K232" s="155">
        <v>43761</v>
      </c>
      <c r="L232" s="155">
        <v>42318</v>
      </c>
      <c r="M232" s="155">
        <v>43009</v>
      </c>
      <c r="N232" s="155">
        <v>45240</v>
      </c>
      <c r="O232">
        <v>1</v>
      </c>
      <c r="P232">
        <v>68</v>
      </c>
      <c r="Q232" t="s">
        <v>291</v>
      </c>
      <c r="R232">
        <v>36</v>
      </c>
      <c r="S232">
        <v>36</v>
      </c>
      <c r="T232">
        <v>3630</v>
      </c>
    </row>
    <row r="233" spans="1:20">
      <c r="A233">
        <v>1</v>
      </c>
      <c r="B233" t="s">
        <v>99</v>
      </c>
      <c r="C233">
        <v>121</v>
      </c>
      <c r="D233" t="s">
        <v>55</v>
      </c>
      <c r="E233" t="s">
        <v>267</v>
      </c>
      <c r="F233" t="s">
        <v>266</v>
      </c>
      <c r="G233">
        <v>11006</v>
      </c>
      <c r="H233" t="s">
        <v>58</v>
      </c>
      <c r="K233" s="155">
        <v>43761</v>
      </c>
      <c r="L233" s="155">
        <v>42318</v>
      </c>
      <c r="M233" s="155">
        <v>43009</v>
      </c>
      <c r="N233" s="155">
        <v>45240</v>
      </c>
      <c r="O233">
        <v>1</v>
      </c>
      <c r="P233">
        <v>68</v>
      </c>
      <c r="Q233" t="s">
        <v>291</v>
      </c>
      <c r="R233">
        <v>36</v>
      </c>
      <c r="S233">
        <v>36</v>
      </c>
      <c r="T233">
        <v>5083</v>
      </c>
    </row>
    <row r="234" spans="1:20">
      <c r="A234">
        <v>1</v>
      </c>
      <c r="B234" t="s">
        <v>99</v>
      </c>
      <c r="C234">
        <v>122</v>
      </c>
      <c r="D234" t="s">
        <v>55</v>
      </c>
      <c r="E234" t="s">
        <v>268</v>
      </c>
      <c r="F234" t="s">
        <v>258</v>
      </c>
      <c r="G234">
        <v>17307</v>
      </c>
      <c r="H234" t="s">
        <v>58</v>
      </c>
      <c r="K234" s="155">
        <v>43768</v>
      </c>
      <c r="L234" s="155">
        <v>42318</v>
      </c>
      <c r="M234" s="155">
        <v>43009</v>
      </c>
      <c r="N234" s="155">
        <v>45240</v>
      </c>
      <c r="O234">
        <v>1</v>
      </c>
      <c r="P234">
        <v>68</v>
      </c>
      <c r="Q234" t="s">
        <v>291</v>
      </c>
      <c r="R234">
        <v>36</v>
      </c>
      <c r="S234">
        <v>36</v>
      </c>
      <c r="T234">
        <v>453495</v>
      </c>
    </row>
    <row r="235" spans="1:20">
      <c r="A235">
        <v>1</v>
      </c>
      <c r="B235" t="s">
        <v>99</v>
      </c>
      <c r="C235">
        <v>123</v>
      </c>
      <c r="D235" t="s">
        <v>55</v>
      </c>
      <c r="E235" t="s">
        <v>269</v>
      </c>
      <c r="F235" t="s">
        <v>164</v>
      </c>
      <c r="G235">
        <v>152</v>
      </c>
      <c r="H235" t="s">
        <v>58</v>
      </c>
      <c r="K235" s="155">
        <v>43743</v>
      </c>
      <c r="L235" s="155">
        <v>42318</v>
      </c>
      <c r="M235" s="155">
        <v>43009</v>
      </c>
      <c r="N235" s="155">
        <v>45240</v>
      </c>
      <c r="O235">
        <v>1</v>
      </c>
      <c r="P235">
        <v>68</v>
      </c>
      <c r="Q235" t="s">
        <v>291</v>
      </c>
      <c r="R235">
        <v>36</v>
      </c>
      <c r="S235">
        <v>36</v>
      </c>
      <c r="T235">
        <v>20000</v>
      </c>
    </row>
    <row r="236" spans="1:20">
      <c r="A236">
        <v>1</v>
      </c>
      <c r="B236" t="s">
        <v>99</v>
      </c>
      <c r="C236">
        <v>123</v>
      </c>
      <c r="D236" t="s">
        <v>55</v>
      </c>
      <c r="E236" t="s">
        <v>270</v>
      </c>
      <c r="F236" t="s">
        <v>164</v>
      </c>
      <c r="G236">
        <v>152</v>
      </c>
      <c r="H236" t="s">
        <v>58</v>
      </c>
      <c r="K236" s="155">
        <v>43743</v>
      </c>
      <c r="L236" s="155">
        <v>42318</v>
      </c>
      <c r="M236" s="155">
        <v>43009</v>
      </c>
      <c r="N236" s="155">
        <v>45240</v>
      </c>
      <c r="O236">
        <v>1</v>
      </c>
      <c r="P236">
        <v>68</v>
      </c>
      <c r="Q236" t="s">
        <v>291</v>
      </c>
      <c r="R236">
        <v>36</v>
      </c>
      <c r="S236">
        <v>36</v>
      </c>
      <c r="T236">
        <v>45000</v>
      </c>
    </row>
    <row r="237" spans="1:20">
      <c r="A237">
        <v>1</v>
      </c>
      <c r="B237" t="s">
        <v>99</v>
      </c>
      <c r="C237">
        <v>125</v>
      </c>
      <c r="D237" t="s">
        <v>55</v>
      </c>
      <c r="E237" t="s">
        <v>271</v>
      </c>
      <c r="F237" t="s">
        <v>272</v>
      </c>
      <c r="G237">
        <v>121</v>
      </c>
      <c r="H237" t="s">
        <v>58</v>
      </c>
      <c r="K237" s="155">
        <v>43592</v>
      </c>
      <c r="L237" s="155">
        <v>42318</v>
      </c>
      <c r="M237" s="155">
        <v>43009</v>
      </c>
      <c r="N237" s="155">
        <v>45240</v>
      </c>
      <c r="O237">
        <v>1</v>
      </c>
      <c r="P237">
        <v>68</v>
      </c>
      <c r="Q237" t="s">
        <v>291</v>
      </c>
      <c r="R237">
        <v>36</v>
      </c>
      <c r="S237">
        <v>36</v>
      </c>
      <c r="T237">
        <v>78250</v>
      </c>
    </row>
    <row r="238" spans="1:20">
      <c r="A238">
        <v>1</v>
      </c>
      <c r="B238" t="s">
        <v>99</v>
      </c>
      <c r="E238" t="s">
        <v>273</v>
      </c>
      <c r="F238" t="s">
        <v>273</v>
      </c>
      <c r="H238" t="s">
        <v>58</v>
      </c>
      <c r="K238" s="155">
        <v>43636</v>
      </c>
      <c r="L238" s="155">
        <v>42318</v>
      </c>
      <c r="M238" s="155">
        <v>43009</v>
      </c>
      <c r="N238" s="155">
        <v>45240</v>
      </c>
      <c r="O238">
        <v>1</v>
      </c>
      <c r="P238">
        <v>68</v>
      </c>
      <c r="Q238" t="s">
        <v>291</v>
      </c>
      <c r="R238">
        <v>36</v>
      </c>
      <c r="S238">
        <v>36</v>
      </c>
      <c r="T238">
        <v>693990</v>
      </c>
    </row>
    <row r="239" spans="1:20">
      <c r="A239">
        <v>1</v>
      </c>
      <c r="B239" t="s">
        <v>274</v>
      </c>
      <c r="D239" t="s">
        <v>55</v>
      </c>
      <c r="E239" t="s">
        <v>275</v>
      </c>
      <c r="F239" t="s">
        <v>276</v>
      </c>
      <c r="G239">
        <v>1973109</v>
      </c>
      <c r="H239" t="s">
        <v>58</v>
      </c>
      <c r="K239" s="155">
        <v>43964</v>
      </c>
      <c r="L239" s="155">
        <v>42318</v>
      </c>
      <c r="M239" s="155">
        <v>43009</v>
      </c>
      <c r="N239" s="155">
        <v>45240</v>
      </c>
      <c r="O239">
        <v>1</v>
      </c>
      <c r="P239">
        <v>68</v>
      </c>
      <c r="Q239" t="s">
        <v>291</v>
      </c>
      <c r="R239">
        <v>36</v>
      </c>
      <c r="S239">
        <v>36</v>
      </c>
      <c r="T239">
        <v>237640</v>
      </c>
    </row>
    <row r="240" spans="1:20">
      <c r="A240">
        <v>1</v>
      </c>
      <c r="B240" t="s">
        <v>274</v>
      </c>
      <c r="D240" t="s">
        <v>55</v>
      </c>
      <c r="E240" t="s">
        <v>277</v>
      </c>
      <c r="F240" t="s">
        <v>278</v>
      </c>
      <c r="G240">
        <v>3413</v>
      </c>
      <c r="H240" t="s">
        <v>58</v>
      </c>
      <c r="K240" s="155">
        <v>44159</v>
      </c>
      <c r="L240" s="155">
        <v>42318</v>
      </c>
      <c r="M240" s="155">
        <v>43009</v>
      </c>
      <c r="N240" s="155">
        <v>45240</v>
      </c>
      <c r="O240">
        <v>1</v>
      </c>
      <c r="P240">
        <v>68</v>
      </c>
      <c r="Q240" t="s">
        <v>291</v>
      </c>
      <c r="R240">
        <v>36</v>
      </c>
      <c r="S240">
        <v>36</v>
      </c>
      <c r="T240">
        <v>273600</v>
      </c>
    </row>
    <row r="241" spans="1:20">
      <c r="A241">
        <v>1</v>
      </c>
      <c r="B241" t="s">
        <v>279</v>
      </c>
      <c r="D241" t="s">
        <v>55</v>
      </c>
      <c r="E241" t="s">
        <v>280</v>
      </c>
      <c r="F241" t="s">
        <v>281</v>
      </c>
      <c r="G241">
        <v>58652</v>
      </c>
      <c r="H241" t="s">
        <v>58</v>
      </c>
      <c r="K241" s="155">
        <v>44047</v>
      </c>
      <c r="L241" s="155">
        <v>42318</v>
      </c>
      <c r="M241" s="155">
        <v>43009</v>
      </c>
      <c r="N241" s="155">
        <v>45240</v>
      </c>
      <c r="O241">
        <v>1</v>
      </c>
      <c r="P241">
        <v>68</v>
      </c>
      <c r="Q241" t="s">
        <v>291</v>
      </c>
      <c r="R241">
        <v>36</v>
      </c>
      <c r="S241">
        <v>36</v>
      </c>
      <c r="T241">
        <v>69000</v>
      </c>
    </row>
    <row r="242" spans="1:20">
      <c r="A242">
        <v>1</v>
      </c>
      <c r="B242" t="s">
        <v>282</v>
      </c>
      <c r="D242" t="s">
        <v>55</v>
      </c>
      <c r="E242" t="s">
        <v>283</v>
      </c>
      <c r="F242" t="s">
        <v>284</v>
      </c>
      <c r="G242" t="s">
        <v>285</v>
      </c>
      <c r="H242" t="s">
        <v>58</v>
      </c>
      <c r="K242" s="155">
        <v>44123</v>
      </c>
      <c r="L242" s="155">
        <v>42318</v>
      </c>
      <c r="M242" s="155">
        <v>43009</v>
      </c>
      <c r="N242" s="155">
        <v>45240</v>
      </c>
      <c r="O242">
        <v>1</v>
      </c>
      <c r="P242">
        <v>68</v>
      </c>
      <c r="Q242" t="s">
        <v>291</v>
      </c>
      <c r="R242">
        <v>36</v>
      </c>
      <c r="S242">
        <v>36</v>
      </c>
      <c r="T242">
        <v>111600</v>
      </c>
    </row>
    <row r="243" spans="1:20">
      <c r="A243">
        <v>1</v>
      </c>
      <c r="B243" t="s">
        <v>286</v>
      </c>
      <c r="D243" t="s">
        <v>55</v>
      </c>
      <c r="E243" t="s">
        <v>287</v>
      </c>
      <c r="F243" t="s">
        <v>288</v>
      </c>
      <c r="G243">
        <v>9280599</v>
      </c>
      <c r="H243" t="s">
        <v>58</v>
      </c>
      <c r="K243" s="155">
        <v>43928</v>
      </c>
      <c r="L243" s="155">
        <v>42318</v>
      </c>
      <c r="M243" s="155">
        <v>43009</v>
      </c>
      <c r="N243" s="155">
        <v>45240</v>
      </c>
      <c r="O243">
        <v>1</v>
      </c>
      <c r="P243">
        <v>68</v>
      </c>
      <c r="Q243" t="s">
        <v>291</v>
      </c>
      <c r="R243">
        <v>36</v>
      </c>
      <c r="S243">
        <v>36</v>
      </c>
      <c r="T243">
        <v>6612</v>
      </c>
    </row>
    <row r="244" spans="1:20">
      <c r="A244">
        <v>1</v>
      </c>
      <c r="B244" t="s">
        <v>279</v>
      </c>
      <c r="F244" t="s">
        <v>258</v>
      </c>
      <c r="G244">
        <v>19127</v>
      </c>
      <c r="K244" s="155">
        <v>44409</v>
      </c>
      <c r="L244" s="155">
        <v>42318</v>
      </c>
      <c r="M244" s="155">
        <v>43009</v>
      </c>
      <c r="N244" s="155">
        <v>45240</v>
      </c>
      <c r="O244">
        <v>1</v>
      </c>
      <c r="P244">
        <v>68</v>
      </c>
      <c r="Q244" t="s">
        <v>291</v>
      </c>
      <c r="R244">
        <v>36</v>
      </c>
      <c r="S244">
        <v>36</v>
      </c>
      <c r="T244">
        <v>1839764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Lampa 08-21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2021-10-11T00:39:44Z</dcterms:created>
  <dcterms:modified xsi:type="dcterms:W3CDTF">2021-10-11T01:17:37Z</dcterms:modified>
</cp:coreProperties>
</file>