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orkspace_debian\afijo-pr\202108\"/>
    </mc:Choice>
  </mc:AlternateContent>
  <bookViews>
    <workbookView xWindow="0" yWindow="0" windowWidth="24000" windowHeight="11025"/>
  </bookViews>
  <sheets>
    <sheet name="HQ 08-21" sheetId="2" r:id="rId1"/>
    <sheet name="Hoja4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2" l="1"/>
  <c r="S6" i="2"/>
  <c r="R6" i="2"/>
  <c r="Q6" i="2"/>
  <c r="P6" i="2"/>
  <c r="O6" i="2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AJ35" i="2"/>
  <c r="AK35" i="2" s="1"/>
  <c r="AI35" i="2"/>
  <c r="AA35" i="2"/>
  <c r="AI34" i="2"/>
  <c r="AF34" i="2"/>
  <c r="AG34" i="2" s="1"/>
  <c r="AH34" i="2" s="1"/>
  <c r="AA34" i="2"/>
  <c r="V34" i="2"/>
  <c r="U34" i="2"/>
  <c r="AI33" i="2"/>
  <c r="AJ33" i="2" s="1"/>
  <c r="AK33" i="2" s="1"/>
  <c r="AG33" i="2"/>
  <c r="AH33" i="2" s="1"/>
  <c r="AF33" i="2"/>
  <c r="AA33" i="2"/>
  <c r="Z33" i="2"/>
  <c r="V33" i="2"/>
  <c r="U33" i="2"/>
  <c r="AI32" i="2"/>
  <c r="AF32" i="2"/>
  <c r="AC32" i="2"/>
  <c r="AD32" i="2" s="1"/>
  <c r="AA32" i="2"/>
  <c r="Z32" i="2"/>
  <c r="AI31" i="2"/>
  <c r="AF31" i="2"/>
  <c r="AA31" i="2"/>
  <c r="Z31" i="2"/>
  <c r="X31" i="2"/>
  <c r="AC31" i="2" s="1"/>
  <c r="AD31" i="2" s="1"/>
  <c r="AI30" i="2"/>
  <c r="AF30" i="2"/>
  <c r="AC30" i="2"/>
  <c r="AD30" i="2" s="1"/>
  <c r="AA30" i="2"/>
  <c r="Z30" i="2"/>
  <c r="X30" i="2"/>
  <c r="AI29" i="2"/>
  <c r="AF29" i="2"/>
  <c r="AA29" i="2"/>
  <c r="Z29" i="2"/>
  <c r="X29" i="2"/>
  <c r="AC29" i="2" s="1"/>
  <c r="AD29" i="2" s="1"/>
  <c r="AI28" i="2"/>
  <c r="AF28" i="2"/>
  <c r="AC28" i="2"/>
  <c r="AD28" i="2" s="1"/>
  <c r="AA28" i="2"/>
  <c r="Z28" i="2"/>
  <c r="X28" i="2"/>
  <c r="AI27" i="2"/>
  <c r="AF27" i="2"/>
  <c r="AA27" i="2"/>
  <c r="Z27" i="2"/>
  <c r="X27" i="2"/>
  <c r="AC27" i="2" s="1"/>
  <c r="AD27" i="2" s="1"/>
  <c r="AI26" i="2"/>
  <c r="AF26" i="2"/>
  <c r="AC26" i="2"/>
  <c r="AD26" i="2" s="1"/>
  <c r="AA26" i="2"/>
  <c r="Z26" i="2"/>
  <c r="X26" i="2"/>
  <c r="AI25" i="2"/>
  <c r="AF25" i="2"/>
  <c r="AA25" i="2"/>
  <c r="Z25" i="2"/>
  <c r="X25" i="2"/>
  <c r="AC25" i="2" s="1"/>
  <c r="AD25" i="2" s="1"/>
  <c r="AI24" i="2"/>
  <c r="AF24" i="2"/>
  <c r="AC24" i="2"/>
  <c r="AD24" i="2" s="1"/>
  <c r="AA24" i="2"/>
  <c r="Z24" i="2"/>
  <c r="X24" i="2"/>
  <c r="AI23" i="2"/>
  <c r="AF23" i="2"/>
  <c r="AF37" i="2" s="1"/>
  <c r="AA23" i="2"/>
  <c r="Z23" i="2"/>
  <c r="X23" i="2"/>
  <c r="AC23" i="2" s="1"/>
  <c r="AD23" i="2" s="1"/>
  <c r="AI22" i="2"/>
  <c r="AF22" i="2"/>
  <c r="AC22" i="2"/>
  <c r="AD22" i="2" s="1"/>
  <c r="AA22" i="2"/>
  <c r="Z22" i="2"/>
  <c r="X22" i="2"/>
  <c r="AA21" i="2"/>
  <c r="X21" i="2"/>
  <c r="Z21" i="2" s="1"/>
  <c r="AA20" i="2"/>
  <c r="X20" i="2"/>
  <c r="AC20" i="2" s="1"/>
  <c r="AD20" i="2" s="1"/>
  <c r="AE20" i="2" s="1"/>
  <c r="AB19" i="2"/>
  <c r="AA19" i="2"/>
  <c r="X19" i="2"/>
  <c r="Z19" i="2" s="1"/>
  <c r="AC18" i="2"/>
  <c r="AD18" i="2" s="1"/>
  <c r="AE18" i="2" s="1"/>
  <c r="AA18" i="2"/>
  <c r="Z18" i="2"/>
  <c r="X18" i="2"/>
  <c r="AC17" i="2"/>
  <c r="AD17" i="2" s="1"/>
  <c r="AE17" i="2" s="1"/>
  <c r="AA17" i="2"/>
  <c r="Z17" i="2"/>
  <c r="X17" i="2"/>
  <c r="AA16" i="2"/>
  <c r="X16" i="2"/>
  <c r="AC16" i="2" s="1"/>
  <c r="AD16" i="2" s="1"/>
  <c r="AE16" i="2" s="1"/>
  <c r="AC15" i="2"/>
  <c r="AD15" i="2" s="1"/>
  <c r="AE15" i="2" s="1"/>
  <c r="AA15" i="2"/>
  <c r="X15" i="2"/>
  <c r="Z15" i="2" s="1"/>
  <c r="AC14" i="2"/>
  <c r="AD14" i="2" s="1"/>
  <c r="AE14" i="2" s="1"/>
  <c r="AA14" i="2"/>
  <c r="Z14" i="2"/>
  <c r="X14" i="2"/>
  <c r="AC13" i="2"/>
  <c r="AD13" i="2" s="1"/>
  <c r="AE13" i="2" s="1"/>
  <c r="AA13" i="2"/>
  <c r="Z13" i="2"/>
  <c r="X13" i="2"/>
  <c r="AA12" i="2"/>
  <c r="X12" i="2"/>
  <c r="AC12" i="2" s="1"/>
  <c r="AD12" i="2" s="1"/>
  <c r="AE12" i="2" s="1"/>
  <c r="AC11" i="2"/>
  <c r="AD11" i="2" s="1"/>
  <c r="AE11" i="2" s="1"/>
  <c r="AA11" i="2"/>
  <c r="X11" i="2"/>
  <c r="Z11" i="2" s="1"/>
  <c r="AC10" i="2"/>
  <c r="AD10" i="2" s="1"/>
  <c r="AE10" i="2" s="1"/>
  <c r="AA10" i="2"/>
  <c r="Z10" i="2"/>
  <c r="X10" i="2"/>
  <c r="AC9" i="2"/>
  <c r="AD9" i="2" s="1"/>
  <c r="AE9" i="2" s="1"/>
  <c r="AA9" i="2"/>
  <c r="Z9" i="2"/>
  <c r="X9" i="2"/>
  <c r="AA8" i="2"/>
  <c r="X8" i="2"/>
  <c r="AC8" i="2" s="1"/>
  <c r="AD8" i="2" s="1"/>
  <c r="AE8" i="2" s="1"/>
  <c r="AI37" i="2" l="1"/>
  <c r="AG26" i="2"/>
  <c r="AE26" i="2"/>
  <c r="AG32" i="2"/>
  <c r="AH32" i="2" s="1"/>
  <c r="AE32" i="2"/>
  <c r="AJ23" i="2"/>
  <c r="AK23" i="2" s="1"/>
  <c r="AG31" i="2"/>
  <c r="AH31" i="2" s="1"/>
  <c r="AE31" i="2"/>
  <c r="AG22" i="2"/>
  <c r="AE22" i="2"/>
  <c r="AJ32" i="2"/>
  <c r="AK32" i="2" s="1"/>
  <c r="AG23" i="2"/>
  <c r="AH23" i="2" s="1"/>
  <c r="AE23" i="2"/>
  <c r="AG24" i="2"/>
  <c r="AE24" i="2"/>
  <c r="AG25" i="2"/>
  <c r="AH25" i="2" s="1"/>
  <c r="AE25" i="2"/>
  <c r="AG27" i="2"/>
  <c r="AH27" i="2" s="1"/>
  <c r="AE27" i="2"/>
  <c r="AG28" i="2"/>
  <c r="AE28" i="2"/>
  <c r="AJ25" i="2"/>
  <c r="AK25" i="2" s="1"/>
  <c r="AG29" i="2"/>
  <c r="AH29" i="2" s="1"/>
  <c r="AE29" i="2"/>
  <c r="AG30" i="2"/>
  <c r="AE30" i="2"/>
  <c r="AJ34" i="2"/>
  <c r="AK34" i="2" s="1"/>
  <c r="AJ27" i="2"/>
  <c r="AK27" i="2" s="1"/>
  <c r="AC19" i="2"/>
  <c r="AD19" i="2" s="1"/>
  <c r="AE19" i="2" s="1"/>
  <c r="Z12" i="2"/>
  <c r="Z16" i="2"/>
  <c r="Z20" i="2"/>
  <c r="AC21" i="2"/>
  <c r="AD21" i="2" s="1"/>
  <c r="AE21" i="2" s="1"/>
  <c r="Z8" i="2"/>
  <c r="AJ31" i="2" l="1"/>
  <c r="AK31" i="2" s="1"/>
  <c r="AJ22" i="2"/>
  <c r="AG37" i="2"/>
  <c r="AH22" i="2"/>
  <c r="AJ28" i="2"/>
  <c r="AK28" i="2" s="1"/>
  <c r="AH28" i="2"/>
  <c r="AJ24" i="2"/>
  <c r="AK24" i="2" s="1"/>
  <c r="AH24" i="2"/>
  <c r="AJ30" i="2"/>
  <c r="AK30" i="2" s="1"/>
  <c r="AH30" i="2"/>
  <c r="AJ29" i="2"/>
  <c r="AK29" i="2" s="1"/>
  <c r="AJ26" i="2"/>
  <c r="AK26" i="2" s="1"/>
  <c r="AH26" i="2"/>
  <c r="AH37" i="2" l="1"/>
  <c r="AJ37" i="2"/>
  <c r="AK22" i="2"/>
  <c r="AK37" i="2" s="1"/>
</calcChain>
</file>

<file path=xl/sharedStrings.xml><?xml version="1.0" encoding="utf-8"?>
<sst xmlns="http://schemas.openxmlformats.org/spreadsheetml/2006/main" count="376" uniqueCount="93">
  <si>
    <t>Cierre</t>
  </si>
  <si>
    <t>Fecha</t>
  </si>
  <si>
    <t>Mes</t>
  </si>
  <si>
    <t>Año</t>
  </si>
  <si>
    <t>Cierre Mensual:</t>
  </si>
  <si>
    <t>Auxiliar de Activos fijos</t>
  </si>
  <si>
    <t>Cierre actual:</t>
  </si>
  <si>
    <t xml:space="preserve">     </t>
  </si>
  <si>
    <t xml:space="preserve">                                                                                </t>
  </si>
  <si>
    <t>Cierre Anual anterior:</t>
  </si>
  <si>
    <t xml:space="preserve">                                  </t>
  </si>
  <si>
    <t>Fecha efectiva de comienzo y operación</t>
  </si>
  <si>
    <t>vida util consumida periodo 2018</t>
  </si>
  <si>
    <t>Vida Útil 2018</t>
  </si>
  <si>
    <t>Depreciacion al 31-12-2019</t>
  </si>
  <si>
    <t>Valor Neto Activo Fijo</t>
  </si>
  <si>
    <t>Cta. Cble</t>
  </si>
  <si>
    <t xml:space="preserve"> descripcion</t>
  </si>
  <si>
    <t>CORRELATIVO</t>
  </si>
  <si>
    <t>FACTURA FISICA</t>
  </si>
  <si>
    <t>Descripción/Item</t>
  </si>
  <si>
    <t>Proveedor/Vendor</t>
  </si>
  <si>
    <t>Factura n°</t>
  </si>
  <si>
    <t>Planta</t>
  </si>
  <si>
    <t>Ubicación</t>
  </si>
  <si>
    <t>Ubicación en Planta</t>
  </si>
  <si>
    <t>Fecha de compra</t>
  </si>
  <si>
    <t>Vida util</t>
  </si>
  <si>
    <t>Valor de Origen</t>
  </si>
  <si>
    <t>Transcurrida 31.12.2018</t>
  </si>
  <si>
    <t>Transcurrida 30.11.2019</t>
  </si>
  <si>
    <t>Transcurrida 30.12-2020</t>
  </si>
  <si>
    <t>Restante</t>
  </si>
  <si>
    <t>Amort. Mensual</t>
  </si>
  <si>
    <t>Dep Acum al 31-12-2018</t>
  </si>
  <si>
    <t>Dep. al 31.12.2019</t>
  </si>
  <si>
    <t>Dep. Acum. Al 31.12.2019</t>
  </si>
  <si>
    <t>Activo Fijo Neto al 31.12.2019</t>
  </si>
  <si>
    <t>Dep. al 31.12.2020</t>
  </si>
  <si>
    <t>Dep. Acum. Al 31.12.2020</t>
  </si>
  <si>
    <t>Activo Fijo Neto al 31.12.2020</t>
  </si>
  <si>
    <t>Dep. al 31.05.2021</t>
  </si>
  <si>
    <t>Dep. Acum. Al 31.05.2021</t>
  </si>
  <si>
    <t>Activo Fijo Neto al 31.05.2021</t>
  </si>
  <si>
    <t>Maquinaria y equipos</t>
  </si>
  <si>
    <t>SI</t>
  </si>
  <si>
    <t>MULTIF L555 EPSON</t>
  </si>
  <si>
    <t>CENCOSUD RETAIL S.A</t>
  </si>
  <si>
    <t>HQ</t>
  </si>
  <si>
    <t>MESA Y SILLAS</t>
  </si>
  <si>
    <t>IMPORTADORA OFFICENTER CHILE LTDA</t>
  </si>
  <si>
    <t>SILLON EJECUTIVO</t>
  </si>
  <si>
    <t>ESTACION CON CAJONERA</t>
  </si>
  <si>
    <t>TRASLADO</t>
  </si>
  <si>
    <t>ARMADO</t>
  </si>
  <si>
    <t>Escritorios y sillas</t>
  </si>
  <si>
    <t>IMPORTADORA OFFICENTER CHILE LIMITADA</t>
  </si>
  <si>
    <t>Oficina</t>
  </si>
  <si>
    <t>xx</t>
  </si>
  <si>
    <t>Vehiculos</t>
  </si>
  <si>
    <t>Camioneta</t>
  </si>
  <si>
    <t>Guillermo Morales Ltda.</t>
  </si>
  <si>
    <t>OPERATIVA</t>
  </si>
  <si>
    <t>Equipo computacionales</t>
  </si>
  <si>
    <t>INGRAM MICRO CHILE</t>
  </si>
  <si>
    <t>CIT  Samsung galaxy s9</t>
  </si>
  <si>
    <t>ENTEL PCS TELECOMUNICACIONES</t>
  </si>
  <si>
    <t xml:space="preserve">BATTERY PRIMARY </t>
  </si>
  <si>
    <t>SERVICIOS INTEGRALES DE LOGISTICA Y LABORATORIO</t>
  </si>
  <si>
    <t xml:space="preserve">LATITUDE 7490 </t>
  </si>
  <si>
    <t xml:space="preserve">KARDX URBAN </t>
  </si>
  <si>
    <t>IMPORTADORA OFFICENTER  CHILE LIMITADA</t>
  </si>
  <si>
    <t>PACK LIBREROS NEO 4</t>
  </si>
  <si>
    <t>PACK LIBREROS NEO 2</t>
  </si>
  <si>
    <t>TRASLADO DE INSTALACION</t>
  </si>
  <si>
    <t xml:space="preserve">X390I7 16 GB MB 512 MB SSD </t>
  </si>
  <si>
    <t>LED  UN 32J4300/4290</t>
  </si>
  <si>
    <t>EQUIPOS COMPUTACIONALES</t>
  </si>
  <si>
    <t>REFURBISHED LATITUDE 7490 I7 - 8650U 8GB</t>
  </si>
  <si>
    <t xml:space="preserve">INGRAM MICRO CHILE S.A </t>
  </si>
  <si>
    <t>MAQUINARIAS Y EQUIPOS</t>
  </si>
  <si>
    <t>Latitude 7200 2-in-1 XCTO 16GB LPDDR3 21</t>
  </si>
  <si>
    <t>INGRAM MICRO CHILE S.A</t>
  </si>
  <si>
    <t>Acte</t>
  </si>
  <si>
    <t>hq</t>
  </si>
  <si>
    <t>Fecha Adj. Concesión</t>
  </si>
  <si>
    <t>Fecha termino Concesion</t>
  </si>
  <si>
    <t>Fecha comienzo op</t>
  </si>
  <si>
    <t>vida util d(compra</t>
  </si>
  <si>
    <t>Clase Duracion</t>
  </si>
  <si>
    <t>N+24</t>
  </si>
  <si>
    <t>T</t>
  </si>
  <si>
    <t>Vida util s/ Concesion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</si>
</sst>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&quot;$&quot;\ * #,##0_-;\-&quot;$&quot;\ * #,##0_-;_-&quot;$&quot;\ * &quot;-&quot;??_-;_-@_-"/>
    <numFmt numFmtId="165" formatCode="_-&quot;$&quot;\ * #,##0.00_-;\-&quot;$&quot;\ * #,##0.00_-;_-&quot;$&quot;\ * &quot;-&quot;??_-;_-@_-"/>
    <numFmt numFmtId="166" formatCode="0_)"/>
    <numFmt numFmtId="167" formatCode="_ * #,##0_ ;_ * \-#,##0_ ;_ * &quot;-&quot;??_ ;_ @_ "/>
    <numFmt numFmtId="168" formatCode="_-* #,##0_-;\-* #,##0_-;_-* &quot;-&quot;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name val="Calibri "/>
    </font>
    <font>
      <sz val="10"/>
      <color theme="1"/>
      <name val="Calibri "/>
    </font>
    <font>
      <sz val="8"/>
      <color theme="1"/>
      <name val="Calibri"/>
      <family val="2"/>
      <scheme val="minor"/>
    </font>
    <font>
      <sz val="8"/>
      <name val="Calibri 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0"/>
      <color theme="0"/>
      <name val="Calibri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</fills>
  <borders count="31">
    <border>
      <left/>
      <right/>
      <top/>
      <bottom/>
      <diagonal/>
    </border>
    <border>
      <left style="medium">
        <color theme="0" tint="-0.249977111117893"/>
      </left>
      <right style="hair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hair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hair">
        <color theme="0" tint="-0.249977111117893"/>
      </right>
      <top/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/>
      <bottom style="hair">
        <color theme="0" tint="-0.249977111117893"/>
      </bottom>
      <diagonal/>
    </border>
    <border>
      <left style="hair">
        <color theme="0" tint="-0.249977111117893"/>
      </left>
      <right style="medium">
        <color theme="0" tint="-0.249977111117893"/>
      </right>
      <top/>
      <bottom style="hair">
        <color theme="0" tint="-0.249977111117893"/>
      </bottom>
      <diagonal/>
    </border>
    <border>
      <left style="medium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medium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medium">
        <color theme="0" tint="-0.249977111117893"/>
      </left>
      <right style="hair">
        <color theme="0" tint="-0.249977111117893"/>
      </right>
      <top style="hair">
        <color theme="0" tint="-0.249977111117893"/>
      </top>
      <bottom/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/>
      <diagonal/>
    </border>
    <border>
      <left style="hair">
        <color theme="0" tint="-0.249977111117893"/>
      </left>
      <right style="medium">
        <color theme="0" tint="-0.249977111117893"/>
      </right>
      <top style="hair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theme="0" tint="-0.249977111117893"/>
      </left>
      <right style="hair">
        <color theme="0" tint="-0.249977111117893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17" fillId="0" borderId="0"/>
  </cellStyleXfs>
  <cellXfs count="118">
    <xf numFmtId="0" fontId="0" fillId="0" borderId="0" xfId="0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0" xfId="0" applyFont="1" applyAlignment="1">
      <alignment horizontal="right"/>
    </xf>
    <xf numFmtId="41" fontId="3" fillId="0" borderId="0" xfId="2" applyFont="1" applyAlignment="1">
      <alignment horizontal="right"/>
    </xf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5" fillId="0" borderId="0" xfId="3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14" fontId="3" fillId="0" borderId="5" xfId="0" applyNumberFormat="1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2" fillId="0" borderId="7" xfId="0" applyFont="1" applyBorder="1" applyAlignment="1">
      <alignment horizontal="right"/>
    </xf>
    <xf numFmtId="14" fontId="3" fillId="0" borderId="8" xfId="0" applyNumberFormat="1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0" borderId="10" xfId="0" applyFont="1" applyBorder="1" applyAlignment="1">
      <alignment horizontal="right"/>
    </xf>
    <xf numFmtId="14" fontId="3" fillId="0" borderId="11" xfId="0" applyNumberFormat="1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4" fontId="3" fillId="0" borderId="0" xfId="0" applyNumberFormat="1" applyFont="1" applyAlignment="1">
      <alignment horizontal="right"/>
    </xf>
    <xf numFmtId="41" fontId="2" fillId="0" borderId="0" xfId="2" applyFont="1" applyAlignment="1">
      <alignment horizontal="right"/>
    </xf>
    <xf numFmtId="0" fontId="8" fillId="2" borderId="14" xfId="0" applyFont="1" applyFill="1" applyBorder="1" applyAlignment="1">
      <alignment horizontal="right" vertical="center" wrapText="1"/>
    </xf>
    <xf numFmtId="0" fontId="8" fillId="2" borderId="15" xfId="0" applyFont="1" applyFill="1" applyBorder="1" applyAlignment="1">
      <alignment horizontal="right" vertical="center" wrapText="1"/>
    </xf>
    <xf numFmtId="0" fontId="9" fillId="2" borderId="16" xfId="0" applyFont="1" applyFill="1" applyBorder="1" applyAlignment="1">
      <alignment horizontal="right" vertical="center" wrapText="1"/>
    </xf>
    <xf numFmtId="0" fontId="9" fillId="2" borderId="17" xfId="0" applyFont="1" applyFill="1" applyBorder="1" applyAlignment="1">
      <alignment horizontal="right" vertical="center"/>
    </xf>
    <xf numFmtId="0" fontId="9" fillId="2" borderId="16" xfId="0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right" vertical="center"/>
    </xf>
    <xf numFmtId="0" fontId="8" fillId="2" borderId="17" xfId="0" applyFont="1" applyFill="1" applyBorder="1" applyAlignment="1">
      <alignment horizontal="right" vertical="center"/>
    </xf>
    <xf numFmtId="0" fontId="8" fillId="2" borderId="16" xfId="0" applyFont="1" applyFill="1" applyBorder="1" applyAlignment="1">
      <alignment horizontal="right" vertical="center"/>
    </xf>
    <xf numFmtId="0" fontId="8" fillId="2" borderId="17" xfId="0" applyFont="1" applyFill="1" applyBorder="1" applyAlignment="1">
      <alignment horizontal="right" vertical="center"/>
    </xf>
    <xf numFmtId="0" fontId="8" fillId="2" borderId="19" xfId="0" applyFont="1" applyFill="1" applyBorder="1" applyAlignment="1">
      <alignment horizontal="right" vertical="center"/>
    </xf>
    <xf numFmtId="0" fontId="8" fillId="2" borderId="19" xfId="0" applyFont="1" applyFill="1" applyBorder="1" applyAlignment="1">
      <alignment horizontal="center" vertical="center"/>
    </xf>
    <xf numFmtId="41" fontId="8" fillId="2" borderId="19" xfId="2" applyFont="1" applyFill="1" applyBorder="1" applyAlignment="1">
      <alignment horizontal="right" vertical="center" wrapText="1"/>
    </xf>
    <xf numFmtId="0" fontId="8" fillId="2" borderId="14" xfId="0" applyFont="1" applyFill="1" applyBorder="1" applyAlignment="1">
      <alignment horizontal="right" vertical="center"/>
    </xf>
    <xf numFmtId="0" fontId="8" fillId="2" borderId="15" xfId="0" applyFont="1" applyFill="1" applyBorder="1" applyAlignment="1">
      <alignment horizontal="right" vertical="center"/>
    </xf>
    <xf numFmtId="0" fontId="9" fillId="2" borderId="19" xfId="0" applyFont="1" applyFill="1" applyBorder="1" applyAlignment="1">
      <alignment horizontal="right" vertical="center"/>
    </xf>
    <xf numFmtId="164" fontId="8" fillId="2" borderId="0" xfId="3" applyNumberFormat="1" applyFont="1" applyFill="1" applyAlignment="1">
      <alignment horizontal="right" vertical="center"/>
    </xf>
    <xf numFmtId="0" fontId="10" fillId="2" borderId="0" xfId="0" applyFont="1" applyFill="1" applyAlignment="1">
      <alignment horizontal="center" wrapText="1"/>
    </xf>
    <xf numFmtId="164" fontId="10" fillId="2" borderId="0" xfId="4" applyNumberFormat="1" applyFont="1" applyFill="1" applyAlignment="1">
      <alignment vertical="center"/>
    </xf>
    <xf numFmtId="41" fontId="10" fillId="2" borderId="0" xfId="2" applyFont="1" applyFill="1" applyAlignment="1">
      <alignment vertical="center"/>
    </xf>
    <xf numFmtId="164" fontId="10" fillId="2" borderId="20" xfId="4" applyNumberFormat="1" applyFont="1" applyFill="1" applyBorder="1" applyAlignment="1">
      <alignment vertical="center"/>
    </xf>
    <xf numFmtId="164" fontId="10" fillId="2" borderId="21" xfId="4" applyNumberFormat="1" applyFont="1" applyFill="1" applyBorder="1" applyAlignment="1">
      <alignment vertical="center"/>
    </xf>
    <xf numFmtId="41" fontId="10" fillId="2" borderId="22" xfId="2" applyFont="1" applyFill="1" applyBorder="1" applyAlignment="1">
      <alignment vertical="center"/>
    </xf>
    <xf numFmtId="166" fontId="11" fillId="0" borderId="0" xfId="0" applyNumberFormat="1" applyFont="1" applyFill="1" applyAlignment="1">
      <alignment horizontal="right"/>
    </xf>
    <xf numFmtId="0" fontId="11" fillId="0" borderId="8" xfId="0" applyFont="1" applyFill="1" applyBorder="1" applyAlignment="1">
      <alignment horizontal="right"/>
    </xf>
    <xf numFmtId="0" fontId="3" fillId="0" borderId="23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14" fontId="3" fillId="0" borderId="0" xfId="0" applyNumberFormat="1" applyFont="1" applyFill="1" applyAlignment="1">
      <alignment horizontal="right"/>
    </xf>
    <xf numFmtId="41" fontId="12" fillId="0" borderId="0" xfId="2" applyFont="1" applyFill="1" applyAlignment="1">
      <alignment horizontal="right"/>
    </xf>
    <xf numFmtId="41" fontId="3" fillId="0" borderId="0" xfId="2" applyFont="1" applyFill="1" applyAlignment="1">
      <alignment horizontal="right"/>
    </xf>
    <xf numFmtId="167" fontId="11" fillId="0" borderId="0" xfId="1" applyNumberFormat="1" applyFont="1" applyFill="1" applyBorder="1" applyAlignment="1">
      <alignment horizontal="right"/>
    </xf>
    <xf numFmtId="0" fontId="11" fillId="0" borderId="0" xfId="1" applyNumberFormat="1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167" fontId="13" fillId="0" borderId="8" xfId="1" applyNumberFormat="1" applyFont="1" applyFill="1" applyBorder="1"/>
    <xf numFmtId="41" fontId="13" fillId="0" borderId="8" xfId="2" applyFont="1" applyFill="1" applyBorder="1"/>
    <xf numFmtId="41" fontId="13" fillId="0" borderId="0" xfId="2" applyFont="1" applyFill="1"/>
    <xf numFmtId="0" fontId="3" fillId="0" borderId="24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14" fontId="12" fillId="0" borderId="0" xfId="0" applyNumberFormat="1" applyFont="1" applyFill="1" applyAlignment="1">
      <alignment horizontal="right"/>
    </xf>
    <xf numFmtId="41" fontId="11" fillId="0" borderId="0" xfId="2" applyFont="1" applyFill="1" applyBorder="1" applyAlignment="1">
      <alignment horizontal="right"/>
    </xf>
    <xf numFmtId="167" fontId="11" fillId="0" borderId="0" xfId="1" applyNumberFormat="1" applyFont="1" applyFill="1" applyAlignment="1">
      <alignment horizontal="right"/>
    </xf>
    <xf numFmtId="0" fontId="11" fillId="0" borderId="0" xfId="0" applyFont="1" applyFill="1" applyAlignment="1">
      <alignment horizontal="right"/>
    </xf>
    <xf numFmtId="0" fontId="11" fillId="0" borderId="24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0" fontId="11" fillId="0" borderId="2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167" fontId="14" fillId="0" borderId="0" xfId="1" applyNumberFormat="1" applyFont="1" applyFill="1" applyBorder="1"/>
    <xf numFmtId="1" fontId="13" fillId="0" borderId="0" xfId="0" applyNumberFormat="1" applyFont="1" applyFill="1" applyBorder="1"/>
    <xf numFmtId="41" fontId="13" fillId="0" borderId="0" xfId="2" applyFont="1" applyFill="1" applyBorder="1"/>
    <xf numFmtId="41" fontId="11" fillId="0" borderId="0" xfId="2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11" fillId="3" borderId="8" xfId="0" applyFont="1" applyFill="1" applyBorder="1" applyAlignment="1">
      <alignment horizontal="right"/>
    </xf>
    <xf numFmtId="14" fontId="3" fillId="3" borderId="0" xfId="0" applyNumberFormat="1" applyFont="1" applyFill="1" applyAlignment="1">
      <alignment horizontal="right"/>
    </xf>
    <xf numFmtId="41" fontId="12" fillId="3" borderId="0" xfId="2" applyFont="1" applyFill="1" applyAlignment="1">
      <alignment horizontal="right"/>
    </xf>
    <xf numFmtId="41" fontId="3" fillId="3" borderId="0" xfId="2" applyFont="1" applyFill="1" applyAlignment="1">
      <alignment horizontal="right"/>
    </xf>
    <xf numFmtId="167" fontId="11" fillId="3" borderId="0" xfId="1" applyNumberFormat="1" applyFont="1" applyFill="1" applyBorder="1" applyAlignment="1">
      <alignment horizontal="right"/>
    </xf>
    <xf numFmtId="0" fontId="11" fillId="3" borderId="0" xfId="1" applyNumberFormat="1" applyFont="1" applyFill="1" applyBorder="1" applyAlignment="1">
      <alignment horizontal="right"/>
    </xf>
    <xf numFmtId="167" fontId="13" fillId="3" borderId="8" xfId="1" applyNumberFormat="1" applyFont="1" applyFill="1" applyBorder="1"/>
    <xf numFmtId="41" fontId="13" fillId="3" borderId="8" xfId="2" applyFont="1" applyFill="1" applyBorder="1"/>
    <xf numFmtId="41" fontId="13" fillId="3" borderId="0" xfId="2" applyFont="1" applyFill="1"/>
    <xf numFmtId="41" fontId="3" fillId="3" borderId="0" xfId="0" applyNumberFormat="1" applyFont="1" applyFill="1" applyAlignment="1">
      <alignment horizontal="right"/>
    </xf>
    <xf numFmtId="41" fontId="3" fillId="3" borderId="24" xfId="2" applyFont="1" applyFill="1" applyBorder="1" applyAlignment="1">
      <alignment horizontal="right"/>
    </xf>
    <xf numFmtId="41" fontId="3" fillId="3" borderId="0" xfId="0" applyNumberFormat="1" applyFont="1" applyFill="1" applyBorder="1" applyAlignment="1">
      <alignment horizontal="right"/>
    </xf>
    <xf numFmtId="41" fontId="3" fillId="3" borderId="25" xfId="0" applyNumberFormat="1" applyFont="1" applyFill="1" applyBorder="1" applyAlignment="1">
      <alignment horizontal="right"/>
    </xf>
    <xf numFmtId="0" fontId="13" fillId="0" borderId="0" xfId="0" applyFont="1"/>
    <xf numFmtId="14" fontId="13" fillId="0" borderId="0" xfId="0" applyNumberFormat="1" applyFont="1"/>
    <xf numFmtId="168" fontId="13" fillId="0" borderId="0" xfId="5" applyFont="1"/>
    <xf numFmtId="0" fontId="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4" fontId="13" fillId="0" borderId="0" xfId="0" applyNumberFormat="1" applyFont="1" applyAlignment="1">
      <alignment horizontal="right"/>
    </xf>
    <xf numFmtId="41" fontId="16" fillId="0" borderId="0" xfId="2" applyFont="1" applyFill="1" applyBorder="1"/>
    <xf numFmtId="41" fontId="2" fillId="0" borderId="0" xfId="0" applyNumberFormat="1" applyFont="1" applyAlignment="1">
      <alignment horizontal="right"/>
    </xf>
    <xf numFmtId="41" fontId="3" fillId="3" borderId="26" xfId="2" applyFont="1" applyFill="1" applyBorder="1" applyAlignment="1">
      <alignment horizontal="right"/>
    </xf>
    <xf numFmtId="41" fontId="3" fillId="3" borderId="27" xfId="0" applyNumberFormat="1" applyFont="1" applyFill="1" applyBorder="1" applyAlignment="1">
      <alignment horizontal="right"/>
    </xf>
    <xf numFmtId="41" fontId="3" fillId="3" borderId="28" xfId="0" applyNumberFormat="1" applyFont="1" applyFill="1" applyBorder="1" applyAlignment="1">
      <alignment horizontal="right"/>
    </xf>
    <xf numFmtId="41" fontId="3" fillId="0" borderId="0" xfId="0" applyNumberFormat="1" applyFont="1" applyAlignment="1">
      <alignment horizontal="right"/>
    </xf>
    <xf numFmtId="0" fontId="18" fillId="4" borderId="29" xfId="6" applyFont="1" applyFill="1" applyBorder="1" applyAlignment="1">
      <alignment horizontal="left" vertical="center"/>
    </xf>
    <xf numFmtId="14" fontId="0" fillId="0" borderId="0" xfId="0" applyNumberFormat="1"/>
    <xf numFmtId="1" fontId="3" fillId="0" borderId="0" xfId="0" applyNumberFormat="1" applyFont="1" applyAlignment="1">
      <alignment horizontal="right"/>
    </xf>
    <xf numFmtId="1" fontId="18" fillId="4" borderId="29" xfId="6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right"/>
    </xf>
    <xf numFmtId="1" fontId="0" fillId="0" borderId="0" xfId="0" applyNumberFormat="1"/>
    <xf numFmtId="0" fontId="18" fillId="4" borderId="29" xfId="6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right" vertical="center" wrapText="1"/>
    </xf>
    <xf numFmtId="0" fontId="8" fillId="2" borderId="15" xfId="0" applyFont="1" applyFill="1" applyBorder="1" applyAlignment="1">
      <alignment horizontal="right" vertical="center" wrapText="1"/>
    </xf>
    <xf numFmtId="0" fontId="9" fillId="2" borderId="17" xfId="0" applyFont="1" applyFill="1" applyBorder="1" applyAlignment="1">
      <alignment horizontal="right" vertical="center"/>
    </xf>
    <xf numFmtId="0" fontId="9" fillId="2" borderId="16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right" vertical="center"/>
    </xf>
    <xf numFmtId="0" fontId="19" fillId="0" borderId="30" xfId="6" applyFont="1" applyBorder="1" applyAlignment="1">
      <alignment horizontal="left"/>
    </xf>
  </cellXfs>
  <cellStyles count="7">
    <cellStyle name="Millares" xfId="1" builtinId="3"/>
    <cellStyle name="Millares [0]" xfId="2" builtinId="6"/>
    <cellStyle name="Millares [0] 3" xfId="5"/>
    <cellStyle name="Moneda" xfId="3" builtinId="4"/>
    <cellStyle name="Moneda 2" xfId="4"/>
    <cellStyle name="Normal" xfId="0" builtinId="0"/>
    <cellStyle name="Norm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abSelected="1" topLeftCell="I6" workbookViewId="0">
      <selection activeCell="AA34" sqref="AA34"/>
    </sheetView>
  </sheetViews>
  <sheetFormatPr baseColWidth="10" defaultRowHeight="15"/>
  <cols>
    <col min="16" max="18" width="11.42578125" style="110"/>
  </cols>
  <sheetData>
    <row r="1" spans="1:37" ht="15.75" thickBot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107"/>
      <c r="Q1" s="107"/>
      <c r="R1" s="107"/>
      <c r="S1" s="4"/>
      <c r="T1" s="5"/>
      <c r="U1" s="4"/>
      <c r="V1" s="4"/>
      <c r="W1" s="6"/>
      <c r="X1" s="7"/>
      <c r="Y1" s="7"/>
      <c r="Z1" s="6"/>
      <c r="AA1" s="4"/>
      <c r="AB1" s="8"/>
      <c r="AC1" s="8"/>
      <c r="AD1" s="8"/>
      <c r="AE1" s="8"/>
      <c r="AF1" s="9"/>
      <c r="AG1" s="9"/>
      <c r="AH1" s="9"/>
      <c r="AI1" s="9"/>
      <c r="AJ1" s="9"/>
      <c r="AK1" s="9"/>
    </row>
    <row r="2" spans="1:37">
      <c r="A2" s="10" t="s">
        <v>4</v>
      </c>
      <c r="B2" s="11">
        <v>43496</v>
      </c>
      <c r="C2" s="12">
        <v>1</v>
      </c>
      <c r="D2" s="13">
        <v>2019</v>
      </c>
      <c r="E2" s="4"/>
      <c r="F2" s="4"/>
      <c r="G2" s="14" t="s">
        <v>5</v>
      </c>
      <c r="H2" s="14"/>
      <c r="I2" s="4"/>
      <c r="J2" s="4"/>
      <c r="K2" s="4"/>
      <c r="L2" s="4"/>
      <c r="M2" s="4"/>
      <c r="N2" s="4"/>
      <c r="O2" s="4"/>
      <c r="P2" s="107"/>
      <c r="Q2" s="107"/>
      <c r="R2" s="107"/>
      <c r="S2" s="4"/>
      <c r="T2" s="5"/>
      <c r="U2" s="4"/>
      <c r="V2" s="4"/>
      <c r="W2" s="6"/>
      <c r="X2" s="6"/>
      <c r="Y2" s="6"/>
      <c r="Z2" s="6"/>
      <c r="AA2" s="4"/>
      <c r="AB2" s="8"/>
      <c r="AC2" s="8"/>
      <c r="AD2" s="8"/>
      <c r="AE2" s="8"/>
      <c r="AF2" s="9"/>
      <c r="AG2" s="9"/>
      <c r="AH2" s="9"/>
      <c r="AI2" s="9"/>
      <c r="AJ2" s="9"/>
      <c r="AK2" s="9"/>
    </row>
    <row r="3" spans="1:37">
      <c r="A3" s="15" t="s">
        <v>6</v>
      </c>
      <c r="B3" s="16">
        <v>43465</v>
      </c>
      <c r="C3" s="17">
        <v>12</v>
      </c>
      <c r="D3" s="18">
        <v>2018</v>
      </c>
      <c r="E3" s="4" t="s">
        <v>7</v>
      </c>
      <c r="F3" s="4" t="s">
        <v>8</v>
      </c>
      <c r="G3" s="14"/>
      <c r="H3" s="14"/>
      <c r="I3" s="4"/>
      <c r="J3" s="4"/>
      <c r="K3" s="4"/>
      <c r="L3" s="4"/>
      <c r="M3" s="4"/>
      <c r="N3" s="4"/>
      <c r="O3" s="4"/>
      <c r="P3" s="107"/>
      <c r="Q3" s="107"/>
      <c r="R3" s="107"/>
      <c r="S3" s="4"/>
      <c r="T3" s="5"/>
      <c r="U3" s="4"/>
      <c r="V3" s="4"/>
      <c r="W3" s="6"/>
      <c r="X3" s="19"/>
      <c r="Y3" s="19"/>
      <c r="Z3" s="6"/>
      <c r="AA3" s="4"/>
      <c r="AB3" s="8"/>
      <c r="AC3" s="8"/>
      <c r="AD3" s="8"/>
      <c r="AE3" s="8"/>
      <c r="AF3" s="9"/>
      <c r="AG3" s="9"/>
      <c r="AH3" s="9"/>
      <c r="AI3" s="9"/>
      <c r="AJ3" s="9"/>
      <c r="AK3" s="9"/>
    </row>
    <row r="4" spans="1:37" ht="15.75" thickBot="1">
      <c r="A4" s="20" t="s">
        <v>9</v>
      </c>
      <c r="B4" s="21">
        <v>43100</v>
      </c>
      <c r="C4" s="22">
        <v>12</v>
      </c>
      <c r="D4" s="23">
        <v>2017</v>
      </c>
      <c r="E4" s="24"/>
      <c r="F4" s="4" t="s">
        <v>10</v>
      </c>
      <c r="G4" s="14"/>
      <c r="H4" s="14"/>
      <c r="I4" s="4"/>
      <c r="J4" s="4"/>
      <c r="K4" s="4"/>
      <c r="L4" s="4"/>
      <c r="M4" s="4"/>
      <c r="N4" s="4"/>
      <c r="O4" s="4"/>
      <c r="P4" s="107"/>
      <c r="Q4" s="107"/>
      <c r="R4" s="107"/>
      <c r="S4" s="4"/>
      <c r="T4" s="5"/>
      <c r="U4" s="4"/>
      <c r="V4" s="4"/>
      <c r="W4" s="6"/>
      <c r="X4" s="6"/>
      <c r="Y4" s="6"/>
      <c r="Z4" s="6"/>
      <c r="AA4" s="4"/>
      <c r="AB4" s="8"/>
      <c r="AC4" s="8"/>
      <c r="AD4" s="8"/>
      <c r="AE4" s="8"/>
      <c r="AF4" s="9"/>
      <c r="AG4" s="9"/>
      <c r="AH4" s="9"/>
      <c r="AI4" s="9"/>
      <c r="AJ4" s="9"/>
      <c r="AK4" s="9"/>
    </row>
    <row r="5" spans="1:37" ht="51.75" thickBot="1">
      <c r="A5" s="15" t="s">
        <v>6</v>
      </c>
      <c r="B5" s="16">
        <v>43830</v>
      </c>
      <c r="C5" s="17">
        <v>12</v>
      </c>
      <c r="D5" s="18">
        <v>2019</v>
      </c>
      <c r="E5" s="4"/>
      <c r="F5" s="4"/>
      <c r="G5" s="4"/>
      <c r="H5" s="4"/>
      <c r="I5" s="4"/>
      <c r="J5" s="4"/>
      <c r="K5" s="25"/>
      <c r="L5" s="25"/>
      <c r="M5" s="25"/>
      <c r="N5" s="25"/>
      <c r="O5" s="25"/>
      <c r="P5" s="107"/>
      <c r="Q5" s="107"/>
      <c r="R5" s="107"/>
      <c r="S5" s="25"/>
      <c r="T5" s="26"/>
      <c r="U5" s="27" t="s">
        <v>11</v>
      </c>
      <c r="V5" s="28"/>
      <c r="W5" s="29" t="s">
        <v>12</v>
      </c>
      <c r="X5" s="30" t="s">
        <v>13</v>
      </c>
      <c r="Y5" s="31"/>
      <c r="Z5" s="31"/>
      <c r="AA5" s="32"/>
      <c r="AB5" s="33" t="s">
        <v>14</v>
      </c>
      <c r="AC5" s="34"/>
      <c r="AD5" s="34"/>
      <c r="AE5" s="35" t="s">
        <v>15</v>
      </c>
      <c r="AF5" s="9"/>
      <c r="AG5" s="9"/>
      <c r="AH5" s="9"/>
      <c r="AI5" s="9">
        <v>8</v>
      </c>
      <c r="AJ5" s="9"/>
      <c r="AK5" s="9"/>
    </row>
    <row r="6" spans="1:37" ht="15.75" thickBot="1">
      <c r="A6" s="117">
        <v>0</v>
      </c>
      <c r="B6" s="117">
        <f>A6+1</f>
        <v>1</v>
      </c>
      <c r="C6" s="117">
        <f t="shared" ref="C6:T6" si="0">B6+1</f>
        <v>2</v>
      </c>
      <c r="D6" s="117">
        <f t="shared" si="0"/>
        <v>3</v>
      </c>
      <c r="E6" s="117">
        <f t="shared" si="0"/>
        <v>4</v>
      </c>
      <c r="F6" s="117">
        <f t="shared" si="0"/>
        <v>5</v>
      </c>
      <c r="G6" s="117">
        <f t="shared" si="0"/>
        <v>6</v>
      </c>
      <c r="H6" s="117">
        <f t="shared" si="0"/>
        <v>7</v>
      </c>
      <c r="I6" s="117">
        <f t="shared" si="0"/>
        <v>8</v>
      </c>
      <c r="J6" s="117">
        <f t="shared" si="0"/>
        <v>9</v>
      </c>
      <c r="K6" s="117">
        <f t="shared" si="0"/>
        <v>10</v>
      </c>
      <c r="L6" s="117">
        <f t="shared" si="0"/>
        <v>11</v>
      </c>
      <c r="M6" s="117">
        <f t="shared" si="0"/>
        <v>12</v>
      </c>
      <c r="N6" s="117">
        <f t="shared" si="0"/>
        <v>13</v>
      </c>
      <c r="O6" s="117">
        <f t="shared" si="0"/>
        <v>14</v>
      </c>
      <c r="P6" s="117">
        <f t="shared" si="0"/>
        <v>15</v>
      </c>
      <c r="Q6" s="117">
        <f t="shared" si="0"/>
        <v>16</v>
      </c>
      <c r="R6" s="117">
        <f t="shared" si="0"/>
        <v>17</v>
      </c>
      <c r="S6" s="117">
        <f t="shared" si="0"/>
        <v>18</v>
      </c>
      <c r="T6" s="117">
        <f t="shared" si="0"/>
        <v>19</v>
      </c>
      <c r="U6" s="112"/>
      <c r="V6" s="113"/>
      <c r="W6" s="29"/>
      <c r="X6" s="114"/>
      <c r="Y6" s="115"/>
      <c r="Z6" s="115"/>
      <c r="AA6" s="32"/>
      <c r="AB6" s="116"/>
      <c r="AC6" s="116"/>
      <c r="AD6" s="116"/>
      <c r="AE6" s="116"/>
      <c r="AF6" s="9"/>
      <c r="AG6" s="9"/>
      <c r="AH6" s="9"/>
      <c r="AI6" s="9"/>
      <c r="AJ6" s="9"/>
      <c r="AK6" s="9"/>
    </row>
    <row r="7" spans="1:37" ht="35.25" thickBot="1">
      <c r="A7" s="36" t="s">
        <v>16</v>
      </c>
      <c r="B7" s="36" t="s">
        <v>17</v>
      </c>
      <c r="C7" s="36" t="s">
        <v>18</v>
      </c>
      <c r="D7" s="36" t="s">
        <v>19</v>
      </c>
      <c r="E7" s="36" t="s">
        <v>20</v>
      </c>
      <c r="F7" s="36" t="s">
        <v>21</v>
      </c>
      <c r="G7" s="36" t="s">
        <v>22</v>
      </c>
      <c r="H7" s="36" t="s">
        <v>23</v>
      </c>
      <c r="I7" s="36" t="s">
        <v>24</v>
      </c>
      <c r="J7" s="36" t="s">
        <v>25</v>
      </c>
      <c r="K7" s="36" t="s">
        <v>26</v>
      </c>
      <c r="L7" s="105" t="s">
        <v>85</v>
      </c>
      <c r="M7" s="105" t="s">
        <v>86</v>
      </c>
      <c r="N7" s="105" t="s">
        <v>87</v>
      </c>
      <c r="O7" s="108" t="s">
        <v>88</v>
      </c>
      <c r="P7" s="105" t="s">
        <v>92</v>
      </c>
      <c r="Q7" s="105" t="s">
        <v>89</v>
      </c>
      <c r="R7" s="111" t="s">
        <v>90</v>
      </c>
      <c r="S7" s="37" t="s">
        <v>27</v>
      </c>
      <c r="T7" s="38" t="s">
        <v>28</v>
      </c>
      <c r="U7" s="39" t="s">
        <v>2</v>
      </c>
      <c r="V7" s="40" t="s">
        <v>3</v>
      </c>
      <c r="W7" s="41" t="s">
        <v>29</v>
      </c>
      <c r="X7" s="41" t="s">
        <v>30</v>
      </c>
      <c r="Y7" s="41" t="s">
        <v>31</v>
      </c>
      <c r="Z7" s="41" t="s">
        <v>32</v>
      </c>
      <c r="AA7" s="36" t="s">
        <v>33</v>
      </c>
      <c r="AB7" s="42" t="s">
        <v>34</v>
      </c>
      <c r="AC7" s="43" t="s">
        <v>35</v>
      </c>
      <c r="AD7" s="43" t="s">
        <v>36</v>
      </c>
      <c r="AE7" s="43" t="s">
        <v>37</v>
      </c>
      <c r="AF7" s="44" t="s">
        <v>38</v>
      </c>
      <c r="AG7" s="44" t="s">
        <v>39</v>
      </c>
      <c r="AH7" s="45" t="s">
        <v>40</v>
      </c>
      <c r="AI7" s="46" t="s">
        <v>41</v>
      </c>
      <c r="AJ7" s="47" t="s">
        <v>42</v>
      </c>
      <c r="AK7" s="48" t="s">
        <v>43</v>
      </c>
    </row>
    <row r="8" spans="1:37">
      <c r="A8" s="49">
        <v>17</v>
      </c>
      <c r="B8" s="50" t="s">
        <v>44</v>
      </c>
      <c r="C8" s="51">
        <v>4</v>
      </c>
      <c r="D8" s="52" t="s">
        <v>45</v>
      </c>
      <c r="E8" s="52" t="s">
        <v>46</v>
      </c>
      <c r="F8" s="52" t="s">
        <v>47</v>
      </c>
      <c r="G8" s="52">
        <v>2467122</v>
      </c>
      <c r="H8" s="52" t="s">
        <v>48</v>
      </c>
      <c r="I8" s="52"/>
      <c r="J8" s="52"/>
      <c r="K8" s="53">
        <v>42138</v>
      </c>
      <c r="L8" s="53"/>
      <c r="M8" s="53"/>
      <c r="N8" s="53"/>
      <c r="O8" s="53"/>
      <c r="P8" s="109">
        <v>0</v>
      </c>
      <c r="Q8" s="109" t="s">
        <v>91</v>
      </c>
      <c r="R8" s="109"/>
      <c r="S8" s="54">
        <v>36</v>
      </c>
      <c r="T8" s="55">
        <v>199990</v>
      </c>
      <c r="U8" s="56">
        <v>1</v>
      </c>
      <c r="V8" s="57">
        <v>2019</v>
      </c>
      <c r="W8" s="58"/>
      <c r="X8" s="59">
        <f t="shared" ref="X8:X31" si="1">+($D$5-V8)*12+$C$5-U8+1</f>
        <v>12</v>
      </c>
      <c r="Y8" s="59"/>
      <c r="Z8" s="59">
        <f t="shared" ref="Z8:Z21" si="2">+IF(S8&lt;X8,0,S8-X8)</f>
        <v>24</v>
      </c>
      <c r="AA8" s="59">
        <f t="shared" ref="AA8:AA35" si="3">+T8/S8</f>
        <v>5555.2777777777774</v>
      </c>
      <c r="AB8" s="58"/>
      <c r="AC8" s="60">
        <f t="shared" ref="AC8:AC32" si="4">+(T8/S8)*X8</f>
        <v>66663.333333333328</v>
      </c>
      <c r="AD8" s="61">
        <f t="shared" ref="AD8:AD32" si="5">+AB8+AC8</f>
        <v>66663.333333333328</v>
      </c>
      <c r="AE8" s="61">
        <f t="shared" ref="AE8:AE32" si="6">+T8-AD8</f>
        <v>133326.66666666669</v>
      </c>
      <c r="AF8" s="58"/>
      <c r="AG8" s="58"/>
      <c r="AH8" s="52"/>
      <c r="AI8" s="62"/>
      <c r="AJ8" s="63"/>
      <c r="AK8" s="64"/>
    </row>
    <row r="9" spans="1:37">
      <c r="A9" s="49">
        <v>17</v>
      </c>
      <c r="B9" s="50" t="s">
        <v>44</v>
      </c>
      <c r="C9" s="52">
        <v>3</v>
      </c>
      <c r="D9" s="52" t="s">
        <v>45</v>
      </c>
      <c r="E9" s="52" t="s">
        <v>49</v>
      </c>
      <c r="F9" s="52" t="s">
        <v>50</v>
      </c>
      <c r="G9" s="52">
        <v>18116</v>
      </c>
      <c r="H9" s="52" t="s">
        <v>48</v>
      </c>
      <c r="I9" s="52"/>
      <c r="J9" s="52"/>
      <c r="K9" s="53">
        <v>42529</v>
      </c>
      <c r="L9" s="53"/>
      <c r="M9" s="53"/>
      <c r="N9" s="53"/>
      <c r="O9" s="53"/>
      <c r="P9" s="109">
        <v>0</v>
      </c>
      <c r="Q9" s="109" t="s">
        <v>91</v>
      </c>
      <c r="R9" s="109"/>
      <c r="S9" s="54">
        <v>36</v>
      </c>
      <c r="T9" s="55">
        <v>259000</v>
      </c>
      <c r="U9" s="56">
        <v>1</v>
      </c>
      <c r="V9" s="57">
        <v>2019</v>
      </c>
      <c r="W9" s="52"/>
      <c r="X9" s="59">
        <f t="shared" si="1"/>
        <v>12</v>
      </c>
      <c r="Y9" s="59"/>
      <c r="Z9" s="59">
        <f t="shared" si="2"/>
        <v>24</v>
      </c>
      <c r="AA9" s="59">
        <f t="shared" si="3"/>
        <v>7194.4444444444443</v>
      </c>
      <c r="AB9" s="52"/>
      <c r="AC9" s="60">
        <f t="shared" si="4"/>
        <v>86333.333333333328</v>
      </c>
      <c r="AD9" s="61">
        <f t="shared" si="5"/>
        <v>86333.333333333328</v>
      </c>
      <c r="AE9" s="61">
        <f t="shared" si="6"/>
        <v>172666.66666666669</v>
      </c>
      <c r="AF9" s="52"/>
      <c r="AG9" s="52"/>
      <c r="AH9" s="52"/>
      <c r="AI9" s="62"/>
      <c r="AJ9" s="63"/>
      <c r="AK9" s="64"/>
    </row>
    <row r="10" spans="1:37">
      <c r="A10" s="49">
        <v>17</v>
      </c>
      <c r="B10" s="50" t="s">
        <v>44</v>
      </c>
      <c r="C10" s="52">
        <v>3</v>
      </c>
      <c r="D10" s="52" t="s">
        <v>45</v>
      </c>
      <c r="E10" s="52" t="s">
        <v>51</v>
      </c>
      <c r="F10" s="52" t="s">
        <v>50</v>
      </c>
      <c r="G10" s="52">
        <v>18116</v>
      </c>
      <c r="H10" s="52" t="s">
        <v>48</v>
      </c>
      <c r="I10" s="52"/>
      <c r="J10" s="52"/>
      <c r="K10" s="53">
        <v>42529</v>
      </c>
      <c r="L10" s="53"/>
      <c r="M10" s="53"/>
      <c r="N10" s="53"/>
      <c r="O10" s="53"/>
      <c r="P10" s="109">
        <v>0</v>
      </c>
      <c r="Q10" s="109" t="s">
        <v>91</v>
      </c>
      <c r="R10" s="109"/>
      <c r="S10" s="54">
        <v>36</v>
      </c>
      <c r="T10" s="55">
        <v>178000</v>
      </c>
      <c r="U10" s="56">
        <v>1</v>
      </c>
      <c r="V10" s="57">
        <v>2019</v>
      </c>
      <c r="W10" s="52"/>
      <c r="X10" s="59">
        <f t="shared" si="1"/>
        <v>12</v>
      </c>
      <c r="Y10" s="59"/>
      <c r="Z10" s="59">
        <f t="shared" si="2"/>
        <v>24</v>
      </c>
      <c r="AA10" s="59">
        <f t="shared" si="3"/>
        <v>4944.4444444444443</v>
      </c>
      <c r="AB10" s="52"/>
      <c r="AC10" s="60">
        <f t="shared" si="4"/>
        <v>59333.333333333328</v>
      </c>
      <c r="AD10" s="61">
        <f t="shared" si="5"/>
        <v>59333.333333333328</v>
      </c>
      <c r="AE10" s="61">
        <f t="shared" si="6"/>
        <v>118666.66666666667</v>
      </c>
      <c r="AF10" s="52"/>
      <c r="AG10" s="52"/>
      <c r="AH10" s="52"/>
      <c r="AI10" s="62"/>
      <c r="AJ10" s="63"/>
      <c r="AK10" s="64"/>
    </row>
    <row r="11" spans="1:37">
      <c r="A11" s="49">
        <v>17</v>
      </c>
      <c r="B11" s="50" t="s">
        <v>44</v>
      </c>
      <c r="C11" s="52">
        <v>3</v>
      </c>
      <c r="D11" s="52" t="s">
        <v>45</v>
      </c>
      <c r="E11" s="52" t="s">
        <v>52</v>
      </c>
      <c r="F11" s="52" t="s">
        <v>50</v>
      </c>
      <c r="G11" s="52">
        <v>18116</v>
      </c>
      <c r="H11" s="52" t="s">
        <v>48</v>
      </c>
      <c r="I11" s="52"/>
      <c r="J11" s="52"/>
      <c r="K11" s="53">
        <v>42529</v>
      </c>
      <c r="L11" s="53"/>
      <c r="M11" s="53"/>
      <c r="N11" s="53"/>
      <c r="O11" s="53"/>
      <c r="P11" s="109">
        <v>0</v>
      </c>
      <c r="Q11" s="109" t="s">
        <v>91</v>
      </c>
      <c r="R11" s="109"/>
      <c r="S11" s="54">
        <v>36</v>
      </c>
      <c r="T11" s="55">
        <v>149000</v>
      </c>
      <c r="U11" s="56">
        <v>1</v>
      </c>
      <c r="V11" s="57">
        <v>2019</v>
      </c>
      <c r="W11" s="52"/>
      <c r="X11" s="59">
        <f t="shared" si="1"/>
        <v>12</v>
      </c>
      <c r="Y11" s="59"/>
      <c r="Z11" s="59">
        <f t="shared" si="2"/>
        <v>24</v>
      </c>
      <c r="AA11" s="59">
        <f t="shared" si="3"/>
        <v>4138.8888888888887</v>
      </c>
      <c r="AB11" s="52"/>
      <c r="AC11" s="60">
        <f t="shared" si="4"/>
        <v>49666.666666666664</v>
      </c>
      <c r="AD11" s="61">
        <f t="shared" si="5"/>
        <v>49666.666666666664</v>
      </c>
      <c r="AE11" s="61">
        <f t="shared" si="6"/>
        <v>99333.333333333343</v>
      </c>
      <c r="AF11" s="52"/>
      <c r="AG11" s="52"/>
      <c r="AH11" s="52"/>
      <c r="AI11" s="62"/>
      <c r="AJ11" s="63"/>
      <c r="AK11" s="64"/>
    </row>
    <row r="12" spans="1:37">
      <c r="A12" s="49">
        <v>17</v>
      </c>
      <c r="B12" s="50" t="s">
        <v>44</v>
      </c>
      <c r="C12" s="52">
        <v>3</v>
      </c>
      <c r="D12" s="52" t="s">
        <v>45</v>
      </c>
      <c r="E12" s="52" t="s">
        <v>53</v>
      </c>
      <c r="F12" s="52" t="s">
        <v>50</v>
      </c>
      <c r="G12" s="52">
        <v>18116</v>
      </c>
      <c r="H12" s="52" t="s">
        <v>48</v>
      </c>
      <c r="I12" s="52"/>
      <c r="J12" s="52"/>
      <c r="K12" s="53">
        <v>42529</v>
      </c>
      <c r="L12" s="53"/>
      <c r="M12" s="53"/>
      <c r="N12" s="53"/>
      <c r="O12" s="53"/>
      <c r="P12" s="109">
        <v>0</v>
      </c>
      <c r="Q12" s="109" t="s">
        <v>91</v>
      </c>
      <c r="R12" s="109"/>
      <c r="S12" s="54">
        <v>36</v>
      </c>
      <c r="T12" s="55">
        <v>25000</v>
      </c>
      <c r="U12" s="56">
        <v>1</v>
      </c>
      <c r="V12" s="57">
        <v>2019</v>
      </c>
      <c r="W12" s="52"/>
      <c r="X12" s="59">
        <f t="shared" si="1"/>
        <v>12</v>
      </c>
      <c r="Y12" s="59"/>
      <c r="Z12" s="59">
        <f t="shared" si="2"/>
        <v>24</v>
      </c>
      <c r="AA12" s="59">
        <f t="shared" si="3"/>
        <v>694.44444444444446</v>
      </c>
      <c r="AB12" s="52"/>
      <c r="AC12" s="60">
        <f t="shared" si="4"/>
        <v>8333.3333333333339</v>
      </c>
      <c r="AD12" s="61">
        <f t="shared" si="5"/>
        <v>8333.3333333333339</v>
      </c>
      <c r="AE12" s="61">
        <f t="shared" si="6"/>
        <v>16666.666666666664</v>
      </c>
      <c r="AF12" s="52"/>
      <c r="AG12" s="52"/>
      <c r="AH12" s="52"/>
      <c r="AI12" s="62"/>
      <c r="AJ12" s="63"/>
      <c r="AK12" s="64"/>
    </row>
    <row r="13" spans="1:37">
      <c r="A13" s="49">
        <v>17</v>
      </c>
      <c r="B13" s="50" t="s">
        <v>44</v>
      </c>
      <c r="C13" s="52">
        <v>3</v>
      </c>
      <c r="D13" s="52" t="s">
        <v>45</v>
      </c>
      <c r="E13" s="52" t="s">
        <v>54</v>
      </c>
      <c r="F13" s="52" t="s">
        <v>50</v>
      </c>
      <c r="G13" s="52">
        <v>18116</v>
      </c>
      <c r="H13" s="52" t="s">
        <v>48</v>
      </c>
      <c r="I13" s="52"/>
      <c r="J13" s="52"/>
      <c r="K13" s="53">
        <v>42529</v>
      </c>
      <c r="L13" s="53"/>
      <c r="M13" s="53"/>
      <c r="N13" s="53"/>
      <c r="O13" s="53"/>
      <c r="P13" s="109">
        <v>0</v>
      </c>
      <c r="Q13" s="109" t="s">
        <v>91</v>
      </c>
      <c r="R13" s="109"/>
      <c r="S13" s="54">
        <v>36</v>
      </c>
      <c r="T13" s="55">
        <v>18000</v>
      </c>
      <c r="U13" s="56">
        <v>1</v>
      </c>
      <c r="V13" s="57">
        <v>2019</v>
      </c>
      <c r="W13" s="52"/>
      <c r="X13" s="59">
        <f t="shared" si="1"/>
        <v>12</v>
      </c>
      <c r="Y13" s="59"/>
      <c r="Z13" s="59">
        <f t="shared" si="2"/>
        <v>24</v>
      </c>
      <c r="AA13" s="59">
        <f t="shared" si="3"/>
        <v>500</v>
      </c>
      <c r="AB13" s="52"/>
      <c r="AC13" s="60">
        <f t="shared" si="4"/>
        <v>6000</v>
      </c>
      <c r="AD13" s="61">
        <f t="shared" si="5"/>
        <v>6000</v>
      </c>
      <c r="AE13" s="61">
        <f t="shared" si="6"/>
        <v>12000</v>
      </c>
      <c r="AF13" s="52"/>
      <c r="AG13" s="52"/>
      <c r="AH13" s="52"/>
      <c r="AI13" s="62"/>
      <c r="AJ13" s="63"/>
      <c r="AK13" s="64"/>
    </row>
    <row r="14" spans="1:37">
      <c r="A14" s="49">
        <v>17</v>
      </c>
      <c r="B14" s="50" t="s">
        <v>44</v>
      </c>
      <c r="C14" s="65">
        <v>2</v>
      </c>
      <c r="D14" s="65" t="s">
        <v>45</v>
      </c>
      <c r="E14" s="65" t="s">
        <v>55</v>
      </c>
      <c r="F14" s="65" t="s">
        <v>56</v>
      </c>
      <c r="G14" s="65">
        <v>1050</v>
      </c>
      <c r="H14" s="65" t="s">
        <v>48</v>
      </c>
      <c r="I14" s="65" t="s">
        <v>57</v>
      </c>
      <c r="J14" s="65"/>
      <c r="K14" s="66">
        <v>42690</v>
      </c>
      <c r="L14" s="66"/>
      <c r="M14" s="66"/>
      <c r="N14" s="66"/>
      <c r="O14" s="66"/>
      <c r="P14" s="109">
        <v>0</v>
      </c>
      <c r="Q14" s="109" t="s">
        <v>91</v>
      </c>
      <c r="R14" s="109"/>
      <c r="S14" s="54">
        <v>36</v>
      </c>
      <c r="T14" s="67">
        <v>179000</v>
      </c>
      <c r="U14" s="56">
        <v>1</v>
      </c>
      <c r="V14" s="57">
        <v>2019</v>
      </c>
      <c r="W14" s="56">
        <v>0</v>
      </c>
      <c r="X14" s="59">
        <f t="shared" si="1"/>
        <v>12</v>
      </c>
      <c r="Y14" s="59"/>
      <c r="Z14" s="59">
        <f t="shared" si="2"/>
        <v>24</v>
      </c>
      <c r="AA14" s="59">
        <f t="shared" si="3"/>
        <v>4972.2222222222226</v>
      </c>
      <c r="AB14" s="68">
        <v>0</v>
      </c>
      <c r="AC14" s="60">
        <f t="shared" si="4"/>
        <v>59666.666666666672</v>
      </c>
      <c r="AD14" s="61">
        <f t="shared" si="5"/>
        <v>59666.666666666672</v>
      </c>
      <c r="AE14" s="61">
        <f t="shared" si="6"/>
        <v>119333.33333333333</v>
      </c>
      <c r="AF14" s="69"/>
      <c r="AG14" s="69"/>
      <c r="AH14" s="69"/>
      <c r="AI14" s="70"/>
      <c r="AJ14" s="71"/>
      <c r="AK14" s="72"/>
    </row>
    <row r="15" spans="1:37">
      <c r="A15" s="49">
        <v>17</v>
      </c>
      <c r="B15" s="50" t="s">
        <v>44</v>
      </c>
      <c r="C15" s="65">
        <v>2</v>
      </c>
      <c r="D15" s="65" t="s">
        <v>45</v>
      </c>
      <c r="E15" s="65" t="s">
        <v>55</v>
      </c>
      <c r="F15" s="65" t="s">
        <v>56</v>
      </c>
      <c r="G15" s="65">
        <v>1050</v>
      </c>
      <c r="H15" s="65" t="s">
        <v>48</v>
      </c>
      <c r="I15" s="65" t="s">
        <v>57</v>
      </c>
      <c r="J15" s="65"/>
      <c r="K15" s="66">
        <v>42690</v>
      </c>
      <c r="L15" s="66"/>
      <c r="M15" s="66"/>
      <c r="N15" s="66"/>
      <c r="O15" s="66"/>
      <c r="P15" s="109">
        <v>0</v>
      </c>
      <c r="Q15" s="109" t="s">
        <v>91</v>
      </c>
      <c r="R15" s="109"/>
      <c r="S15" s="54">
        <v>36</v>
      </c>
      <c r="T15" s="67">
        <v>179000</v>
      </c>
      <c r="U15" s="56">
        <v>1</v>
      </c>
      <c r="V15" s="57">
        <v>2019</v>
      </c>
      <c r="W15" s="56">
        <v>0</v>
      </c>
      <c r="X15" s="59">
        <f t="shared" si="1"/>
        <v>12</v>
      </c>
      <c r="Y15" s="59"/>
      <c r="Z15" s="59">
        <f t="shared" si="2"/>
        <v>24</v>
      </c>
      <c r="AA15" s="59">
        <f t="shared" si="3"/>
        <v>4972.2222222222226</v>
      </c>
      <c r="AB15" s="68">
        <v>0</v>
      </c>
      <c r="AC15" s="60">
        <f t="shared" si="4"/>
        <v>59666.666666666672</v>
      </c>
      <c r="AD15" s="61">
        <f t="shared" si="5"/>
        <v>59666.666666666672</v>
      </c>
      <c r="AE15" s="61">
        <f t="shared" si="6"/>
        <v>119333.33333333333</v>
      </c>
      <c r="AF15" s="69"/>
      <c r="AG15" s="69"/>
      <c r="AH15" s="69"/>
      <c r="AI15" s="70"/>
      <c r="AJ15" s="71"/>
      <c r="AK15" s="72"/>
    </row>
    <row r="16" spans="1:37">
      <c r="A16" s="49">
        <v>17</v>
      </c>
      <c r="B16" s="50" t="s">
        <v>44</v>
      </c>
      <c r="C16" s="65">
        <v>2</v>
      </c>
      <c r="D16" s="65" t="s">
        <v>45</v>
      </c>
      <c r="E16" s="65" t="s">
        <v>55</v>
      </c>
      <c r="F16" s="65" t="s">
        <v>56</v>
      </c>
      <c r="G16" s="65">
        <v>1050</v>
      </c>
      <c r="H16" s="65" t="s">
        <v>48</v>
      </c>
      <c r="I16" s="65" t="s">
        <v>57</v>
      </c>
      <c r="J16" s="65"/>
      <c r="K16" s="66">
        <v>42690</v>
      </c>
      <c r="L16" s="66"/>
      <c r="M16" s="66"/>
      <c r="N16" s="66"/>
      <c r="O16" s="66"/>
      <c r="P16" s="109">
        <v>0</v>
      </c>
      <c r="Q16" s="109" t="s">
        <v>91</v>
      </c>
      <c r="R16" s="109"/>
      <c r="S16" s="54">
        <v>36</v>
      </c>
      <c r="T16" s="67">
        <v>162000</v>
      </c>
      <c r="U16" s="56">
        <v>1</v>
      </c>
      <c r="V16" s="57">
        <v>2019</v>
      </c>
      <c r="W16" s="56">
        <v>0</v>
      </c>
      <c r="X16" s="59">
        <f t="shared" si="1"/>
        <v>12</v>
      </c>
      <c r="Y16" s="59"/>
      <c r="Z16" s="59">
        <f t="shared" si="2"/>
        <v>24</v>
      </c>
      <c r="AA16" s="59">
        <f t="shared" si="3"/>
        <v>4500</v>
      </c>
      <c r="AB16" s="68">
        <v>0</v>
      </c>
      <c r="AC16" s="60">
        <f t="shared" si="4"/>
        <v>54000</v>
      </c>
      <c r="AD16" s="61">
        <f t="shared" si="5"/>
        <v>54000</v>
      </c>
      <c r="AE16" s="61">
        <f t="shared" si="6"/>
        <v>108000</v>
      </c>
      <c r="AF16" s="69"/>
      <c r="AG16" s="69"/>
      <c r="AH16" s="69"/>
      <c r="AI16" s="70"/>
      <c r="AJ16" s="71"/>
      <c r="AK16" s="72"/>
    </row>
    <row r="17" spans="1:37">
      <c r="A17" s="49">
        <v>17</v>
      </c>
      <c r="B17" s="50" t="s">
        <v>44</v>
      </c>
      <c r="C17" s="65">
        <v>2</v>
      </c>
      <c r="D17" s="65" t="s">
        <v>45</v>
      </c>
      <c r="E17" s="65" t="s">
        <v>55</v>
      </c>
      <c r="F17" s="65" t="s">
        <v>56</v>
      </c>
      <c r="G17" s="65">
        <v>1050</v>
      </c>
      <c r="H17" s="65" t="s">
        <v>48</v>
      </c>
      <c r="I17" s="65" t="s">
        <v>57</v>
      </c>
      <c r="J17" s="65"/>
      <c r="K17" s="66">
        <v>42690</v>
      </c>
      <c r="L17" s="66"/>
      <c r="M17" s="66"/>
      <c r="N17" s="66"/>
      <c r="O17" s="66"/>
      <c r="P17" s="109">
        <v>0</v>
      </c>
      <c r="Q17" s="109" t="s">
        <v>91</v>
      </c>
      <c r="R17" s="109"/>
      <c r="S17" s="54">
        <v>36</v>
      </c>
      <c r="T17" s="67">
        <v>168000</v>
      </c>
      <c r="U17" s="56">
        <v>1</v>
      </c>
      <c r="V17" s="57">
        <v>2019</v>
      </c>
      <c r="W17" s="56">
        <v>0</v>
      </c>
      <c r="X17" s="59">
        <f t="shared" si="1"/>
        <v>12</v>
      </c>
      <c r="Y17" s="59"/>
      <c r="Z17" s="59">
        <f t="shared" si="2"/>
        <v>24</v>
      </c>
      <c r="AA17" s="59">
        <f t="shared" si="3"/>
        <v>4666.666666666667</v>
      </c>
      <c r="AB17" s="68">
        <v>0</v>
      </c>
      <c r="AC17" s="60">
        <f t="shared" si="4"/>
        <v>56000</v>
      </c>
      <c r="AD17" s="61">
        <f t="shared" si="5"/>
        <v>56000</v>
      </c>
      <c r="AE17" s="61">
        <f t="shared" si="6"/>
        <v>112000</v>
      </c>
      <c r="AF17" s="69"/>
      <c r="AG17" s="69"/>
      <c r="AH17" s="69"/>
      <c r="AI17" s="70"/>
      <c r="AJ17" s="71"/>
      <c r="AK17" s="72"/>
    </row>
    <row r="18" spans="1:37">
      <c r="A18" s="49">
        <v>17</v>
      </c>
      <c r="B18" s="50" t="s">
        <v>44</v>
      </c>
      <c r="C18" s="65" t="s">
        <v>58</v>
      </c>
      <c r="D18" s="65"/>
      <c r="E18" s="65" t="s">
        <v>55</v>
      </c>
      <c r="F18" s="65" t="s">
        <v>56</v>
      </c>
      <c r="G18" s="65">
        <v>1237</v>
      </c>
      <c r="H18" s="65" t="s">
        <v>48</v>
      </c>
      <c r="I18" s="65" t="s">
        <v>57</v>
      </c>
      <c r="J18" s="65"/>
      <c r="K18" s="66">
        <v>42719</v>
      </c>
      <c r="L18" s="66"/>
      <c r="M18" s="66"/>
      <c r="N18" s="66"/>
      <c r="O18" s="66"/>
      <c r="P18" s="109">
        <v>0</v>
      </c>
      <c r="Q18" s="109" t="s">
        <v>91</v>
      </c>
      <c r="R18" s="109"/>
      <c r="S18" s="54">
        <v>36</v>
      </c>
      <c r="T18" s="67">
        <v>580500</v>
      </c>
      <c r="U18" s="56">
        <v>1</v>
      </c>
      <c r="V18" s="57">
        <v>2019</v>
      </c>
      <c r="W18" s="56">
        <v>0</v>
      </c>
      <c r="X18" s="59">
        <f t="shared" si="1"/>
        <v>12</v>
      </c>
      <c r="Y18" s="59"/>
      <c r="Z18" s="59">
        <f t="shared" si="2"/>
        <v>24</v>
      </c>
      <c r="AA18" s="59">
        <f t="shared" si="3"/>
        <v>16125</v>
      </c>
      <c r="AB18" s="68">
        <v>0</v>
      </c>
      <c r="AC18" s="60">
        <f t="shared" si="4"/>
        <v>193500</v>
      </c>
      <c r="AD18" s="61">
        <f t="shared" si="5"/>
        <v>193500</v>
      </c>
      <c r="AE18" s="61">
        <f t="shared" si="6"/>
        <v>387000</v>
      </c>
      <c r="AF18" s="69"/>
      <c r="AG18" s="69"/>
      <c r="AH18" s="69"/>
      <c r="AI18" s="70"/>
      <c r="AJ18" s="71"/>
      <c r="AK18" s="72"/>
    </row>
    <row r="19" spans="1:37">
      <c r="A19" s="49">
        <v>17</v>
      </c>
      <c r="B19" s="73" t="s">
        <v>59</v>
      </c>
      <c r="C19" s="74">
        <v>1</v>
      </c>
      <c r="D19" s="65" t="s">
        <v>45</v>
      </c>
      <c r="E19" s="65" t="s">
        <v>60</v>
      </c>
      <c r="F19" s="65" t="s">
        <v>61</v>
      </c>
      <c r="G19" s="65">
        <v>52337</v>
      </c>
      <c r="H19" s="65" t="s">
        <v>48</v>
      </c>
      <c r="I19" s="65" t="s">
        <v>62</v>
      </c>
      <c r="J19" s="65"/>
      <c r="K19" s="66">
        <v>42870</v>
      </c>
      <c r="L19" s="66"/>
      <c r="M19" s="66"/>
      <c r="N19" s="66"/>
      <c r="O19" s="66"/>
      <c r="P19" s="109">
        <v>0</v>
      </c>
      <c r="Q19" s="109" t="s">
        <v>91</v>
      </c>
      <c r="R19" s="109"/>
      <c r="S19" s="54">
        <v>36</v>
      </c>
      <c r="T19" s="67">
        <v>13119650</v>
      </c>
      <c r="U19" s="56">
        <v>1</v>
      </c>
      <c r="V19" s="57">
        <v>2019</v>
      </c>
      <c r="W19" s="75">
        <v>0</v>
      </c>
      <c r="X19" s="59">
        <f t="shared" si="1"/>
        <v>12</v>
      </c>
      <c r="Y19" s="59"/>
      <c r="Z19" s="59">
        <f t="shared" si="2"/>
        <v>24</v>
      </c>
      <c r="AA19" s="59">
        <f t="shared" si="3"/>
        <v>364434.72222222225</v>
      </c>
      <c r="AB19" s="76">
        <f>+IFERROR(T19/J19,0)</f>
        <v>0</v>
      </c>
      <c r="AC19" s="60">
        <f t="shared" si="4"/>
        <v>4373216.666666667</v>
      </c>
      <c r="AD19" s="61">
        <f t="shared" si="5"/>
        <v>4373216.666666667</v>
      </c>
      <c r="AE19" s="61">
        <f t="shared" si="6"/>
        <v>8746433.3333333321</v>
      </c>
      <c r="AF19" s="76"/>
      <c r="AG19" s="77"/>
      <c r="AH19" s="69"/>
      <c r="AI19" s="70"/>
      <c r="AJ19" s="71"/>
      <c r="AK19" s="72"/>
    </row>
    <row r="20" spans="1:37">
      <c r="A20" s="49">
        <v>17</v>
      </c>
      <c r="B20" s="50" t="s">
        <v>44</v>
      </c>
      <c r="C20" s="65" t="s">
        <v>58</v>
      </c>
      <c r="D20" s="65"/>
      <c r="E20" s="65" t="s">
        <v>55</v>
      </c>
      <c r="F20" s="65" t="s">
        <v>56</v>
      </c>
      <c r="G20" s="65">
        <v>6625</v>
      </c>
      <c r="H20" s="73" t="s">
        <v>48</v>
      </c>
      <c r="I20" s="65" t="s">
        <v>57</v>
      </c>
      <c r="J20" s="65"/>
      <c r="K20" s="66">
        <v>43430</v>
      </c>
      <c r="L20" s="66"/>
      <c r="M20" s="66"/>
      <c r="N20" s="66"/>
      <c r="O20" s="66"/>
      <c r="P20" s="109">
        <v>0</v>
      </c>
      <c r="Q20" s="109" t="s">
        <v>91</v>
      </c>
      <c r="R20" s="109"/>
      <c r="S20" s="54">
        <v>36</v>
      </c>
      <c r="T20" s="78">
        <v>163159</v>
      </c>
      <c r="U20" s="56">
        <v>1</v>
      </c>
      <c r="V20" s="57">
        <v>2019</v>
      </c>
      <c r="W20" s="68">
        <v>0</v>
      </c>
      <c r="X20" s="59">
        <f t="shared" si="1"/>
        <v>12</v>
      </c>
      <c r="Y20" s="59"/>
      <c r="Z20" s="59">
        <f t="shared" si="2"/>
        <v>24</v>
      </c>
      <c r="AA20" s="59">
        <f t="shared" si="3"/>
        <v>4532.1944444444443</v>
      </c>
      <c r="AB20" s="68">
        <v>0</v>
      </c>
      <c r="AC20" s="60">
        <f t="shared" si="4"/>
        <v>54386.333333333328</v>
      </c>
      <c r="AD20" s="61">
        <f t="shared" si="5"/>
        <v>54386.333333333328</v>
      </c>
      <c r="AE20" s="61">
        <f t="shared" si="6"/>
        <v>108772.66666666667</v>
      </c>
      <c r="AF20" s="69"/>
      <c r="AG20" s="69"/>
      <c r="AH20" s="69"/>
      <c r="AI20" s="70"/>
      <c r="AJ20" s="71"/>
      <c r="AK20" s="72"/>
    </row>
    <row r="21" spans="1:37">
      <c r="A21" s="49">
        <v>17</v>
      </c>
      <c r="B21" s="50" t="s">
        <v>44</v>
      </c>
      <c r="C21" s="65" t="s">
        <v>58</v>
      </c>
      <c r="D21" s="65"/>
      <c r="E21" s="65" t="s">
        <v>63</v>
      </c>
      <c r="F21" s="65" t="s">
        <v>64</v>
      </c>
      <c r="G21" s="65">
        <v>1795982</v>
      </c>
      <c r="H21" s="73" t="s">
        <v>48</v>
      </c>
      <c r="I21" s="65" t="s">
        <v>57</v>
      </c>
      <c r="J21" s="65"/>
      <c r="K21" s="66">
        <v>43433</v>
      </c>
      <c r="L21" s="66"/>
      <c r="M21" s="66"/>
      <c r="N21" s="66"/>
      <c r="O21" s="66"/>
      <c r="P21" s="109">
        <v>0</v>
      </c>
      <c r="Q21" s="109" t="s">
        <v>91</v>
      </c>
      <c r="R21" s="109"/>
      <c r="S21" s="54">
        <v>36</v>
      </c>
      <c r="T21" s="78">
        <v>1994170</v>
      </c>
      <c r="U21" s="56">
        <v>1</v>
      </c>
      <c r="V21" s="57">
        <v>2019</v>
      </c>
      <c r="W21" s="68">
        <v>0</v>
      </c>
      <c r="X21" s="59">
        <f t="shared" si="1"/>
        <v>12</v>
      </c>
      <c r="Y21" s="59"/>
      <c r="Z21" s="59">
        <f t="shared" si="2"/>
        <v>24</v>
      </c>
      <c r="AA21" s="59">
        <f t="shared" si="3"/>
        <v>55393.611111111109</v>
      </c>
      <c r="AB21" s="68">
        <v>0</v>
      </c>
      <c r="AC21" s="60">
        <f t="shared" si="4"/>
        <v>664723.33333333326</v>
      </c>
      <c r="AD21" s="61">
        <f t="shared" si="5"/>
        <v>664723.33333333326</v>
      </c>
      <c r="AE21" s="61">
        <f t="shared" si="6"/>
        <v>1329446.6666666667</v>
      </c>
      <c r="AF21" s="69"/>
      <c r="AG21" s="69"/>
      <c r="AH21" s="69"/>
      <c r="AI21" s="70"/>
      <c r="AJ21" s="71"/>
      <c r="AK21" s="72"/>
    </row>
    <row r="22" spans="1:37">
      <c r="A22" s="49">
        <v>17</v>
      </c>
      <c r="B22" s="80" t="s">
        <v>44</v>
      </c>
      <c r="C22" s="79">
        <v>5</v>
      </c>
      <c r="D22" s="79"/>
      <c r="E22" s="79" t="s">
        <v>65</v>
      </c>
      <c r="F22" s="79" t="s">
        <v>66</v>
      </c>
      <c r="G22" s="79">
        <v>37120066</v>
      </c>
      <c r="H22" s="79" t="s">
        <v>48</v>
      </c>
      <c r="I22" s="79"/>
      <c r="J22" s="79"/>
      <c r="K22" s="81">
        <v>43502</v>
      </c>
      <c r="L22" s="81"/>
      <c r="M22" s="81"/>
      <c r="N22" s="81"/>
      <c r="O22" s="81"/>
      <c r="P22" s="109">
        <v>0</v>
      </c>
      <c r="Q22" s="109" t="s">
        <v>91</v>
      </c>
      <c r="R22" s="109"/>
      <c r="S22" s="82">
        <v>36</v>
      </c>
      <c r="T22" s="83">
        <v>219295</v>
      </c>
      <c r="U22" s="84">
        <v>1</v>
      </c>
      <c r="V22" s="85">
        <v>2019</v>
      </c>
      <c r="W22" s="79"/>
      <c r="X22" s="86">
        <f t="shared" si="1"/>
        <v>12</v>
      </c>
      <c r="Y22" s="86">
        <v>23</v>
      </c>
      <c r="Z22" s="86">
        <f>+S22-Y22</f>
        <v>13</v>
      </c>
      <c r="AA22" s="86">
        <f t="shared" si="3"/>
        <v>6091.5277777777774</v>
      </c>
      <c r="AB22" s="79"/>
      <c r="AC22" s="87">
        <f t="shared" si="4"/>
        <v>73098.333333333328</v>
      </c>
      <c r="AD22" s="88">
        <f t="shared" si="5"/>
        <v>73098.333333333328</v>
      </c>
      <c r="AE22" s="88">
        <f t="shared" si="6"/>
        <v>146196.66666666669</v>
      </c>
      <c r="AF22" s="83">
        <f>+(T22/S22)*12</f>
        <v>73098.333333333328</v>
      </c>
      <c r="AG22" s="89">
        <f>+AD22+AF22</f>
        <v>146196.66666666666</v>
      </c>
      <c r="AH22" s="89">
        <f>+T22-AG22</f>
        <v>73098.333333333343</v>
      </c>
      <c r="AI22" s="90">
        <f>+(T22/S22)*AI$5</f>
        <v>48732.222222222219</v>
      </c>
      <c r="AJ22" s="91">
        <f>+AI22+AG22</f>
        <v>194928.88888888888</v>
      </c>
      <c r="AK22" s="92">
        <f>+T22-AJ22</f>
        <v>24366.111111111124</v>
      </c>
    </row>
    <row r="23" spans="1:37">
      <c r="A23" s="49">
        <v>17</v>
      </c>
      <c r="B23" s="80" t="s">
        <v>44</v>
      </c>
      <c r="C23" s="79">
        <v>5</v>
      </c>
      <c r="D23" s="79"/>
      <c r="E23" s="79" t="s">
        <v>65</v>
      </c>
      <c r="F23" s="79" t="s">
        <v>66</v>
      </c>
      <c r="G23" s="79">
        <v>37120066</v>
      </c>
      <c r="H23" s="79" t="s">
        <v>48</v>
      </c>
      <c r="I23" s="79"/>
      <c r="J23" s="79"/>
      <c r="K23" s="81">
        <v>43502</v>
      </c>
      <c r="L23" s="81"/>
      <c r="M23" s="81"/>
      <c r="N23" s="81"/>
      <c r="O23" s="81"/>
      <c r="P23" s="109">
        <v>0</v>
      </c>
      <c r="Q23" s="109" t="s">
        <v>91</v>
      </c>
      <c r="R23" s="109"/>
      <c r="S23" s="82">
        <v>36</v>
      </c>
      <c r="T23" s="83">
        <v>395206</v>
      </c>
      <c r="U23" s="84">
        <v>1</v>
      </c>
      <c r="V23" s="85">
        <v>2019</v>
      </c>
      <c r="W23" s="79"/>
      <c r="X23" s="86">
        <f t="shared" si="1"/>
        <v>12</v>
      </c>
      <c r="Y23" s="86">
        <v>23</v>
      </c>
      <c r="Z23" s="86">
        <f t="shared" ref="Z23:Z33" si="7">+S23-Y23</f>
        <v>13</v>
      </c>
      <c r="AA23" s="86">
        <f t="shared" si="3"/>
        <v>10977.944444444445</v>
      </c>
      <c r="AB23" s="79"/>
      <c r="AC23" s="87">
        <f t="shared" si="4"/>
        <v>131735.33333333334</v>
      </c>
      <c r="AD23" s="88">
        <f t="shared" si="5"/>
        <v>131735.33333333334</v>
      </c>
      <c r="AE23" s="88">
        <f t="shared" si="6"/>
        <v>263470.66666666663</v>
      </c>
      <c r="AF23" s="83">
        <f t="shared" ref="AF23:AF32" si="8">+(T23/S23)*12</f>
        <v>131735.33333333334</v>
      </c>
      <c r="AG23" s="89">
        <f t="shared" ref="AG23:AG34" si="9">+AD23+AF23</f>
        <v>263470.66666666669</v>
      </c>
      <c r="AH23" s="89">
        <f t="shared" ref="AH23:AH34" si="10">+T23-AG23</f>
        <v>131735.33333333331</v>
      </c>
      <c r="AI23" s="90">
        <f t="shared" ref="AI23:AI35" si="11">+(T23/S23)*AI$5</f>
        <v>87823.555555555562</v>
      </c>
      <c r="AJ23" s="91">
        <f t="shared" ref="AJ23:AJ35" si="12">+AI23+AG23</f>
        <v>351294.22222222225</v>
      </c>
      <c r="AK23" s="92">
        <f t="shared" ref="AK23:AK35" si="13">+T23-AJ23</f>
        <v>43911.777777777752</v>
      </c>
    </row>
    <row r="24" spans="1:37">
      <c r="A24" s="49">
        <v>17</v>
      </c>
      <c r="B24" s="50" t="s">
        <v>44</v>
      </c>
      <c r="C24" s="4">
        <v>11</v>
      </c>
      <c r="D24" s="4"/>
      <c r="E24" s="4" t="s">
        <v>67</v>
      </c>
      <c r="F24" s="4" t="s">
        <v>68</v>
      </c>
      <c r="G24" s="4">
        <v>18393</v>
      </c>
      <c r="H24" s="4" t="s">
        <v>48</v>
      </c>
      <c r="I24" s="4"/>
      <c r="J24" s="4"/>
      <c r="K24" s="25">
        <v>43628</v>
      </c>
      <c r="L24" s="25"/>
      <c r="M24" s="25"/>
      <c r="N24" s="25"/>
      <c r="O24" s="25"/>
      <c r="P24" s="109">
        <v>0</v>
      </c>
      <c r="Q24" s="109" t="s">
        <v>91</v>
      </c>
      <c r="R24" s="109"/>
      <c r="S24" s="54">
        <v>36</v>
      </c>
      <c r="T24" s="5">
        <v>143941</v>
      </c>
      <c r="U24" s="56">
        <v>1</v>
      </c>
      <c r="V24" s="57">
        <v>2019</v>
      </c>
      <c r="W24" s="4"/>
      <c r="X24" s="59">
        <f t="shared" si="1"/>
        <v>12</v>
      </c>
      <c r="Y24" s="59">
        <v>19</v>
      </c>
      <c r="Z24" s="86">
        <f t="shared" si="7"/>
        <v>17</v>
      </c>
      <c r="AA24" s="59">
        <f t="shared" si="3"/>
        <v>3998.3611111111113</v>
      </c>
      <c r="AB24" s="4"/>
      <c r="AC24" s="60">
        <f t="shared" si="4"/>
        <v>47980.333333333336</v>
      </c>
      <c r="AD24" s="61">
        <f t="shared" si="5"/>
        <v>47980.333333333336</v>
      </c>
      <c r="AE24" s="61">
        <f t="shared" si="6"/>
        <v>95960.666666666657</v>
      </c>
      <c r="AF24" s="83">
        <f t="shared" si="8"/>
        <v>47980.333333333336</v>
      </c>
      <c r="AG24" s="89">
        <f t="shared" si="9"/>
        <v>95960.666666666672</v>
      </c>
      <c r="AH24" s="89">
        <f t="shared" si="10"/>
        <v>47980.333333333328</v>
      </c>
      <c r="AI24" s="90">
        <f t="shared" si="11"/>
        <v>31986.888888888891</v>
      </c>
      <c r="AJ24" s="91">
        <f t="shared" si="12"/>
        <v>127947.55555555556</v>
      </c>
      <c r="AK24" s="92">
        <f t="shared" si="13"/>
        <v>15993.444444444438</v>
      </c>
    </row>
    <row r="25" spans="1:37">
      <c r="A25" s="49">
        <v>17</v>
      </c>
      <c r="B25" s="50" t="s">
        <v>44</v>
      </c>
      <c r="C25" s="4">
        <v>10</v>
      </c>
      <c r="D25" s="4"/>
      <c r="E25" s="4" t="s">
        <v>69</v>
      </c>
      <c r="F25" s="4" t="s">
        <v>64</v>
      </c>
      <c r="G25" s="4">
        <v>1877750</v>
      </c>
      <c r="H25" s="4" t="s">
        <v>48</v>
      </c>
      <c r="I25" s="4"/>
      <c r="J25" s="4"/>
      <c r="K25" s="25">
        <v>43657</v>
      </c>
      <c r="L25" s="25"/>
      <c r="M25" s="25"/>
      <c r="N25" s="25"/>
      <c r="O25" s="25"/>
      <c r="P25" s="109">
        <v>0</v>
      </c>
      <c r="Q25" s="109" t="s">
        <v>91</v>
      </c>
      <c r="R25" s="109"/>
      <c r="S25" s="54">
        <v>36</v>
      </c>
      <c r="T25" s="5">
        <v>847269</v>
      </c>
      <c r="U25" s="56">
        <v>1</v>
      </c>
      <c r="V25" s="57">
        <v>2019</v>
      </c>
      <c r="W25" s="4"/>
      <c r="X25" s="59">
        <f t="shared" si="1"/>
        <v>12</v>
      </c>
      <c r="Y25" s="59">
        <v>18</v>
      </c>
      <c r="Z25" s="86">
        <f t="shared" si="7"/>
        <v>18</v>
      </c>
      <c r="AA25" s="59">
        <f t="shared" si="3"/>
        <v>23535.25</v>
      </c>
      <c r="AB25" s="4"/>
      <c r="AC25" s="60">
        <f t="shared" si="4"/>
        <v>282423</v>
      </c>
      <c r="AD25" s="61">
        <f t="shared" si="5"/>
        <v>282423</v>
      </c>
      <c r="AE25" s="61">
        <f t="shared" si="6"/>
        <v>564846</v>
      </c>
      <c r="AF25" s="83">
        <f t="shared" si="8"/>
        <v>282423</v>
      </c>
      <c r="AG25" s="89">
        <f t="shared" si="9"/>
        <v>564846</v>
      </c>
      <c r="AH25" s="89">
        <f t="shared" si="10"/>
        <v>282423</v>
      </c>
      <c r="AI25" s="90">
        <f t="shared" si="11"/>
        <v>188282</v>
      </c>
      <c r="AJ25" s="91">
        <f t="shared" si="12"/>
        <v>753128</v>
      </c>
      <c r="AK25" s="92">
        <f t="shared" si="13"/>
        <v>94141</v>
      </c>
    </row>
    <row r="26" spans="1:37">
      <c r="A26" s="49">
        <v>17</v>
      </c>
      <c r="B26" s="50" t="s">
        <v>44</v>
      </c>
      <c r="C26" s="4">
        <v>6</v>
      </c>
      <c r="D26" s="4"/>
      <c r="E26" s="4" t="s">
        <v>70</v>
      </c>
      <c r="F26" s="4" t="s">
        <v>71</v>
      </c>
      <c r="G26" s="4">
        <v>10177</v>
      </c>
      <c r="H26" s="4" t="s">
        <v>48</v>
      </c>
      <c r="I26" s="4"/>
      <c r="J26" s="4"/>
      <c r="K26" s="25">
        <v>43665</v>
      </c>
      <c r="L26" s="25"/>
      <c r="M26" s="25"/>
      <c r="N26" s="25"/>
      <c r="O26" s="25"/>
      <c r="P26" s="109">
        <v>0</v>
      </c>
      <c r="Q26" s="109" t="s">
        <v>91</v>
      </c>
      <c r="R26" s="109"/>
      <c r="S26" s="54">
        <v>36</v>
      </c>
      <c r="T26" s="5">
        <v>139000</v>
      </c>
      <c r="U26" s="56">
        <v>1</v>
      </c>
      <c r="V26" s="57">
        <v>2019</v>
      </c>
      <c r="W26" s="4"/>
      <c r="X26" s="59">
        <f t="shared" si="1"/>
        <v>12</v>
      </c>
      <c r="Y26" s="59">
        <v>18</v>
      </c>
      <c r="Z26" s="86">
        <f t="shared" si="7"/>
        <v>18</v>
      </c>
      <c r="AA26" s="59">
        <f t="shared" si="3"/>
        <v>3861.1111111111113</v>
      </c>
      <c r="AB26" s="4"/>
      <c r="AC26" s="60">
        <f t="shared" si="4"/>
        <v>46333.333333333336</v>
      </c>
      <c r="AD26" s="61">
        <f t="shared" si="5"/>
        <v>46333.333333333336</v>
      </c>
      <c r="AE26" s="61">
        <f t="shared" si="6"/>
        <v>92666.666666666657</v>
      </c>
      <c r="AF26" s="83">
        <f t="shared" si="8"/>
        <v>46333.333333333336</v>
      </c>
      <c r="AG26" s="89">
        <f t="shared" si="9"/>
        <v>92666.666666666672</v>
      </c>
      <c r="AH26" s="89">
        <f t="shared" si="10"/>
        <v>46333.333333333328</v>
      </c>
      <c r="AI26" s="90">
        <f t="shared" si="11"/>
        <v>30888.888888888891</v>
      </c>
      <c r="AJ26" s="91">
        <f t="shared" si="12"/>
        <v>123555.55555555556</v>
      </c>
      <c r="AK26" s="92">
        <f t="shared" si="13"/>
        <v>15444.444444444438</v>
      </c>
    </row>
    <row r="27" spans="1:37">
      <c r="A27" s="49">
        <v>17</v>
      </c>
      <c r="B27" s="50" t="s">
        <v>44</v>
      </c>
      <c r="C27" s="4">
        <v>6</v>
      </c>
      <c r="D27" s="4"/>
      <c r="E27" s="4" t="s">
        <v>72</v>
      </c>
      <c r="F27" s="4" t="s">
        <v>71</v>
      </c>
      <c r="G27" s="4">
        <v>10177</v>
      </c>
      <c r="H27" s="4" t="s">
        <v>48</v>
      </c>
      <c r="I27" s="4"/>
      <c r="J27" s="4"/>
      <c r="K27" s="25">
        <v>43665</v>
      </c>
      <c r="L27" s="25"/>
      <c r="M27" s="25"/>
      <c r="N27" s="25"/>
      <c r="O27" s="25"/>
      <c r="P27" s="109">
        <v>0</v>
      </c>
      <c r="Q27" s="109" t="s">
        <v>91</v>
      </c>
      <c r="R27" s="109"/>
      <c r="S27" s="54">
        <v>36</v>
      </c>
      <c r="T27" s="5">
        <v>238500</v>
      </c>
      <c r="U27" s="56">
        <v>1</v>
      </c>
      <c r="V27" s="57">
        <v>2019</v>
      </c>
      <c r="W27" s="4"/>
      <c r="X27" s="59">
        <f t="shared" si="1"/>
        <v>12</v>
      </c>
      <c r="Y27" s="59">
        <v>18</v>
      </c>
      <c r="Z27" s="86">
        <f t="shared" si="7"/>
        <v>18</v>
      </c>
      <c r="AA27" s="59">
        <f t="shared" si="3"/>
        <v>6625</v>
      </c>
      <c r="AB27" s="4"/>
      <c r="AC27" s="60">
        <f t="shared" si="4"/>
        <v>79500</v>
      </c>
      <c r="AD27" s="61">
        <f t="shared" si="5"/>
        <v>79500</v>
      </c>
      <c r="AE27" s="61">
        <f t="shared" si="6"/>
        <v>159000</v>
      </c>
      <c r="AF27" s="83">
        <f t="shared" si="8"/>
        <v>79500</v>
      </c>
      <c r="AG27" s="89">
        <f t="shared" si="9"/>
        <v>159000</v>
      </c>
      <c r="AH27" s="89">
        <f t="shared" si="10"/>
        <v>79500</v>
      </c>
      <c r="AI27" s="90">
        <f t="shared" si="11"/>
        <v>53000</v>
      </c>
      <c r="AJ27" s="91">
        <f t="shared" si="12"/>
        <v>212000</v>
      </c>
      <c r="AK27" s="92">
        <f t="shared" si="13"/>
        <v>26500</v>
      </c>
    </row>
    <row r="28" spans="1:37">
      <c r="A28" s="49">
        <v>17</v>
      </c>
      <c r="B28" s="50" t="s">
        <v>44</v>
      </c>
      <c r="C28" s="4">
        <v>6</v>
      </c>
      <c r="D28" s="4"/>
      <c r="E28" s="4" t="s">
        <v>73</v>
      </c>
      <c r="F28" s="4" t="s">
        <v>71</v>
      </c>
      <c r="G28" s="4">
        <v>10177</v>
      </c>
      <c r="H28" s="4" t="s">
        <v>48</v>
      </c>
      <c r="I28" s="4"/>
      <c r="J28" s="4"/>
      <c r="K28" s="25">
        <v>43665</v>
      </c>
      <c r="L28" s="25"/>
      <c r="M28" s="25"/>
      <c r="N28" s="25"/>
      <c r="O28" s="25"/>
      <c r="P28" s="109">
        <v>0</v>
      </c>
      <c r="Q28" s="109" t="s">
        <v>91</v>
      </c>
      <c r="R28" s="109"/>
      <c r="S28" s="54">
        <v>36</v>
      </c>
      <c r="T28" s="5">
        <v>223500</v>
      </c>
      <c r="U28" s="56">
        <v>1</v>
      </c>
      <c r="V28" s="57">
        <v>2019</v>
      </c>
      <c r="W28" s="4"/>
      <c r="X28" s="59">
        <f t="shared" si="1"/>
        <v>12</v>
      </c>
      <c r="Y28" s="59">
        <v>18</v>
      </c>
      <c r="Z28" s="86">
        <f t="shared" si="7"/>
        <v>18</v>
      </c>
      <c r="AA28" s="59">
        <f t="shared" si="3"/>
        <v>6208.333333333333</v>
      </c>
      <c r="AB28" s="4"/>
      <c r="AC28" s="60">
        <f t="shared" si="4"/>
        <v>74500</v>
      </c>
      <c r="AD28" s="61">
        <f t="shared" si="5"/>
        <v>74500</v>
      </c>
      <c r="AE28" s="61">
        <f t="shared" si="6"/>
        <v>149000</v>
      </c>
      <c r="AF28" s="83">
        <f t="shared" si="8"/>
        <v>74500</v>
      </c>
      <c r="AG28" s="89">
        <f t="shared" si="9"/>
        <v>149000</v>
      </c>
      <c r="AH28" s="89">
        <f t="shared" si="10"/>
        <v>74500</v>
      </c>
      <c r="AI28" s="90">
        <f t="shared" si="11"/>
        <v>49666.666666666664</v>
      </c>
      <c r="AJ28" s="91">
        <f t="shared" si="12"/>
        <v>198666.66666666666</v>
      </c>
      <c r="AK28" s="92">
        <f t="shared" si="13"/>
        <v>24833.333333333343</v>
      </c>
    </row>
    <row r="29" spans="1:37">
      <c r="A29" s="49">
        <v>17</v>
      </c>
      <c r="B29" s="50" t="s">
        <v>44</v>
      </c>
      <c r="C29" s="4">
        <v>6</v>
      </c>
      <c r="D29" s="4"/>
      <c r="E29" s="4" t="s">
        <v>74</v>
      </c>
      <c r="F29" s="4" t="s">
        <v>71</v>
      </c>
      <c r="G29" s="4">
        <v>10177</v>
      </c>
      <c r="H29" s="4" t="s">
        <v>48</v>
      </c>
      <c r="I29" s="4"/>
      <c r="J29" s="4"/>
      <c r="K29" s="25">
        <v>43665</v>
      </c>
      <c r="L29" s="25"/>
      <c r="M29" s="25"/>
      <c r="N29" s="25"/>
      <c r="O29" s="25"/>
      <c r="P29" s="109">
        <v>0</v>
      </c>
      <c r="Q29" s="109" t="s">
        <v>91</v>
      </c>
      <c r="R29" s="109"/>
      <c r="S29" s="54">
        <v>36</v>
      </c>
      <c r="T29" s="5">
        <v>50000</v>
      </c>
      <c r="U29" s="56">
        <v>1</v>
      </c>
      <c r="V29" s="57">
        <v>2019</v>
      </c>
      <c r="W29" s="4"/>
      <c r="X29" s="59">
        <f t="shared" si="1"/>
        <v>12</v>
      </c>
      <c r="Y29" s="59">
        <v>18</v>
      </c>
      <c r="Z29" s="86">
        <f t="shared" si="7"/>
        <v>18</v>
      </c>
      <c r="AA29" s="59">
        <f t="shared" si="3"/>
        <v>1388.8888888888889</v>
      </c>
      <c r="AB29" s="4"/>
      <c r="AC29" s="60">
        <f t="shared" si="4"/>
        <v>16666.666666666668</v>
      </c>
      <c r="AD29" s="61">
        <f t="shared" si="5"/>
        <v>16666.666666666668</v>
      </c>
      <c r="AE29" s="61">
        <f t="shared" si="6"/>
        <v>33333.333333333328</v>
      </c>
      <c r="AF29" s="83">
        <f t="shared" si="8"/>
        <v>16666.666666666668</v>
      </c>
      <c r="AG29" s="89">
        <f t="shared" si="9"/>
        <v>33333.333333333336</v>
      </c>
      <c r="AH29" s="89">
        <f t="shared" si="10"/>
        <v>16666.666666666664</v>
      </c>
      <c r="AI29" s="90">
        <f t="shared" si="11"/>
        <v>11111.111111111111</v>
      </c>
      <c r="AJ29" s="91">
        <f t="shared" si="12"/>
        <v>44444.444444444445</v>
      </c>
      <c r="AK29" s="92">
        <f t="shared" si="13"/>
        <v>5555.5555555555547</v>
      </c>
    </row>
    <row r="30" spans="1:37">
      <c r="A30" s="49">
        <v>17</v>
      </c>
      <c r="B30" s="50" t="s">
        <v>44</v>
      </c>
      <c r="C30" s="4">
        <v>9</v>
      </c>
      <c r="D30" s="4"/>
      <c r="E30" s="4" t="s">
        <v>75</v>
      </c>
      <c r="F30" s="4" t="s">
        <v>64</v>
      </c>
      <c r="G30" s="4">
        <v>1896381</v>
      </c>
      <c r="H30" s="4" t="s">
        <v>48</v>
      </c>
      <c r="I30" s="4"/>
      <c r="J30" s="4"/>
      <c r="K30" s="25">
        <v>43712</v>
      </c>
      <c r="L30" s="25"/>
      <c r="M30" s="25"/>
      <c r="N30" s="25"/>
      <c r="O30" s="25"/>
      <c r="P30" s="109">
        <v>0</v>
      </c>
      <c r="Q30" s="109" t="s">
        <v>91</v>
      </c>
      <c r="R30" s="109"/>
      <c r="S30" s="54">
        <v>36</v>
      </c>
      <c r="T30" s="5">
        <v>1007390</v>
      </c>
      <c r="U30" s="56">
        <v>1</v>
      </c>
      <c r="V30" s="57">
        <v>2019</v>
      </c>
      <c r="W30" s="4"/>
      <c r="X30" s="59">
        <f t="shared" si="1"/>
        <v>12</v>
      </c>
      <c r="Y30" s="59">
        <v>16</v>
      </c>
      <c r="Z30" s="86">
        <f t="shared" si="7"/>
        <v>20</v>
      </c>
      <c r="AA30" s="59">
        <f t="shared" si="3"/>
        <v>27983.055555555555</v>
      </c>
      <c r="AB30" s="4"/>
      <c r="AC30" s="60">
        <f t="shared" si="4"/>
        <v>335796.66666666663</v>
      </c>
      <c r="AD30" s="61">
        <f t="shared" si="5"/>
        <v>335796.66666666663</v>
      </c>
      <c r="AE30" s="61">
        <f t="shared" si="6"/>
        <v>671593.33333333337</v>
      </c>
      <c r="AF30" s="83">
        <f t="shared" si="8"/>
        <v>335796.66666666663</v>
      </c>
      <c r="AG30" s="89">
        <f t="shared" si="9"/>
        <v>671593.33333333326</v>
      </c>
      <c r="AH30" s="89">
        <f t="shared" si="10"/>
        <v>335796.66666666674</v>
      </c>
      <c r="AI30" s="90">
        <f t="shared" si="11"/>
        <v>223864.44444444444</v>
      </c>
      <c r="AJ30" s="91">
        <f t="shared" si="12"/>
        <v>895457.77777777775</v>
      </c>
      <c r="AK30" s="92">
        <f t="shared" si="13"/>
        <v>111932.22222222225</v>
      </c>
    </row>
    <row r="31" spans="1:37">
      <c r="A31" s="49">
        <v>17</v>
      </c>
      <c r="B31" s="50" t="s">
        <v>44</v>
      </c>
      <c r="C31" s="4">
        <v>7</v>
      </c>
      <c r="D31" s="4"/>
      <c r="E31" s="4" t="s">
        <v>76</v>
      </c>
      <c r="F31" s="4" t="s">
        <v>47</v>
      </c>
      <c r="G31" s="4">
        <v>11736526</v>
      </c>
      <c r="H31" s="4" t="s">
        <v>48</v>
      </c>
      <c r="I31" s="4"/>
      <c r="J31" s="4"/>
      <c r="K31" s="25">
        <v>43717</v>
      </c>
      <c r="L31" s="25"/>
      <c r="M31" s="25"/>
      <c r="N31" s="25"/>
      <c r="O31" s="25"/>
      <c r="P31" s="109">
        <v>0</v>
      </c>
      <c r="Q31" s="109" t="s">
        <v>91</v>
      </c>
      <c r="R31" s="109"/>
      <c r="S31" s="54">
        <v>36</v>
      </c>
      <c r="T31" s="5">
        <v>147034</v>
      </c>
      <c r="U31" s="56">
        <v>1</v>
      </c>
      <c r="V31" s="57">
        <v>2019</v>
      </c>
      <c r="W31" s="4"/>
      <c r="X31" s="59">
        <f t="shared" si="1"/>
        <v>12</v>
      </c>
      <c r="Y31" s="59">
        <v>16</v>
      </c>
      <c r="Z31" s="86">
        <f t="shared" si="7"/>
        <v>20</v>
      </c>
      <c r="AA31" s="59">
        <f t="shared" si="3"/>
        <v>4084.2777777777778</v>
      </c>
      <c r="AB31" s="4"/>
      <c r="AC31" s="60">
        <f t="shared" si="4"/>
        <v>49011.333333333336</v>
      </c>
      <c r="AD31" s="61">
        <f t="shared" si="5"/>
        <v>49011.333333333336</v>
      </c>
      <c r="AE31" s="61">
        <f t="shared" si="6"/>
        <v>98022.666666666657</v>
      </c>
      <c r="AF31" s="83">
        <f t="shared" si="8"/>
        <v>49011.333333333336</v>
      </c>
      <c r="AG31" s="89">
        <f t="shared" si="9"/>
        <v>98022.666666666672</v>
      </c>
      <c r="AH31" s="89">
        <f t="shared" si="10"/>
        <v>49011.333333333328</v>
      </c>
      <c r="AI31" s="90">
        <f t="shared" si="11"/>
        <v>32674.222222222223</v>
      </c>
      <c r="AJ31" s="91">
        <f t="shared" si="12"/>
        <v>130696.88888888889</v>
      </c>
      <c r="AK31" s="92">
        <f t="shared" si="13"/>
        <v>16337.111111111109</v>
      </c>
    </row>
    <row r="32" spans="1:37">
      <c r="A32" s="49">
        <v>17</v>
      </c>
      <c r="B32" s="50" t="s">
        <v>44</v>
      </c>
      <c r="C32" s="4">
        <v>8</v>
      </c>
      <c r="D32" s="4"/>
      <c r="E32" s="4" t="s">
        <v>76</v>
      </c>
      <c r="F32" s="4" t="s">
        <v>47</v>
      </c>
      <c r="G32" s="4">
        <v>11736525</v>
      </c>
      <c r="H32" s="4" t="s">
        <v>48</v>
      </c>
      <c r="I32" s="4"/>
      <c r="J32" s="4"/>
      <c r="K32" s="25">
        <v>43717</v>
      </c>
      <c r="L32" s="25"/>
      <c r="M32" s="25"/>
      <c r="N32" s="25"/>
      <c r="O32" s="25"/>
      <c r="P32" s="109">
        <v>0</v>
      </c>
      <c r="Q32" s="109" t="s">
        <v>91</v>
      </c>
      <c r="R32" s="109"/>
      <c r="S32" s="54">
        <v>36</v>
      </c>
      <c r="T32" s="5">
        <v>147034</v>
      </c>
      <c r="U32" s="56">
        <v>1</v>
      </c>
      <c r="V32" s="57">
        <v>2019</v>
      </c>
      <c r="W32" s="4"/>
      <c r="X32" s="59"/>
      <c r="Y32" s="59">
        <v>10</v>
      </c>
      <c r="Z32" s="86">
        <f t="shared" si="7"/>
        <v>26</v>
      </c>
      <c r="AA32" s="59">
        <f t="shared" si="3"/>
        <v>4084.2777777777778</v>
      </c>
      <c r="AB32" s="4"/>
      <c r="AC32" s="60">
        <f t="shared" si="4"/>
        <v>0</v>
      </c>
      <c r="AD32" s="61">
        <f t="shared" si="5"/>
        <v>0</v>
      </c>
      <c r="AE32" s="61">
        <f t="shared" si="6"/>
        <v>147034</v>
      </c>
      <c r="AF32" s="83">
        <f t="shared" si="8"/>
        <v>49011.333333333336</v>
      </c>
      <c r="AG32" s="89">
        <f t="shared" si="9"/>
        <v>49011.333333333336</v>
      </c>
      <c r="AH32" s="89">
        <f t="shared" si="10"/>
        <v>98022.666666666657</v>
      </c>
      <c r="AI32" s="90">
        <f t="shared" si="11"/>
        <v>32674.222222222223</v>
      </c>
      <c r="AJ32" s="91">
        <f t="shared" si="12"/>
        <v>81685.555555555562</v>
      </c>
      <c r="AK32" s="92">
        <f t="shared" si="13"/>
        <v>65348.444444444438</v>
      </c>
    </row>
    <row r="33" spans="1:37">
      <c r="A33" s="49">
        <v>17</v>
      </c>
      <c r="B33" s="93" t="s">
        <v>77</v>
      </c>
      <c r="C33" s="4"/>
      <c r="D33" s="4"/>
      <c r="E33" s="93" t="s">
        <v>78</v>
      </c>
      <c r="F33" s="93" t="s">
        <v>79</v>
      </c>
      <c r="G33" s="93">
        <v>1963339</v>
      </c>
      <c r="H33" s="4" t="s">
        <v>48</v>
      </c>
      <c r="I33" s="4"/>
      <c r="J33" s="4"/>
      <c r="K33" s="94">
        <v>43921</v>
      </c>
      <c r="L33" s="94"/>
      <c r="M33" s="94"/>
      <c r="N33" s="94"/>
      <c r="O33" s="94"/>
      <c r="P33" s="109">
        <v>0</v>
      </c>
      <c r="Q33" s="109" t="s">
        <v>91</v>
      </c>
      <c r="R33" s="109"/>
      <c r="S33" s="4">
        <v>36</v>
      </c>
      <c r="T33" s="95">
        <v>1094384</v>
      </c>
      <c r="U33" s="4">
        <f>MONTH(K33)</f>
        <v>3</v>
      </c>
      <c r="V33" s="4">
        <f>YEAR(K33)</f>
        <v>2020</v>
      </c>
      <c r="W33" s="4"/>
      <c r="X33" s="59"/>
      <c r="Y33" s="59">
        <v>2</v>
      </c>
      <c r="Z33" s="59">
        <f t="shared" si="7"/>
        <v>34</v>
      </c>
      <c r="AA33" s="59">
        <f t="shared" si="3"/>
        <v>30399.555555555555</v>
      </c>
      <c r="AB33" s="4"/>
      <c r="AC33" s="96"/>
      <c r="AD33" s="96"/>
      <c r="AE33" s="96"/>
      <c r="AF33" s="5">
        <f>+(T33/S33)*10</f>
        <v>303995.55555555556</v>
      </c>
      <c r="AG33" s="89">
        <f t="shared" si="9"/>
        <v>303995.55555555556</v>
      </c>
      <c r="AH33" s="89">
        <f t="shared" si="10"/>
        <v>790388.4444444445</v>
      </c>
      <c r="AI33" s="90">
        <f t="shared" si="11"/>
        <v>243196.44444444444</v>
      </c>
      <c r="AJ33" s="91">
        <f t="shared" si="12"/>
        <v>547192</v>
      </c>
      <c r="AK33" s="92">
        <f t="shared" si="13"/>
        <v>547192</v>
      </c>
    </row>
    <row r="34" spans="1:37">
      <c r="A34" s="49">
        <v>17</v>
      </c>
      <c r="B34" s="93" t="s">
        <v>80</v>
      </c>
      <c r="C34" s="4"/>
      <c r="D34" s="4"/>
      <c r="E34" s="93" t="s">
        <v>81</v>
      </c>
      <c r="F34" s="93" t="s">
        <v>82</v>
      </c>
      <c r="G34" s="97">
        <v>2039291</v>
      </c>
      <c r="H34" s="4" t="s">
        <v>48</v>
      </c>
      <c r="I34" s="4"/>
      <c r="J34" s="4"/>
      <c r="K34" s="98">
        <v>44162</v>
      </c>
      <c r="L34" s="98"/>
      <c r="M34" s="98"/>
      <c r="N34" s="98"/>
      <c r="O34" s="98"/>
      <c r="P34" s="109">
        <v>0</v>
      </c>
      <c r="Q34" s="109" t="s">
        <v>91</v>
      </c>
      <c r="R34" s="109"/>
      <c r="S34" s="4">
        <v>36</v>
      </c>
      <c r="T34" s="99">
        <v>1525034</v>
      </c>
      <c r="U34" s="4">
        <f>MONTH(K34)</f>
        <v>11</v>
      </c>
      <c r="V34" s="4">
        <f>YEAR(K34)</f>
        <v>2020</v>
      </c>
      <c r="W34" s="4"/>
      <c r="X34" s="59"/>
      <c r="Y34" s="59"/>
      <c r="Z34" s="59"/>
      <c r="AA34" s="59">
        <f t="shared" si="3"/>
        <v>42362.055555555555</v>
      </c>
      <c r="AB34" s="4"/>
      <c r="AC34" s="100"/>
      <c r="AD34" s="100"/>
      <c r="AE34" s="100"/>
      <c r="AF34" s="100">
        <f>+(T34/S34)*2</f>
        <v>84724.111111111109</v>
      </c>
      <c r="AG34" s="89">
        <f t="shared" si="9"/>
        <v>84724.111111111109</v>
      </c>
      <c r="AH34" s="89">
        <f t="shared" si="10"/>
        <v>1440309.888888889</v>
      </c>
      <c r="AI34" s="101">
        <f t="shared" si="11"/>
        <v>338896.44444444444</v>
      </c>
      <c r="AJ34" s="102">
        <f t="shared" si="12"/>
        <v>423620.55555555556</v>
      </c>
      <c r="AK34" s="103">
        <f t="shared" si="13"/>
        <v>1101413.4444444445</v>
      </c>
    </row>
    <row r="35" spans="1:37">
      <c r="A35" s="49">
        <v>17</v>
      </c>
      <c r="B35" s="50" t="s">
        <v>44</v>
      </c>
      <c r="C35" s="4"/>
      <c r="D35" s="4"/>
      <c r="E35" s="4"/>
      <c r="F35" s="4" t="s">
        <v>83</v>
      </c>
      <c r="G35" s="4">
        <v>8</v>
      </c>
      <c r="H35" s="4" t="s">
        <v>84</v>
      </c>
      <c r="I35" s="4"/>
      <c r="J35" s="4"/>
      <c r="K35" s="25">
        <v>44348</v>
      </c>
      <c r="L35" s="25"/>
      <c r="M35" s="25"/>
      <c r="N35" s="25"/>
      <c r="O35" s="25"/>
      <c r="P35" s="109">
        <v>0</v>
      </c>
      <c r="Q35" s="109" t="s">
        <v>91</v>
      </c>
      <c r="R35" s="109"/>
      <c r="S35" s="4">
        <v>36</v>
      </c>
      <c r="T35" s="5">
        <v>2434747</v>
      </c>
      <c r="U35" s="4">
        <v>6</v>
      </c>
      <c r="V35" s="4">
        <v>2021</v>
      </c>
      <c r="W35" s="4"/>
      <c r="X35" s="4"/>
      <c r="Y35" s="4"/>
      <c r="Z35" s="4"/>
      <c r="AA35" s="59">
        <f t="shared" si="3"/>
        <v>67631.861111111109</v>
      </c>
      <c r="AB35" s="4"/>
      <c r="AC35" s="4"/>
      <c r="AD35" s="4"/>
      <c r="AE35" s="4"/>
      <c r="AF35" s="4"/>
      <c r="AG35" s="4"/>
      <c r="AH35" s="4"/>
      <c r="AI35" s="101">
        <f t="shared" si="11"/>
        <v>541054.88888888888</v>
      </c>
      <c r="AJ35" s="102">
        <f t="shared" si="12"/>
        <v>541054.88888888888</v>
      </c>
      <c r="AK35" s="103">
        <f t="shared" si="13"/>
        <v>1893692.111111111</v>
      </c>
    </row>
    <row r="36" spans="1:37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107"/>
      <c r="Q36" s="107"/>
      <c r="R36" s="107"/>
      <c r="S36" s="4"/>
      <c r="T36" s="5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107"/>
      <c r="Q37" s="107"/>
      <c r="R37" s="107"/>
      <c r="S37" s="4"/>
      <c r="T37" s="5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96">
        <f>SUBTOTAL(9,AF22:AF36)</f>
        <v>1574775.9999999995</v>
      </c>
      <c r="AG37" s="96">
        <f t="shared" ref="AG37:AH37" si="14">SUBTOTAL(9,AG22:AG36)</f>
        <v>2711820.9999999995</v>
      </c>
      <c r="AH37" s="96">
        <f t="shared" si="14"/>
        <v>3465766</v>
      </c>
      <c r="AI37" s="104">
        <f>SUM(AI22:AI35)</f>
        <v>1913852</v>
      </c>
      <c r="AJ37" s="104">
        <f>SUM(AJ22:AJ34)</f>
        <v>4084618.111111111</v>
      </c>
      <c r="AK37" s="104">
        <f>SUM(AK22:AK34)</f>
        <v>2092968.888888889</v>
      </c>
    </row>
  </sheetData>
  <mergeCells count="3">
    <mergeCell ref="U5:V5"/>
    <mergeCell ref="X5:Z5"/>
    <mergeCell ref="AB5:A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/>
  </sheetViews>
  <sheetFormatPr baseColWidth="10" defaultRowHeight="15"/>
  <cols>
    <col min="11" max="11" width="11.42578125" style="106"/>
  </cols>
  <sheetData>
    <row r="1" spans="1:20">
      <c r="A1">
        <v>17</v>
      </c>
      <c r="B1" t="s">
        <v>44</v>
      </c>
      <c r="C1">
        <v>4</v>
      </c>
      <c r="D1" t="s">
        <v>45</v>
      </c>
      <c r="E1" t="s">
        <v>46</v>
      </c>
      <c r="F1" t="s">
        <v>47</v>
      </c>
      <c r="G1">
        <v>2467122</v>
      </c>
      <c r="H1" t="s">
        <v>48</v>
      </c>
      <c r="K1" s="106">
        <v>42138</v>
      </c>
      <c r="P1">
        <v>0</v>
      </c>
      <c r="Q1" t="s">
        <v>91</v>
      </c>
      <c r="S1">
        <v>36</v>
      </c>
      <c r="T1">
        <v>199990</v>
      </c>
    </row>
    <row r="2" spans="1:20">
      <c r="A2">
        <v>17</v>
      </c>
      <c r="B2" t="s">
        <v>44</v>
      </c>
      <c r="C2">
        <v>3</v>
      </c>
      <c r="D2" t="s">
        <v>45</v>
      </c>
      <c r="E2" t="s">
        <v>49</v>
      </c>
      <c r="F2" t="s">
        <v>50</v>
      </c>
      <c r="G2">
        <v>18116</v>
      </c>
      <c r="H2" t="s">
        <v>48</v>
      </c>
      <c r="K2" s="106">
        <v>42529</v>
      </c>
      <c r="P2">
        <v>0</v>
      </c>
      <c r="Q2" t="s">
        <v>91</v>
      </c>
      <c r="S2">
        <v>36</v>
      </c>
      <c r="T2">
        <v>259000</v>
      </c>
    </row>
    <row r="3" spans="1:20">
      <c r="A3">
        <v>17</v>
      </c>
      <c r="B3" t="s">
        <v>44</v>
      </c>
      <c r="C3">
        <v>3</v>
      </c>
      <c r="D3" t="s">
        <v>45</v>
      </c>
      <c r="E3" t="s">
        <v>51</v>
      </c>
      <c r="F3" t="s">
        <v>50</v>
      </c>
      <c r="G3">
        <v>18116</v>
      </c>
      <c r="H3" t="s">
        <v>48</v>
      </c>
      <c r="K3" s="106">
        <v>42529</v>
      </c>
      <c r="P3">
        <v>0</v>
      </c>
      <c r="Q3" t="s">
        <v>91</v>
      </c>
      <c r="S3">
        <v>36</v>
      </c>
      <c r="T3">
        <v>178000</v>
      </c>
    </row>
    <row r="4" spans="1:20">
      <c r="A4">
        <v>17</v>
      </c>
      <c r="B4" t="s">
        <v>44</v>
      </c>
      <c r="C4">
        <v>3</v>
      </c>
      <c r="D4" t="s">
        <v>45</v>
      </c>
      <c r="E4" t="s">
        <v>52</v>
      </c>
      <c r="F4" t="s">
        <v>50</v>
      </c>
      <c r="G4">
        <v>18116</v>
      </c>
      <c r="H4" t="s">
        <v>48</v>
      </c>
      <c r="K4" s="106">
        <v>42529</v>
      </c>
      <c r="P4">
        <v>0</v>
      </c>
      <c r="Q4" t="s">
        <v>91</v>
      </c>
      <c r="S4">
        <v>36</v>
      </c>
      <c r="T4">
        <v>149000</v>
      </c>
    </row>
    <row r="5" spans="1:20">
      <c r="A5">
        <v>17</v>
      </c>
      <c r="B5" t="s">
        <v>44</v>
      </c>
      <c r="C5">
        <v>3</v>
      </c>
      <c r="D5" t="s">
        <v>45</v>
      </c>
      <c r="E5" t="s">
        <v>53</v>
      </c>
      <c r="F5" t="s">
        <v>50</v>
      </c>
      <c r="G5">
        <v>18116</v>
      </c>
      <c r="H5" t="s">
        <v>48</v>
      </c>
      <c r="K5" s="106">
        <v>42529</v>
      </c>
      <c r="P5">
        <v>0</v>
      </c>
      <c r="Q5" t="s">
        <v>91</v>
      </c>
      <c r="S5">
        <v>36</v>
      </c>
      <c r="T5">
        <v>25000</v>
      </c>
    </row>
    <row r="6" spans="1:20">
      <c r="A6">
        <v>17</v>
      </c>
      <c r="B6" t="s">
        <v>44</v>
      </c>
      <c r="C6">
        <v>3</v>
      </c>
      <c r="D6" t="s">
        <v>45</v>
      </c>
      <c r="E6" t="s">
        <v>54</v>
      </c>
      <c r="F6" t="s">
        <v>50</v>
      </c>
      <c r="G6">
        <v>18116</v>
      </c>
      <c r="H6" t="s">
        <v>48</v>
      </c>
      <c r="K6" s="106">
        <v>42529</v>
      </c>
      <c r="P6">
        <v>0</v>
      </c>
      <c r="Q6" t="s">
        <v>91</v>
      </c>
      <c r="S6">
        <v>36</v>
      </c>
      <c r="T6">
        <v>18000</v>
      </c>
    </row>
    <row r="7" spans="1:20">
      <c r="A7">
        <v>17</v>
      </c>
      <c r="B7" t="s">
        <v>44</v>
      </c>
      <c r="C7">
        <v>2</v>
      </c>
      <c r="D7" t="s">
        <v>45</v>
      </c>
      <c r="E7" t="s">
        <v>55</v>
      </c>
      <c r="F7" t="s">
        <v>56</v>
      </c>
      <c r="G7">
        <v>1050</v>
      </c>
      <c r="H7" t="s">
        <v>48</v>
      </c>
      <c r="I7" t="s">
        <v>57</v>
      </c>
      <c r="K7" s="106">
        <v>42690</v>
      </c>
      <c r="P7">
        <v>0</v>
      </c>
      <c r="Q7" t="s">
        <v>91</v>
      </c>
      <c r="S7">
        <v>36</v>
      </c>
      <c r="T7">
        <v>179000</v>
      </c>
    </row>
    <row r="8" spans="1:20">
      <c r="A8">
        <v>17</v>
      </c>
      <c r="B8" t="s">
        <v>44</v>
      </c>
      <c r="C8">
        <v>2</v>
      </c>
      <c r="D8" t="s">
        <v>45</v>
      </c>
      <c r="E8" t="s">
        <v>55</v>
      </c>
      <c r="F8" t="s">
        <v>56</v>
      </c>
      <c r="G8">
        <v>1050</v>
      </c>
      <c r="H8" t="s">
        <v>48</v>
      </c>
      <c r="I8" t="s">
        <v>57</v>
      </c>
      <c r="K8" s="106">
        <v>42690</v>
      </c>
      <c r="P8">
        <v>0</v>
      </c>
      <c r="Q8" t="s">
        <v>91</v>
      </c>
      <c r="S8">
        <v>36</v>
      </c>
      <c r="T8">
        <v>179000</v>
      </c>
    </row>
    <row r="9" spans="1:20">
      <c r="A9">
        <v>17</v>
      </c>
      <c r="B9" t="s">
        <v>44</v>
      </c>
      <c r="C9">
        <v>2</v>
      </c>
      <c r="D9" t="s">
        <v>45</v>
      </c>
      <c r="E9" t="s">
        <v>55</v>
      </c>
      <c r="F9" t="s">
        <v>56</v>
      </c>
      <c r="G9">
        <v>1050</v>
      </c>
      <c r="H9" t="s">
        <v>48</v>
      </c>
      <c r="I9" t="s">
        <v>57</v>
      </c>
      <c r="K9" s="106">
        <v>42690</v>
      </c>
      <c r="P9">
        <v>0</v>
      </c>
      <c r="Q9" t="s">
        <v>91</v>
      </c>
      <c r="S9">
        <v>36</v>
      </c>
      <c r="T9">
        <v>162000</v>
      </c>
    </row>
    <row r="10" spans="1:20">
      <c r="A10">
        <v>17</v>
      </c>
      <c r="B10" t="s">
        <v>44</v>
      </c>
      <c r="C10">
        <v>2</v>
      </c>
      <c r="D10" t="s">
        <v>45</v>
      </c>
      <c r="E10" t="s">
        <v>55</v>
      </c>
      <c r="F10" t="s">
        <v>56</v>
      </c>
      <c r="G10">
        <v>1050</v>
      </c>
      <c r="H10" t="s">
        <v>48</v>
      </c>
      <c r="I10" t="s">
        <v>57</v>
      </c>
      <c r="K10" s="106">
        <v>42690</v>
      </c>
      <c r="P10">
        <v>0</v>
      </c>
      <c r="Q10" t="s">
        <v>91</v>
      </c>
      <c r="S10">
        <v>36</v>
      </c>
      <c r="T10">
        <v>168000</v>
      </c>
    </row>
    <row r="11" spans="1:20">
      <c r="A11">
        <v>17</v>
      </c>
      <c r="B11" t="s">
        <v>44</v>
      </c>
      <c r="C11" t="s">
        <v>58</v>
      </c>
      <c r="E11" t="s">
        <v>55</v>
      </c>
      <c r="F11" t="s">
        <v>56</v>
      </c>
      <c r="G11">
        <v>1237</v>
      </c>
      <c r="H11" t="s">
        <v>48</v>
      </c>
      <c r="I11" t="s">
        <v>57</v>
      </c>
      <c r="K11" s="106">
        <v>42719</v>
      </c>
      <c r="P11">
        <v>0</v>
      </c>
      <c r="Q11" t="s">
        <v>91</v>
      </c>
      <c r="S11">
        <v>36</v>
      </c>
      <c r="T11">
        <v>580500</v>
      </c>
    </row>
    <row r="12" spans="1:20">
      <c r="A12">
        <v>17</v>
      </c>
      <c r="B12" t="s">
        <v>59</v>
      </c>
      <c r="C12">
        <v>1</v>
      </c>
      <c r="D12" t="s">
        <v>45</v>
      </c>
      <c r="E12" t="s">
        <v>60</v>
      </c>
      <c r="F12" t="s">
        <v>61</v>
      </c>
      <c r="G12">
        <v>52337</v>
      </c>
      <c r="H12" t="s">
        <v>48</v>
      </c>
      <c r="I12" t="s">
        <v>62</v>
      </c>
      <c r="K12" s="106">
        <v>42870</v>
      </c>
      <c r="P12">
        <v>0</v>
      </c>
      <c r="Q12" t="s">
        <v>91</v>
      </c>
      <c r="S12">
        <v>36</v>
      </c>
      <c r="T12">
        <v>13119650</v>
      </c>
    </row>
    <row r="13" spans="1:20">
      <c r="A13">
        <v>17</v>
      </c>
      <c r="B13" t="s">
        <v>44</v>
      </c>
      <c r="C13" t="s">
        <v>58</v>
      </c>
      <c r="E13" t="s">
        <v>55</v>
      </c>
      <c r="F13" t="s">
        <v>56</v>
      </c>
      <c r="G13">
        <v>6625</v>
      </c>
      <c r="H13" t="s">
        <v>48</v>
      </c>
      <c r="I13" t="s">
        <v>57</v>
      </c>
      <c r="K13" s="106">
        <v>43430</v>
      </c>
      <c r="P13">
        <v>0</v>
      </c>
      <c r="Q13" t="s">
        <v>91</v>
      </c>
      <c r="S13">
        <v>36</v>
      </c>
      <c r="T13">
        <v>163159</v>
      </c>
    </row>
    <row r="14" spans="1:20">
      <c r="A14">
        <v>17</v>
      </c>
      <c r="B14" t="s">
        <v>44</v>
      </c>
      <c r="C14" t="s">
        <v>58</v>
      </c>
      <c r="E14" t="s">
        <v>63</v>
      </c>
      <c r="F14" t="s">
        <v>64</v>
      </c>
      <c r="G14">
        <v>1795982</v>
      </c>
      <c r="H14" t="s">
        <v>48</v>
      </c>
      <c r="I14" t="s">
        <v>57</v>
      </c>
      <c r="K14" s="106">
        <v>43433</v>
      </c>
      <c r="P14">
        <v>0</v>
      </c>
      <c r="Q14" t="s">
        <v>91</v>
      </c>
      <c r="S14">
        <v>36</v>
      </c>
      <c r="T14">
        <v>1994170</v>
      </c>
    </row>
    <row r="15" spans="1:20">
      <c r="A15">
        <v>17</v>
      </c>
      <c r="B15" t="s">
        <v>44</v>
      </c>
      <c r="C15">
        <v>5</v>
      </c>
      <c r="E15" t="s">
        <v>65</v>
      </c>
      <c r="F15" t="s">
        <v>66</v>
      </c>
      <c r="G15">
        <v>37120066</v>
      </c>
      <c r="H15" t="s">
        <v>48</v>
      </c>
      <c r="K15" s="106">
        <v>43502</v>
      </c>
      <c r="P15">
        <v>0</v>
      </c>
      <c r="Q15" t="s">
        <v>91</v>
      </c>
      <c r="S15">
        <v>36</v>
      </c>
      <c r="T15">
        <v>219295</v>
      </c>
    </row>
    <row r="16" spans="1:20">
      <c r="A16">
        <v>17</v>
      </c>
      <c r="B16" t="s">
        <v>44</v>
      </c>
      <c r="C16">
        <v>5</v>
      </c>
      <c r="E16" t="s">
        <v>65</v>
      </c>
      <c r="F16" t="s">
        <v>66</v>
      </c>
      <c r="G16">
        <v>37120066</v>
      </c>
      <c r="H16" t="s">
        <v>48</v>
      </c>
      <c r="K16" s="106">
        <v>43502</v>
      </c>
      <c r="P16">
        <v>0</v>
      </c>
      <c r="Q16" t="s">
        <v>91</v>
      </c>
      <c r="S16">
        <v>36</v>
      </c>
      <c r="T16">
        <v>395206</v>
      </c>
    </row>
    <row r="17" spans="1:20">
      <c r="A17">
        <v>17</v>
      </c>
      <c r="B17" t="s">
        <v>44</v>
      </c>
      <c r="C17">
        <v>11</v>
      </c>
      <c r="E17" t="s">
        <v>67</v>
      </c>
      <c r="F17" t="s">
        <v>68</v>
      </c>
      <c r="G17">
        <v>18393</v>
      </c>
      <c r="H17" t="s">
        <v>48</v>
      </c>
      <c r="K17" s="106">
        <v>43628</v>
      </c>
      <c r="P17">
        <v>0</v>
      </c>
      <c r="Q17" t="s">
        <v>91</v>
      </c>
      <c r="S17">
        <v>36</v>
      </c>
      <c r="T17">
        <v>143941</v>
      </c>
    </row>
    <row r="18" spans="1:20">
      <c r="A18">
        <v>17</v>
      </c>
      <c r="B18" t="s">
        <v>44</v>
      </c>
      <c r="C18">
        <v>10</v>
      </c>
      <c r="E18" t="s">
        <v>69</v>
      </c>
      <c r="F18" t="s">
        <v>64</v>
      </c>
      <c r="G18">
        <v>1877750</v>
      </c>
      <c r="H18" t="s">
        <v>48</v>
      </c>
      <c r="K18" s="106">
        <v>43657</v>
      </c>
      <c r="P18">
        <v>0</v>
      </c>
      <c r="Q18" t="s">
        <v>91</v>
      </c>
      <c r="S18">
        <v>36</v>
      </c>
      <c r="T18">
        <v>847269</v>
      </c>
    </row>
    <row r="19" spans="1:20">
      <c r="A19">
        <v>17</v>
      </c>
      <c r="B19" t="s">
        <v>44</v>
      </c>
      <c r="C19">
        <v>6</v>
      </c>
      <c r="E19" t="s">
        <v>70</v>
      </c>
      <c r="F19" t="s">
        <v>71</v>
      </c>
      <c r="G19">
        <v>10177</v>
      </c>
      <c r="H19" t="s">
        <v>48</v>
      </c>
      <c r="K19" s="106">
        <v>43665</v>
      </c>
      <c r="P19">
        <v>0</v>
      </c>
      <c r="Q19" t="s">
        <v>91</v>
      </c>
      <c r="S19">
        <v>36</v>
      </c>
      <c r="T19">
        <v>139000</v>
      </c>
    </row>
    <row r="20" spans="1:20">
      <c r="A20">
        <v>17</v>
      </c>
      <c r="B20" t="s">
        <v>44</v>
      </c>
      <c r="C20">
        <v>6</v>
      </c>
      <c r="E20" t="s">
        <v>72</v>
      </c>
      <c r="F20" t="s">
        <v>71</v>
      </c>
      <c r="G20">
        <v>10177</v>
      </c>
      <c r="H20" t="s">
        <v>48</v>
      </c>
      <c r="K20" s="106">
        <v>43665</v>
      </c>
      <c r="P20">
        <v>0</v>
      </c>
      <c r="Q20" t="s">
        <v>91</v>
      </c>
      <c r="S20">
        <v>36</v>
      </c>
      <c r="T20">
        <v>238500</v>
      </c>
    </row>
    <row r="21" spans="1:20">
      <c r="A21">
        <v>17</v>
      </c>
      <c r="B21" t="s">
        <v>44</v>
      </c>
      <c r="C21">
        <v>6</v>
      </c>
      <c r="E21" t="s">
        <v>73</v>
      </c>
      <c r="F21" t="s">
        <v>71</v>
      </c>
      <c r="G21">
        <v>10177</v>
      </c>
      <c r="H21" t="s">
        <v>48</v>
      </c>
      <c r="K21" s="106">
        <v>43665</v>
      </c>
      <c r="P21">
        <v>0</v>
      </c>
      <c r="Q21" t="s">
        <v>91</v>
      </c>
      <c r="S21">
        <v>36</v>
      </c>
      <c r="T21">
        <v>223500</v>
      </c>
    </row>
    <row r="22" spans="1:20">
      <c r="A22">
        <v>17</v>
      </c>
      <c r="B22" t="s">
        <v>44</v>
      </c>
      <c r="C22">
        <v>6</v>
      </c>
      <c r="E22" t="s">
        <v>74</v>
      </c>
      <c r="F22" t="s">
        <v>71</v>
      </c>
      <c r="G22">
        <v>10177</v>
      </c>
      <c r="H22" t="s">
        <v>48</v>
      </c>
      <c r="K22" s="106">
        <v>43665</v>
      </c>
      <c r="P22">
        <v>0</v>
      </c>
      <c r="Q22" t="s">
        <v>91</v>
      </c>
      <c r="S22">
        <v>36</v>
      </c>
      <c r="T22">
        <v>50000</v>
      </c>
    </row>
    <row r="23" spans="1:20">
      <c r="A23">
        <v>17</v>
      </c>
      <c r="B23" t="s">
        <v>44</v>
      </c>
      <c r="C23">
        <v>9</v>
      </c>
      <c r="E23" t="s">
        <v>75</v>
      </c>
      <c r="F23" t="s">
        <v>64</v>
      </c>
      <c r="G23">
        <v>1896381</v>
      </c>
      <c r="H23" t="s">
        <v>48</v>
      </c>
      <c r="K23" s="106">
        <v>43712</v>
      </c>
      <c r="P23">
        <v>0</v>
      </c>
      <c r="Q23" t="s">
        <v>91</v>
      </c>
      <c r="S23">
        <v>36</v>
      </c>
      <c r="T23">
        <v>1007390</v>
      </c>
    </row>
    <row r="24" spans="1:20">
      <c r="A24">
        <v>17</v>
      </c>
      <c r="B24" t="s">
        <v>44</v>
      </c>
      <c r="C24">
        <v>7</v>
      </c>
      <c r="E24" t="s">
        <v>76</v>
      </c>
      <c r="F24" t="s">
        <v>47</v>
      </c>
      <c r="G24">
        <v>11736526</v>
      </c>
      <c r="H24" t="s">
        <v>48</v>
      </c>
      <c r="K24" s="106">
        <v>43717</v>
      </c>
      <c r="P24">
        <v>0</v>
      </c>
      <c r="Q24" t="s">
        <v>91</v>
      </c>
      <c r="S24">
        <v>36</v>
      </c>
      <c r="T24">
        <v>147034</v>
      </c>
    </row>
    <row r="25" spans="1:20">
      <c r="A25">
        <v>17</v>
      </c>
      <c r="B25" t="s">
        <v>44</v>
      </c>
      <c r="C25">
        <v>8</v>
      </c>
      <c r="E25" t="s">
        <v>76</v>
      </c>
      <c r="F25" t="s">
        <v>47</v>
      </c>
      <c r="G25">
        <v>11736525</v>
      </c>
      <c r="H25" t="s">
        <v>48</v>
      </c>
      <c r="K25" s="106">
        <v>43717</v>
      </c>
      <c r="P25">
        <v>0</v>
      </c>
      <c r="Q25" t="s">
        <v>91</v>
      </c>
      <c r="S25">
        <v>36</v>
      </c>
      <c r="T25">
        <v>147034</v>
      </c>
    </row>
    <row r="26" spans="1:20">
      <c r="A26">
        <v>17</v>
      </c>
      <c r="B26" t="s">
        <v>77</v>
      </c>
      <c r="E26" t="s">
        <v>78</v>
      </c>
      <c r="F26" t="s">
        <v>79</v>
      </c>
      <c r="G26">
        <v>1963339</v>
      </c>
      <c r="H26" t="s">
        <v>48</v>
      </c>
      <c r="K26" s="106">
        <v>43921</v>
      </c>
      <c r="P26">
        <v>0</v>
      </c>
      <c r="Q26" t="s">
        <v>91</v>
      </c>
      <c r="S26">
        <v>36</v>
      </c>
      <c r="T26">
        <v>1094384</v>
      </c>
    </row>
    <row r="27" spans="1:20">
      <c r="A27">
        <v>17</v>
      </c>
      <c r="B27" t="s">
        <v>80</v>
      </c>
      <c r="E27" t="s">
        <v>81</v>
      </c>
      <c r="F27" t="s">
        <v>82</v>
      </c>
      <c r="G27">
        <v>2039291</v>
      </c>
      <c r="H27" t="s">
        <v>48</v>
      </c>
      <c r="K27" s="106">
        <v>44162</v>
      </c>
      <c r="P27">
        <v>0</v>
      </c>
      <c r="Q27" t="s">
        <v>91</v>
      </c>
      <c r="S27">
        <v>36</v>
      </c>
      <c r="T27">
        <v>1525034</v>
      </c>
    </row>
    <row r="28" spans="1:20">
      <c r="A28">
        <v>17</v>
      </c>
      <c r="B28" t="s">
        <v>44</v>
      </c>
      <c r="F28" t="s">
        <v>83</v>
      </c>
      <c r="G28">
        <v>8</v>
      </c>
      <c r="H28" t="s">
        <v>84</v>
      </c>
      <c r="K28" s="106">
        <v>44348</v>
      </c>
      <c r="P28">
        <v>0</v>
      </c>
      <c r="Q28" t="s">
        <v>91</v>
      </c>
      <c r="S28">
        <v>36</v>
      </c>
      <c r="T28">
        <v>2434747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HQ 08-21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agalaz</dc:creator>
  <cp:lastModifiedBy>agalaz</cp:lastModifiedBy>
  <dcterms:created xsi:type="dcterms:W3CDTF">2021-10-11T03:19:06Z</dcterms:created>
  <dcterms:modified xsi:type="dcterms:W3CDTF">2021-10-11T03:31:58Z</dcterms:modified>
</cp:coreProperties>
</file>