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space_debian\afijo-pr\202108\"/>
    </mc:Choice>
  </mc:AlternateContent>
  <bookViews>
    <workbookView xWindow="0" yWindow="0" windowWidth="24000" windowHeight="11025"/>
  </bookViews>
  <sheets>
    <sheet name="Latam 08-21" sheetId="2" r:id="rId1"/>
    <sheet name="Hoja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Z15" i="2"/>
  <c r="AH15" i="2" s="1"/>
  <c r="V15" i="2"/>
  <c r="U15" i="2"/>
  <c r="Z14" i="2"/>
  <c r="AH14" i="2" s="1"/>
  <c r="V14" i="2"/>
  <c r="U14" i="2"/>
  <c r="Z13" i="2"/>
  <c r="AH13" i="2" s="1"/>
  <c r="V13" i="2"/>
  <c r="U13" i="2"/>
  <c r="Z12" i="2"/>
  <c r="AE12" i="2" s="1"/>
  <c r="AF12" i="2" s="1"/>
  <c r="V12" i="2"/>
  <c r="U12" i="2"/>
  <c r="AA11" i="2"/>
  <c r="Z11" i="2"/>
  <c r="AE11" i="2" s="1"/>
  <c r="X11" i="2"/>
  <c r="Y11" i="2" s="1"/>
  <c r="AA10" i="2"/>
  <c r="Z10" i="2"/>
  <c r="AH10" i="2" s="1"/>
  <c r="X10" i="2"/>
  <c r="AB10" i="2" s="1"/>
  <c r="AA9" i="2"/>
  <c r="Z9" i="2"/>
  <c r="AH9" i="2" s="1"/>
  <c r="X9" i="2"/>
  <c r="Y9" i="2" s="1"/>
  <c r="AA8" i="2"/>
  <c r="Z8" i="2"/>
  <c r="AE8" i="2" s="1"/>
  <c r="X8" i="2"/>
  <c r="AB8" i="2" s="1"/>
  <c r="AC8" i="2" l="1"/>
  <c r="AB9" i="2"/>
  <c r="AC9" i="2" s="1"/>
  <c r="AE13" i="2"/>
  <c r="AF13" i="2" s="1"/>
  <c r="AI13" i="2" s="1"/>
  <c r="AJ13" i="2" s="1"/>
  <c r="AC10" i="2"/>
  <c r="Y10" i="2"/>
  <c r="AB11" i="2"/>
  <c r="AC11" i="2" s="1"/>
  <c r="AF11" i="2" s="1"/>
  <c r="AE10" i="2"/>
  <c r="AF10" i="2" s="1"/>
  <c r="AE9" i="2"/>
  <c r="AF8" i="2"/>
  <c r="AD8" i="2"/>
  <c r="AG12" i="2"/>
  <c r="AD10" i="2"/>
  <c r="Y8" i="2"/>
  <c r="AH11" i="2"/>
  <c r="AE14" i="2"/>
  <c r="AF14" i="2" s="1"/>
  <c r="AH8" i="2"/>
  <c r="AH12" i="2"/>
  <c r="AI12" i="2" s="1"/>
  <c r="AJ12" i="2" s="1"/>
  <c r="AE15" i="2"/>
  <c r="AF15" i="2" s="1"/>
  <c r="AF9" i="2" l="1"/>
  <c r="AG9" i="2" s="1"/>
  <c r="AD11" i="2"/>
  <c r="AD9" i="2"/>
  <c r="AG13" i="2"/>
  <c r="AI14" i="2"/>
  <c r="AJ14" i="2" s="1"/>
  <c r="AG14" i="2"/>
  <c r="AI8" i="2"/>
  <c r="AG8" i="2"/>
  <c r="AG11" i="2"/>
  <c r="AI11" i="2"/>
  <c r="AJ11" i="2" s="1"/>
  <c r="AI15" i="2"/>
  <c r="AJ15" i="2" s="1"/>
  <c r="AG15" i="2"/>
  <c r="AI9" i="2"/>
  <c r="AJ9" i="2" s="1"/>
  <c r="AI10" i="2"/>
  <c r="AJ10" i="2" s="1"/>
  <c r="AG10" i="2"/>
  <c r="AJ8" i="2" l="1"/>
</calcChain>
</file>

<file path=xl/comments1.xml><?xml version="1.0" encoding="utf-8"?>
<comments xmlns="http://schemas.openxmlformats.org/spreadsheetml/2006/main">
  <authors>
    <author>Finanzas</author>
  </authors>
  <commentList>
    <comment ref="T8" authorId="0" shapeId="0">
      <text>
        <r>
          <rPr>
            <b/>
            <sz val="9"/>
            <color indexed="81"/>
            <rFont val="Tahoma"/>
            <family val="2"/>
          </rPr>
          <t>VALOR EN EURO 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<sst xmlns="http://schemas.openxmlformats.org/spreadsheetml/2006/main" count="144" uniqueCount="68">
  <si>
    <t>Cierre</t>
  </si>
  <si>
    <t>Fecha</t>
  </si>
  <si>
    <t>Mes</t>
  </si>
  <si>
    <t>Año</t>
  </si>
  <si>
    <t>Cierre Mensual:</t>
  </si>
  <si>
    <t>Auxiliar de Activos fijos</t>
  </si>
  <si>
    <t>Cierre actual:</t>
  </si>
  <si>
    <t xml:space="preserve">     </t>
  </si>
  <si>
    <t xml:space="preserve">                                                                                </t>
  </si>
  <si>
    <t xml:space="preserve">                                  </t>
  </si>
  <si>
    <t>Cuenta contable VO</t>
  </si>
  <si>
    <t xml:space="preserve">Cuenta AA </t>
  </si>
  <si>
    <t>Fecha efectiva de comienzo y operación</t>
  </si>
  <si>
    <t>vida util consumida periodo 2017</t>
  </si>
  <si>
    <t>Vida Útil 2018</t>
  </si>
  <si>
    <t>Depreciacion al 31-12-2019</t>
  </si>
  <si>
    <t>Valor Neto Activo Fijo</t>
  </si>
  <si>
    <t>Cta. Cble</t>
  </si>
  <si>
    <t xml:space="preserve"> descripcion</t>
  </si>
  <si>
    <t>CORRELATIVO</t>
  </si>
  <si>
    <t>FACTURA FISICA</t>
  </si>
  <si>
    <t>Descripción/Item</t>
  </si>
  <si>
    <t>Proveedor/Vendor</t>
  </si>
  <si>
    <t>Factura n°</t>
  </si>
  <si>
    <t>Planta</t>
  </si>
  <si>
    <t>Ubicación</t>
  </si>
  <si>
    <t>Ubicación en Planta</t>
  </si>
  <si>
    <t>Fecha de compra</t>
  </si>
  <si>
    <t>Vida util</t>
  </si>
  <si>
    <t>Valor de Origen</t>
  </si>
  <si>
    <t>Transcurrida 31.12.2017</t>
  </si>
  <si>
    <t>Transcurrida al 31.12.2018</t>
  </si>
  <si>
    <t>Restante 31,12,2020</t>
  </si>
  <si>
    <t>Amort. Mensual</t>
  </si>
  <si>
    <t>Dep Acum al 31-12-2018</t>
  </si>
  <si>
    <t>Dep. al 31.12.2019</t>
  </si>
  <si>
    <t>Dep. Acum. Al 31.12.2019</t>
  </si>
  <si>
    <t>Activo Fijo Neto al 31.12.2019</t>
  </si>
  <si>
    <t>Dep. al 31.12.2020</t>
  </si>
  <si>
    <t>Dep. Acum. Al 31.12.2020</t>
  </si>
  <si>
    <t>Activo Fijo Neto al 31.12.2020</t>
  </si>
  <si>
    <t>Dep. al 31.05.2021</t>
  </si>
  <si>
    <t>Dep. Acum. Al 31.05.2021</t>
  </si>
  <si>
    <t>Activo Fijo Neto al 31.05.2021</t>
  </si>
  <si>
    <t>Maquinaria y equipos</t>
  </si>
  <si>
    <t xml:space="preserve">COMPUTADOR </t>
  </si>
  <si>
    <t>PROGRESS FIVE</t>
  </si>
  <si>
    <t>3840089594-2</t>
  </si>
  <si>
    <t>LATAM</t>
  </si>
  <si>
    <t>OFICINAS</t>
  </si>
  <si>
    <t>LATITUDE 7490 /CRUCIAL P1</t>
  </si>
  <si>
    <t>INGRAM MICRO CHILE S.A</t>
  </si>
  <si>
    <t>C.I.T APPLE IPHONE XS</t>
  </si>
  <si>
    <t>ENTELE PCS TELECOMUNICACIONES S.A</t>
  </si>
  <si>
    <t>EQUIPOS COMPUTACIONALES</t>
  </si>
  <si>
    <t>OPEN BOX 7400 I7-8665U 16GB 512SD WIN10</t>
  </si>
  <si>
    <t xml:space="preserve">INGRAM MICRO CHILE S.A </t>
  </si>
  <si>
    <t>LATITUDE 7400 I7-8665U 16GB 512SD WIN10P, WIRELESS OPTICAL MOUSE WM126</t>
  </si>
  <si>
    <t>LATAM/HQ</t>
  </si>
  <si>
    <t>XPS 9300 i7-1065G7 16GB 512SSD W1P 1 Y</t>
  </si>
  <si>
    <t>Fecha Adj. Concesión</t>
  </si>
  <si>
    <t>Fecha termino Concesion</t>
  </si>
  <si>
    <t>Fecha comienzo op</t>
  </si>
  <si>
    <t>vida util d(compra</t>
  </si>
  <si>
    <t>Vida util s/ Concesion</t>
  </si>
  <si>
    <t>Clase Duracion</t>
  </si>
  <si>
    <t>N+24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</si>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</sst>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&quot;$&quot;\ * #,##0_-;\-&quot;$&quot;\ * #,##0_-;_-&quot;$&quot;\ * &quot;-&quot;??_-;_-@_-"/>
    <numFmt numFmtId="165" formatCode="_-&quot;$&quot;\ * #,##0.00_-;\-&quot;$&quot;\ * #,##0.00_-;_-&quot;$&quot;\ * &quot;-&quot;??_-;_-@_-"/>
    <numFmt numFmtId="166" formatCode="0_)"/>
    <numFmt numFmtId="167" formatCode="_ * #,##0_ ;_ * \-#,##0_ ;_ * &quot;-&quot;??_ ;_ @_ "/>
    <numFmt numFmtId="168" formatCode="_-* #,##0_-;\-* #,##0_-;_-* &quot;-&quot;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 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theme="1"/>
      </patternFill>
    </fill>
  </fills>
  <borders count="30">
    <border>
      <left/>
      <right/>
      <top/>
      <bottom/>
      <diagonal/>
    </border>
    <border>
      <left style="medium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/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4" fillId="0" borderId="0"/>
  </cellStyleXfs>
  <cellXfs count="105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41" fontId="3" fillId="0" borderId="0" xfId="2" applyFont="1"/>
    <xf numFmtId="0" fontId="4" fillId="0" borderId="0" xfId="0" applyFont="1"/>
    <xf numFmtId="9" fontId="4" fillId="0" borderId="0" xfId="0" applyNumberFormat="1" applyFont="1"/>
    <xf numFmtId="164" fontId="5" fillId="0" borderId="0" xfId="3" applyNumberFormat="1" applyFont="1"/>
    <xf numFmtId="0" fontId="5" fillId="0" borderId="0" xfId="0" applyFont="1"/>
    <xf numFmtId="0" fontId="2" fillId="0" borderId="4" xfId="0" applyFont="1" applyBorder="1"/>
    <xf numFmtId="14" fontId="3" fillId="0" borderId="5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7" xfId="0" applyFont="1" applyBorder="1"/>
    <xf numFmtId="14" fontId="3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3" fillId="0" borderId="0" xfId="0" applyFont="1" applyAlignment="1">
      <alignment horizontal="center"/>
    </xf>
    <xf numFmtId="2" fontId="4" fillId="0" borderId="0" xfId="0" applyNumberFormat="1" applyFont="1"/>
    <xf numFmtId="14" fontId="3" fillId="0" borderId="10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 applyAlignment="1">
      <alignment horizontal="left"/>
    </xf>
    <xf numFmtId="14" fontId="3" fillId="0" borderId="0" xfId="0" applyNumberFormat="1" applyFont="1"/>
    <xf numFmtId="41" fontId="2" fillId="0" borderId="0" xfId="2" applyFont="1"/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horizontal="left" vertical="center"/>
    </xf>
    <xf numFmtId="0" fontId="8" fillId="2" borderId="18" xfId="0" applyFont="1" applyFill="1" applyBorder="1" applyAlignment="1">
      <alignment vertical="center"/>
    </xf>
    <xf numFmtId="41" fontId="8" fillId="2" borderId="18" xfId="2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9" fillId="2" borderId="18" xfId="0" applyFont="1" applyFill="1" applyBorder="1" applyAlignment="1">
      <alignment vertical="center"/>
    </xf>
    <xf numFmtId="164" fontId="8" fillId="2" borderId="0" xfId="3" applyNumberFormat="1" applyFont="1" applyFill="1" applyAlignment="1">
      <alignment vertical="center"/>
    </xf>
    <xf numFmtId="0" fontId="8" fillId="2" borderId="0" xfId="0" applyFont="1" applyFill="1" applyAlignment="1">
      <alignment horizontal="center" wrapText="1"/>
    </xf>
    <xf numFmtId="164" fontId="8" fillId="2" borderId="0" xfId="4" applyNumberFormat="1" applyFont="1" applyFill="1" applyAlignment="1">
      <alignment vertical="center"/>
    </xf>
    <xf numFmtId="41" fontId="8" fillId="2" borderId="0" xfId="2" applyFont="1" applyFill="1" applyAlignment="1">
      <alignment vertical="center"/>
    </xf>
    <xf numFmtId="164" fontId="8" fillId="2" borderId="19" xfId="4" applyNumberFormat="1" applyFont="1" applyFill="1" applyBorder="1" applyAlignment="1">
      <alignment vertical="center"/>
    </xf>
    <xf numFmtId="164" fontId="8" fillId="2" borderId="20" xfId="4" applyNumberFormat="1" applyFont="1" applyFill="1" applyBorder="1" applyAlignment="1">
      <alignment vertical="center"/>
    </xf>
    <xf numFmtId="41" fontId="8" fillId="2" borderId="21" xfId="2" applyFont="1" applyFill="1" applyBorder="1" applyAlignment="1">
      <alignment vertical="center"/>
    </xf>
    <xf numFmtId="166" fontId="10" fillId="3" borderId="0" xfId="0" applyNumberFormat="1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0" xfId="0" applyFont="1" applyFill="1"/>
    <xf numFmtId="0" fontId="10" fillId="3" borderId="8" xfId="0" applyFont="1" applyFill="1" applyBorder="1" applyAlignment="1">
      <alignment horizontal="left"/>
    </xf>
    <xf numFmtId="14" fontId="10" fillId="3" borderId="0" xfId="0" applyNumberFormat="1" applyFont="1" applyFill="1"/>
    <xf numFmtId="1" fontId="10" fillId="3" borderId="0" xfId="0" applyNumberFormat="1" applyFont="1" applyFill="1"/>
    <xf numFmtId="41" fontId="10" fillId="3" borderId="0" xfId="2" applyFont="1" applyFill="1" applyBorder="1"/>
    <xf numFmtId="167" fontId="10" fillId="3" borderId="0" xfId="1" applyNumberFormat="1" applyFont="1" applyFill="1" applyBorder="1"/>
    <xf numFmtId="0" fontId="10" fillId="3" borderId="0" xfId="1" applyNumberFormat="1" applyFont="1" applyFill="1" applyBorder="1"/>
    <xf numFmtId="167" fontId="3" fillId="0" borderId="8" xfId="1" applyNumberFormat="1" applyFont="1" applyFill="1" applyBorder="1"/>
    <xf numFmtId="1" fontId="3" fillId="0" borderId="8" xfId="0" applyNumberFormat="1" applyFont="1" applyFill="1" applyBorder="1"/>
    <xf numFmtId="41" fontId="3" fillId="0" borderId="8" xfId="2" applyFont="1" applyFill="1" applyBorder="1"/>
    <xf numFmtId="41" fontId="3" fillId="0" borderId="0" xfId="2" applyFont="1" applyFill="1"/>
    <xf numFmtId="41" fontId="10" fillId="3" borderId="0" xfId="2" applyFont="1" applyFill="1"/>
    <xf numFmtId="41" fontId="10" fillId="3" borderId="0" xfId="0" applyNumberFormat="1" applyFont="1" applyFill="1"/>
    <xf numFmtId="41" fontId="10" fillId="3" borderId="19" xfId="2" applyFont="1" applyFill="1" applyBorder="1"/>
    <xf numFmtId="41" fontId="10" fillId="3" borderId="20" xfId="0" applyNumberFormat="1" applyFont="1" applyFill="1" applyBorder="1"/>
    <xf numFmtId="41" fontId="10" fillId="3" borderId="21" xfId="0" applyNumberFormat="1" applyFont="1" applyFill="1" applyBorder="1"/>
    <xf numFmtId="0" fontId="3" fillId="0" borderId="0" xfId="0" applyFont="1" applyFill="1" applyBorder="1"/>
    <xf numFmtId="1" fontId="3" fillId="0" borderId="0" xfId="0" applyNumberFormat="1" applyFont="1"/>
    <xf numFmtId="41" fontId="10" fillId="3" borderId="22" xfId="2" applyFont="1" applyFill="1" applyBorder="1"/>
    <xf numFmtId="41" fontId="10" fillId="3" borderId="0" xfId="0" applyNumberFormat="1" applyFont="1" applyFill="1" applyBorder="1"/>
    <xf numFmtId="41" fontId="10" fillId="3" borderId="23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4" xfId="0" applyFont="1" applyFill="1" applyBorder="1"/>
    <xf numFmtId="0" fontId="1" fillId="4" borderId="0" xfId="0" applyFont="1" applyFill="1" applyBorder="1" applyAlignment="1">
      <alignment horizontal="right"/>
    </xf>
    <xf numFmtId="14" fontId="1" fillId="4" borderId="0" xfId="0" applyNumberFormat="1" applyFont="1" applyFill="1" applyBorder="1" applyAlignment="1">
      <alignment horizontal="right"/>
    </xf>
    <xf numFmtId="41" fontId="1" fillId="4" borderId="0" xfId="2" applyFont="1" applyFill="1" applyBorder="1"/>
    <xf numFmtId="0" fontId="3" fillId="0" borderId="0" xfId="0" applyFont="1" applyAlignment="1">
      <alignment horizontal="right"/>
    </xf>
    <xf numFmtId="168" fontId="3" fillId="0" borderId="0" xfId="5" applyFont="1" applyFill="1"/>
    <xf numFmtId="0" fontId="3" fillId="5" borderId="0" xfId="0" applyFont="1" applyFill="1"/>
    <xf numFmtId="14" fontId="3" fillId="0" borderId="0" xfId="0" applyNumberFormat="1" applyFont="1" applyAlignment="1">
      <alignment horizontal="right"/>
    </xf>
    <xf numFmtId="41" fontId="3" fillId="0" borderId="0" xfId="2" applyFont="1" applyFill="1" applyBorder="1"/>
    <xf numFmtId="41" fontId="10" fillId="3" borderId="25" xfId="2" applyFont="1" applyFill="1" applyBorder="1"/>
    <xf numFmtId="41" fontId="10" fillId="3" borderId="26" xfId="0" applyNumberFormat="1" applyFont="1" applyFill="1" applyBorder="1"/>
    <xf numFmtId="41" fontId="10" fillId="3" borderId="27" xfId="0" applyNumberFormat="1" applyFont="1" applyFill="1" applyBorder="1"/>
    <xf numFmtId="0" fontId="15" fillId="0" borderId="28" xfId="6" applyFont="1" applyBorder="1" applyAlignment="1">
      <alignment horizontal="left"/>
    </xf>
    <xf numFmtId="0" fontId="16" fillId="6" borderId="29" xfId="6" applyFont="1" applyFill="1" applyBorder="1" applyAlignment="1">
      <alignment horizontal="left" vertical="center"/>
    </xf>
    <xf numFmtId="0" fontId="16" fillId="6" borderId="29" xfId="6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1" fontId="15" fillId="0" borderId="28" xfId="6" applyNumberFormat="1" applyFont="1" applyBorder="1" applyAlignment="1">
      <alignment horizontal="left"/>
    </xf>
    <xf numFmtId="1" fontId="16" fillId="6" borderId="29" xfId="6" applyNumberFormat="1" applyFont="1" applyFill="1" applyBorder="1" applyAlignment="1">
      <alignment horizontal="left" vertical="center"/>
    </xf>
    <xf numFmtId="1" fontId="1" fillId="4" borderId="0" xfId="0" applyNumberFormat="1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0" fillId="0" borderId="0" xfId="0" applyNumberFormat="1"/>
    <xf numFmtId="14" fontId="0" fillId="0" borderId="0" xfId="0" applyNumberFormat="1"/>
  </cellXfs>
  <cellStyles count="7">
    <cellStyle name="Millares" xfId="1" builtinId="3"/>
    <cellStyle name="Millares [0]" xfId="2" builtinId="6"/>
    <cellStyle name="Millares [0] 3" xfId="5"/>
    <cellStyle name="Moneda" xfId="3" builtinId="4"/>
    <cellStyle name="Moneda 2" xfId="4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6"/>
  <sheetViews>
    <sheetView tabSelected="1" topLeftCell="J1" workbookViewId="0">
      <selection activeCell="Z8" sqref="Z8"/>
    </sheetView>
  </sheetViews>
  <sheetFormatPr baseColWidth="10" defaultRowHeight="15"/>
  <cols>
    <col min="15" max="15" width="11.42578125" style="103"/>
  </cols>
  <sheetData>
    <row r="1" spans="1:36" ht="15.75" thickBo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5"/>
      <c r="H1" s="4"/>
      <c r="I1" s="4"/>
      <c r="J1" s="4"/>
      <c r="K1" s="4"/>
      <c r="L1" s="4"/>
      <c r="M1" s="4"/>
      <c r="N1" s="4"/>
      <c r="O1" s="72"/>
      <c r="P1" s="4"/>
      <c r="Q1" s="4"/>
      <c r="R1" s="4"/>
      <c r="S1" s="4"/>
      <c r="T1" s="6"/>
      <c r="U1" s="4"/>
      <c r="V1" s="4"/>
      <c r="W1" s="7"/>
      <c r="X1" s="8"/>
      <c r="Y1" s="7"/>
      <c r="Z1" s="4"/>
      <c r="AA1" s="9"/>
      <c r="AB1" s="9"/>
      <c r="AC1" s="9"/>
      <c r="AD1" s="9"/>
      <c r="AE1" s="10"/>
      <c r="AF1" s="10"/>
      <c r="AG1" s="10"/>
      <c r="AH1" s="10"/>
      <c r="AI1" s="10"/>
      <c r="AJ1" s="10"/>
    </row>
    <row r="2" spans="1:36">
      <c r="A2" s="11" t="s">
        <v>4</v>
      </c>
      <c r="B2" s="12">
        <v>43496</v>
      </c>
      <c r="C2" s="13">
        <v>1</v>
      </c>
      <c r="D2" s="14">
        <v>2019</v>
      </c>
      <c r="E2" s="4"/>
      <c r="F2" s="4"/>
      <c r="G2" s="15" t="s">
        <v>5</v>
      </c>
      <c r="H2" s="16"/>
      <c r="I2" s="4"/>
      <c r="J2" s="4"/>
      <c r="K2" s="4"/>
      <c r="L2" s="4"/>
      <c r="M2" s="4"/>
      <c r="N2" s="4"/>
      <c r="O2" s="72"/>
      <c r="P2" s="4"/>
      <c r="Q2" s="4"/>
      <c r="R2" s="4"/>
      <c r="S2" s="4"/>
      <c r="T2" s="6"/>
      <c r="U2" s="4"/>
      <c r="V2" s="4"/>
      <c r="W2" s="7"/>
      <c r="X2" s="17"/>
      <c r="Y2" s="7"/>
      <c r="Z2" s="4"/>
      <c r="AA2" s="9"/>
      <c r="AB2" s="9"/>
      <c r="AC2" s="9"/>
      <c r="AD2" s="9"/>
      <c r="AE2" s="10"/>
      <c r="AF2" s="10"/>
      <c r="AG2" s="10"/>
      <c r="AH2" s="10"/>
      <c r="AI2" s="10"/>
      <c r="AJ2" s="10"/>
    </row>
    <row r="3" spans="1:36">
      <c r="A3" s="18" t="s">
        <v>6</v>
      </c>
      <c r="B3" s="19">
        <v>43465</v>
      </c>
      <c r="C3" s="20">
        <v>12</v>
      </c>
      <c r="D3" s="21">
        <v>2018</v>
      </c>
      <c r="E3" s="4" t="s">
        <v>7</v>
      </c>
      <c r="F3" s="4" t="s">
        <v>8</v>
      </c>
      <c r="G3" s="15"/>
      <c r="H3" s="16"/>
      <c r="I3" s="4"/>
      <c r="J3" s="4"/>
      <c r="K3" s="4"/>
      <c r="L3" s="4"/>
      <c r="M3" s="4"/>
      <c r="N3" s="4"/>
      <c r="O3" s="72"/>
      <c r="P3" s="4"/>
      <c r="Q3" s="4"/>
      <c r="R3" s="4"/>
      <c r="S3" s="4"/>
      <c r="T3" s="6"/>
      <c r="U3" s="22"/>
      <c r="V3" s="22"/>
      <c r="W3" s="17"/>
      <c r="X3" s="23"/>
      <c r="Y3" s="7"/>
      <c r="Z3" s="4"/>
      <c r="AA3" s="9"/>
      <c r="AB3" s="9"/>
      <c r="AC3" s="9"/>
      <c r="AD3" s="9"/>
      <c r="AE3" s="10"/>
      <c r="AF3" s="10"/>
      <c r="AG3" s="10"/>
      <c r="AH3" s="10"/>
      <c r="AI3" s="10"/>
      <c r="AJ3" s="10"/>
    </row>
    <row r="4" spans="1:36" ht="15.75" thickBot="1">
      <c r="A4" s="18" t="s">
        <v>6</v>
      </c>
      <c r="B4" s="24">
        <v>43830</v>
      </c>
      <c r="C4" s="25">
        <v>12</v>
      </c>
      <c r="D4" s="26">
        <v>2019</v>
      </c>
      <c r="E4" s="27"/>
      <c r="F4" s="4" t="s">
        <v>9</v>
      </c>
      <c r="G4" s="15"/>
      <c r="H4" s="16"/>
      <c r="I4" s="4"/>
      <c r="J4" s="4"/>
      <c r="K4" s="4"/>
      <c r="L4" s="4"/>
      <c r="M4" s="4"/>
      <c r="N4" s="4"/>
      <c r="O4" s="72"/>
      <c r="P4" s="4"/>
      <c r="Q4" s="4"/>
      <c r="R4" s="4"/>
      <c r="S4" s="4"/>
      <c r="T4" s="6"/>
      <c r="U4" s="4"/>
      <c r="V4" s="4"/>
      <c r="W4" s="7"/>
      <c r="X4" s="7"/>
      <c r="Y4" s="7"/>
      <c r="Z4" s="4"/>
      <c r="AA4" s="9"/>
      <c r="AB4" s="9"/>
      <c r="AC4" s="9"/>
      <c r="AD4" s="9"/>
      <c r="AE4" s="10"/>
      <c r="AF4" s="10"/>
      <c r="AG4" s="10"/>
      <c r="AH4" s="10"/>
      <c r="AI4" s="10"/>
      <c r="AJ4" s="10"/>
    </row>
    <row r="5" spans="1:36" ht="34.5" thickBot="1">
      <c r="A5" s="28" t="s">
        <v>10</v>
      </c>
      <c r="B5" s="28" t="s">
        <v>11</v>
      </c>
      <c r="C5" s="28"/>
      <c r="D5" s="5"/>
      <c r="E5" s="4"/>
      <c r="F5" s="4"/>
      <c r="G5" s="5"/>
      <c r="H5" s="4"/>
      <c r="I5" s="4"/>
      <c r="J5" s="4"/>
      <c r="K5" s="29"/>
      <c r="L5" s="29"/>
      <c r="M5" s="29"/>
      <c r="N5" s="29"/>
      <c r="O5" s="72"/>
      <c r="P5" s="29"/>
      <c r="Q5" s="29"/>
      <c r="R5" s="29"/>
      <c r="S5" s="29"/>
      <c r="T5" s="30"/>
      <c r="U5" s="31" t="s">
        <v>12</v>
      </c>
      <c r="V5" s="32"/>
      <c r="W5" s="33" t="s">
        <v>13</v>
      </c>
      <c r="X5" s="34" t="s">
        <v>14</v>
      </c>
      <c r="Y5" s="35"/>
      <c r="Z5" s="36"/>
      <c r="AA5" s="37" t="s">
        <v>15</v>
      </c>
      <c r="AB5" s="38"/>
      <c r="AC5" s="38"/>
      <c r="AD5" s="39" t="s">
        <v>16</v>
      </c>
      <c r="AE5" s="10"/>
      <c r="AF5" s="10"/>
      <c r="AG5" s="10"/>
      <c r="AH5" s="10">
        <v>8</v>
      </c>
      <c r="AI5" s="10"/>
      <c r="AJ5" s="10"/>
    </row>
    <row r="6" spans="1:36" ht="15.75" thickBot="1">
      <c r="A6" s="90">
        <v>0</v>
      </c>
      <c r="B6" s="90">
        <f>A6+1</f>
        <v>1</v>
      </c>
      <c r="C6" s="90">
        <f t="shared" ref="C6:T6" si="0">B6+1</f>
        <v>2</v>
      </c>
      <c r="D6" s="90">
        <f t="shared" si="0"/>
        <v>3</v>
      </c>
      <c r="E6" s="90">
        <f t="shared" si="0"/>
        <v>4</v>
      </c>
      <c r="F6" s="90">
        <f t="shared" si="0"/>
        <v>5</v>
      </c>
      <c r="G6" s="90">
        <f t="shared" si="0"/>
        <v>6</v>
      </c>
      <c r="H6" s="90">
        <f t="shared" si="0"/>
        <v>7</v>
      </c>
      <c r="I6" s="90">
        <f t="shared" si="0"/>
        <v>8</v>
      </c>
      <c r="J6" s="90">
        <f t="shared" si="0"/>
        <v>9</v>
      </c>
      <c r="K6" s="90">
        <f t="shared" si="0"/>
        <v>10</v>
      </c>
      <c r="L6" s="90">
        <f t="shared" si="0"/>
        <v>11</v>
      </c>
      <c r="M6" s="90">
        <f t="shared" si="0"/>
        <v>12</v>
      </c>
      <c r="N6" s="90">
        <f t="shared" si="0"/>
        <v>13</v>
      </c>
      <c r="O6" s="99">
        <f t="shared" si="0"/>
        <v>14</v>
      </c>
      <c r="P6" s="90">
        <f t="shared" si="0"/>
        <v>15</v>
      </c>
      <c r="Q6" s="90">
        <f t="shared" si="0"/>
        <v>16</v>
      </c>
      <c r="R6" s="90">
        <f t="shared" si="0"/>
        <v>17</v>
      </c>
      <c r="S6" s="90">
        <f t="shared" si="0"/>
        <v>18</v>
      </c>
      <c r="T6" s="90">
        <f t="shared" si="0"/>
        <v>19</v>
      </c>
      <c r="U6" s="93"/>
      <c r="V6" s="94"/>
      <c r="W6" s="33"/>
      <c r="X6" s="95"/>
      <c r="Y6" s="96"/>
      <c r="Z6" s="36"/>
      <c r="AA6" s="97"/>
      <c r="AB6" s="97"/>
      <c r="AC6" s="97"/>
      <c r="AD6" s="98"/>
      <c r="AE6" s="10"/>
      <c r="AF6" s="10"/>
      <c r="AG6" s="10"/>
      <c r="AH6" s="10"/>
      <c r="AI6" s="10"/>
      <c r="AJ6" s="10"/>
    </row>
    <row r="7" spans="1:36" ht="35.25" thickBot="1">
      <c r="A7" s="40" t="s">
        <v>17</v>
      </c>
      <c r="B7" s="40" t="s">
        <v>18</v>
      </c>
      <c r="C7" s="40" t="s">
        <v>19</v>
      </c>
      <c r="D7" s="40" t="s">
        <v>20</v>
      </c>
      <c r="E7" s="41" t="s">
        <v>21</v>
      </c>
      <c r="F7" s="41" t="s">
        <v>22</v>
      </c>
      <c r="G7" s="40" t="s">
        <v>23</v>
      </c>
      <c r="H7" s="41" t="s">
        <v>24</v>
      </c>
      <c r="I7" s="41" t="s">
        <v>25</v>
      </c>
      <c r="J7" s="41" t="s">
        <v>26</v>
      </c>
      <c r="K7" s="41" t="s">
        <v>27</v>
      </c>
      <c r="L7" s="91" t="s">
        <v>60</v>
      </c>
      <c r="M7" s="91" t="s">
        <v>61</v>
      </c>
      <c r="N7" s="91" t="s">
        <v>62</v>
      </c>
      <c r="O7" s="100" t="s">
        <v>63</v>
      </c>
      <c r="P7" s="91" t="s">
        <v>64</v>
      </c>
      <c r="Q7" s="91" t="s">
        <v>65</v>
      </c>
      <c r="R7" s="92" t="s">
        <v>66</v>
      </c>
      <c r="S7" s="41" t="s">
        <v>28</v>
      </c>
      <c r="T7" s="42" t="s">
        <v>29</v>
      </c>
      <c r="U7" s="43" t="s">
        <v>2</v>
      </c>
      <c r="V7" s="44" t="s">
        <v>3</v>
      </c>
      <c r="W7" s="45" t="s">
        <v>30</v>
      </c>
      <c r="X7" s="45" t="s">
        <v>31</v>
      </c>
      <c r="Y7" s="45" t="s">
        <v>32</v>
      </c>
      <c r="Z7" s="41" t="s">
        <v>33</v>
      </c>
      <c r="AA7" s="46" t="s">
        <v>34</v>
      </c>
      <c r="AB7" s="47" t="s">
        <v>35</v>
      </c>
      <c r="AC7" s="47" t="s">
        <v>36</v>
      </c>
      <c r="AD7" s="47" t="s">
        <v>37</v>
      </c>
      <c r="AE7" s="48" t="s">
        <v>38</v>
      </c>
      <c r="AF7" s="48" t="s">
        <v>39</v>
      </c>
      <c r="AG7" s="49" t="s">
        <v>40</v>
      </c>
      <c r="AH7" s="50" t="s">
        <v>41</v>
      </c>
      <c r="AI7" s="51" t="s">
        <v>42</v>
      </c>
      <c r="AJ7" s="52" t="s">
        <v>43</v>
      </c>
    </row>
    <row r="8" spans="1:36">
      <c r="A8" s="53">
        <v>19</v>
      </c>
      <c r="B8" s="54" t="s">
        <v>44</v>
      </c>
      <c r="C8" s="54">
        <v>1</v>
      </c>
      <c r="D8" s="54"/>
      <c r="E8" s="55" t="s">
        <v>45</v>
      </c>
      <c r="F8" s="54" t="s">
        <v>46</v>
      </c>
      <c r="G8" s="54" t="s">
        <v>47</v>
      </c>
      <c r="H8" s="56" t="s">
        <v>48</v>
      </c>
      <c r="I8" s="54" t="s">
        <v>49</v>
      </c>
      <c r="J8" s="54"/>
      <c r="K8" s="57">
        <v>42748</v>
      </c>
      <c r="L8" s="57"/>
      <c r="M8" s="57"/>
      <c r="N8" s="57"/>
      <c r="O8" s="58">
        <v>0</v>
      </c>
      <c r="P8" s="57"/>
      <c r="Q8" s="57" t="s">
        <v>67</v>
      </c>
      <c r="R8" s="57"/>
      <c r="S8" s="58">
        <v>36</v>
      </c>
      <c r="T8" s="59">
        <v>1023973.65</v>
      </c>
      <c r="U8" s="60">
        <v>1</v>
      </c>
      <c r="V8" s="61">
        <v>2019</v>
      </c>
      <c r="W8" s="60">
        <v>0</v>
      </c>
      <c r="X8" s="62">
        <f>+($D$4-V8)*12+$C$4-U8+1</f>
        <v>12</v>
      </c>
      <c r="Y8" s="62">
        <f>+IF(S8&lt;X8,0,S8-X8)</f>
        <v>24</v>
      </c>
      <c r="Z8" s="62">
        <f>+T8/S8</f>
        <v>28443.712500000001</v>
      </c>
      <c r="AA8" s="63">
        <f>+IFERROR(T8/J8,0)</f>
        <v>0</v>
      </c>
      <c r="AB8" s="64">
        <f>+(T8/S8)*X8</f>
        <v>341324.55000000005</v>
      </c>
      <c r="AC8" s="65">
        <f>+AA8+AB8</f>
        <v>341324.55000000005</v>
      </c>
      <c r="AD8" s="65">
        <f>+T8-AC8</f>
        <v>682649.1</v>
      </c>
      <c r="AE8" s="66">
        <f>+Z8*12</f>
        <v>341324.55000000005</v>
      </c>
      <c r="AF8" s="67">
        <f>+AC8+AE8</f>
        <v>682649.10000000009</v>
      </c>
      <c r="AG8" s="67">
        <f>+T8-AF8</f>
        <v>341324.54999999993</v>
      </c>
      <c r="AH8" s="68">
        <f>+Z8*AH$5</f>
        <v>227549.7</v>
      </c>
      <c r="AI8" s="69">
        <f>+AF8+AH8</f>
        <v>910198.8</v>
      </c>
      <c r="AJ8" s="70">
        <f>+T8-AI8</f>
        <v>113774.84999999998</v>
      </c>
    </row>
    <row r="9" spans="1:36">
      <c r="A9" s="53">
        <v>19</v>
      </c>
      <c r="B9" s="54" t="s">
        <v>44</v>
      </c>
      <c r="C9" s="4">
        <v>2</v>
      </c>
      <c r="D9" s="4"/>
      <c r="E9" s="71" t="s">
        <v>50</v>
      </c>
      <c r="F9" s="71" t="s">
        <v>51</v>
      </c>
      <c r="G9" s="4">
        <v>1860166</v>
      </c>
      <c r="H9" s="4" t="s">
        <v>48</v>
      </c>
      <c r="I9" s="4" t="s">
        <v>49</v>
      </c>
      <c r="J9" s="4"/>
      <c r="K9" s="29">
        <v>43609</v>
      </c>
      <c r="L9" s="29"/>
      <c r="M9" s="29"/>
      <c r="N9" s="29"/>
      <c r="O9" s="72">
        <v>0</v>
      </c>
      <c r="P9" s="29"/>
      <c r="Q9" s="57" t="s">
        <v>67</v>
      </c>
      <c r="R9" s="29"/>
      <c r="S9" s="72">
        <v>36</v>
      </c>
      <c r="T9" s="6">
        <v>1108072</v>
      </c>
      <c r="U9" s="4">
        <v>1</v>
      </c>
      <c r="V9" s="4">
        <v>2019</v>
      </c>
      <c r="W9" s="4"/>
      <c r="X9" s="62">
        <f t="shared" ref="X9:X11" si="1">+($D$4-V9)*12+$C$4-U9+1</f>
        <v>12</v>
      </c>
      <c r="Y9" s="62">
        <f t="shared" ref="Y9:Y11" si="2">+IF(S9&lt;X9,0,S9-X9)</f>
        <v>24</v>
      </c>
      <c r="Z9" s="62">
        <f t="shared" ref="Z9:Z15" si="3">+T9/S9</f>
        <v>30779.777777777777</v>
      </c>
      <c r="AA9" s="63">
        <f t="shared" ref="AA9:AA11" si="4">+IFERROR(T9/J9,0)</f>
        <v>0</v>
      </c>
      <c r="AB9" s="64">
        <f t="shared" ref="AB9:AB11" si="5">+(T9/S9)*X9</f>
        <v>369357.33333333331</v>
      </c>
      <c r="AC9" s="65">
        <f t="shared" ref="AC9:AC11" si="6">+AA9+AB9</f>
        <v>369357.33333333331</v>
      </c>
      <c r="AD9" s="65">
        <f t="shared" ref="AD9:AD11" si="7">+T9-AC9</f>
        <v>738714.66666666674</v>
      </c>
      <c r="AE9" s="66">
        <f t="shared" ref="AE9:AE11" si="8">+Z9*12</f>
        <v>369357.33333333331</v>
      </c>
      <c r="AF9" s="67">
        <f t="shared" ref="AF9:AF15" si="9">+AC9+AE9</f>
        <v>738714.66666666663</v>
      </c>
      <c r="AG9" s="67">
        <f t="shared" ref="AG9:AG15" si="10">+T9-AF9</f>
        <v>369357.33333333337</v>
      </c>
      <c r="AH9" s="73">
        <f t="shared" ref="AH9:AH15" si="11">+Z9*AH$5</f>
        <v>246238.22222222222</v>
      </c>
      <c r="AI9" s="74">
        <f t="shared" ref="AI9:AI15" si="12">+AF9+AH9</f>
        <v>984952.88888888888</v>
      </c>
      <c r="AJ9" s="75">
        <f t="shared" ref="AJ9:AJ15" si="13">+T9-AI9</f>
        <v>123119.11111111112</v>
      </c>
    </row>
    <row r="10" spans="1:36">
      <c r="A10" s="53">
        <v>19</v>
      </c>
      <c r="B10" s="54" t="s">
        <v>44</v>
      </c>
      <c r="C10" s="4">
        <v>3</v>
      </c>
      <c r="D10" s="4"/>
      <c r="E10" s="4" t="s">
        <v>52</v>
      </c>
      <c r="F10" s="4" t="s">
        <v>53</v>
      </c>
      <c r="G10" s="4">
        <v>38142677</v>
      </c>
      <c r="H10" s="4" t="s">
        <v>48</v>
      </c>
      <c r="I10" s="4" t="s">
        <v>49</v>
      </c>
      <c r="J10" s="4"/>
      <c r="K10" s="29">
        <v>43591</v>
      </c>
      <c r="L10" s="29"/>
      <c r="M10" s="29"/>
      <c r="N10" s="29"/>
      <c r="O10" s="72">
        <v>0</v>
      </c>
      <c r="P10" s="29"/>
      <c r="Q10" s="57" t="s">
        <v>67</v>
      </c>
      <c r="R10" s="29"/>
      <c r="S10" s="72">
        <v>36</v>
      </c>
      <c r="T10" s="6">
        <v>161817</v>
      </c>
      <c r="U10" s="4">
        <v>1</v>
      </c>
      <c r="V10" s="4">
        <v>2019</v>
      </c>
      <c r="W10" s="4"/>
      <c r="X10" s="62">
        <f t="shared" si="1"/>
        <v>12</v>
      </c>
      <c r="Y10" s="62">
        <f t="shared" si="2"/>
        <v>24</v>
      </c>
      <c r="Z10" s="62">
        <f t="shared" si="3"/>
        <v>4494.916666666667</v>
      </c>
      <c r="AA10" s="63">
        <f t="shared" si="4"/>
        <v>0</v>
      </c>
      <c r="AB10" s="64">
        <f t="shared" si="5"/>
        <v>53939</v>
      </c>
      <c r="AC10" s="65">
        <f t="shared" si="6"/>
        <v>53939</v>
      </c>
      <c r="AD10" s="65">
        <f t="shared" si="7"/>
        <v>107878</v>
      </c>
      <c r="AE10" s="66">
        <f t="shared" si="8"/>
        <v>53939</v>
      </c>
      <c r="AF10" s="67">
        <f t="shared" si="9"/>
        <v>107878</v>
      </c>
      <c r="AG10" s="67">
        <f t="shared" si="10"/>
        <v>53939</v>
      </c>
      <c r="AH10" s="73">
        <f t="shared" si="11"/>
        <v>35959.333333333336</v>
      </c>
      <c r="AI10" s="74">
        <f t="shared" si="12"/>
        <v>143837.33333333334</v>
      </c>
      <c r="AJ10" s="75">
        <f t="shared" si="13"/>
        <v>17979.666666666657</v>
      </c>
    </row>
    <row r="11" spans="1:36">
      <c r="A11" s="53">
        <v>19</v>
      </c>
      <c r="B11" s="54" t="s">
        <v>44</v>
      </c>
      <c r="C11" s="76">
        <v>4</v>
      </c>
      <c r="D11" s="77"/>
      <c r="E11" s="77" t="s">
        <v>50</v>
      </c>
      <c r="F11" s="77" t="s">
        <v>51</v>
      </c>
      <c r="G11" s="76">
        <v>1918035</v>
      </c>
      <c r="H11" s="78" t="s">
        <v>48</v>
      </c>
      <c r="I11" s="77" t="s">
        <v>49</v>
      </c>
      <c r="J11" s="79"/>
      <c r="K11" s="80">
        <v>43609</v>
      </c>
      <c r="L11" s="80"/>
      <c r="M11" s="80"/>
      <c r="N11" s="80"/>
      <c r="O11" s="101">
        <v>0</v>
      </c>
      <c r="P11" s="80"/>
      <c r="Q11" s="57" t="s">
        <v>67</v>
      </c>
      <c r="R11" s="80"/>
      <c r="S11" s="4">
        <v>36</v>
      </c>
      <c r="T11" s="81">
        <v>924793</v>
      </c>
      <c r="U11" s="4">
        <v>1</v>
      </c>
      <c r="V11" s="4">
        <v>2019</v>
      </c>
      <c r="W11" s="4"/>
      <c r="X11" s="62">
        <f t="shared" si="1"/>
        <v>12</v>
      </c>
      <c r="Y11" s="62">
        <f t="shared" si="2"/>
        <v>24</v>
      </c>
      <c r="Z11" s="62">
        <f t="shared" si="3"/>
        <v>25688.694444444445</v>
      </c>
      <c r="AA11" s="63">
        <f t="shared" si="4"/>
        <v>0</v>
      </c>
      <c r="AB11" s="64">
        <f t="shared" si="5"/>
        <v>308264.33333333337</v>
      </c>
      <c r="AC11" s="65">
        <f t="shared" si="6"/>
        <v>308264.33333333337</v>
      </c>
      <c r="AD11" s="65">
        <f t="shared" si="7"/>
        <v>616528.66666666663</v>
      </c>
      <c r="AE11" s="66">
        <f t="shared" si="8"/>
        <v>308264.33333333337</v>
      </c>
      <c r="AF11" s="67">
        <f t="shared" si="9"/>
        <v>616528.66666666674</v>
      </c>
      <c r="AG11" s="67">
        <f t="shared" si="10"/>
        <v>308264.33333333326</v>
      </c>
      <c r="AH11" s="73">
        <f t="shared" si="11"/>
        <v>205509.55555555556</v>
      </c>
      <c r="AI11" s="74">
        <f>+AF11+AH11</f>
        <v>822038.22222222225</v>
      </c>
      <c r="AJ11" s="75">
        <f t="shared" si="13"/>
        <v>102754.77777777775</v>
      </c>
    </row>
    <row r="12" spans="1:36">
      <c r="A12" s="53">
        <v>19</v>
      </c>
      <c r="B12" s="4" t="s">
        <v>54</v>
      </c>
      <c r="C12" s="4"/>
      <c r="D12" s="4"/>
      <c r="E12" s="4" t="s">
        <v>55</v>
      </c>
      <c r="F12" s="4" t="s">
        <v>56</v>
      </c>
      <c r="G12" s="82">
        <v>1991120</v>
      </c>
      <c r="H12" s="22" t="s">
        <v>48</v>
      </c>
      <c r="I12" s="4"/>
      <c r="J12" s="4"/>
      <c r="K12" s="29">
        <v>44027</v>
      </c>
      <c r="L12" s="29"/>
      <c r="M12" s="29"/>
      <c r="N12" s="29"/>
      <c r="O12" s="72">
        <v>0</v>
      </c>
      <c r="P12" s="29"/>
      <c r="Q12" s="57" t="s">
        <v>67</v>
      </c>
      <c r="R12" s="29"/>
      <c r="S12" s="4">
        <v>36</v>
      </c>
      <c r="T12" s="83">
        <v>1191239</v>
      </c>
      <c r="U12" s="4">
        <f>MONTH(K12)</f>
        <v>7</v>
      </c>
      <c r="V12" s="4">
        <f>YEAR(K12)</f>
        <v>2020</v>
      </c>
      <c r="W12" s="4"/>
      <c r="X12" s="4"/>
      <c r="Y12" s="4">
        <v>30</v>
      </c>
      <c r="Z12" s="62">
        <f t="shared" si="3"/>
        <v>33089.972222222219</v>
      </c>
      <c r="AA12" s="4"/>
      <c r="AB12" s="30"/>
      <c r="AC12" s="30"/>
      <c r="AD12" s="30"/>
      <c r="AE12" s="30">
        <f>+Z12*6</f>
        <v>198539.83333333331</v>
      </c>
      <c r="AF12" s="67">
        <f t="shared" si="9"/>
        <v>198539.83333333331</v>
      </c>
      <c r="AG12" s="67">
        <f t="shared" si="10"/>
        <v>992699.16666666674</v>
      </c>
      <c r="AH12" s="73">
        <f t="shared" si="11"/>
        <v>264719.77777777775</v>
      </c>
      <c r="AI12" s="74">
        <f t="shared" si="12"/>
        <v>463259.61111111107</v>
      </c>
      <c r="AJ12" s="75">
        <f t="shared" si="13"/>
        <v>727979.38888888899</v>
      </c>
    </row>
    <row r="13" spans="1:36">
      <c r="A13" s="53">
        <v>19</v>
      </c>
      <c r="B13" s="4" t="s">
        <v>54</v>
      </c>
      <c r="C13" s="4"/>
      <c r="D13" s="4"/>
      <c r="E13" s="4" t="s">
        <v>57</v>
      </c>
      <c r="F13" s="4" t="s">
        <v>56</v>
      </c>
      <c r="G13" s="82">
        <v>1992065</v>
      </c>
      <c r="H13" s="22" t="s">
        <v>58</v>
      </c>
      <c r="I13" s="4"/>
      <c r="J13" s="4"/>
      <c r="K13" s="29">
        <v>44032</v>
      </c>
      <c r="L13" s="29"/>
      <c r="M13" s="29"/>
      <c r="N13" s="29"/>
      <c r="O13" s="72">
        <v>0</v>
      </c>
      <c r="P13" s="29"/>
      <c r="Q13" s="57" t="s">
        <v>67</v>
      </c>
      <c r="R13" s="29"/>
      <c r="S13" s="4">
        <v>36</v>
      </c>
      <c r="T13" s="83">
        <v>599700.5</v>
      </c>
      <c r="U13" s="4">
        <f t="shared" ref="U13:U15" si="14">MONTH(K13)</f>
        <v>7</v>
      </c>
      <c r="V13" s="4">
        <f t="shared" ref="V13:V15" si="15">YEAR(K13)</f>
        <v>2020</v>
      </c>
      <c r="W13" s="4"/>
      <c r="X13" s="4"/>
      <c r="Y13" s="4">
        <v>30</v>
      </c>
      <c r="Z13" s="62">
        <f t="shared" si="3"/>
        <v>16658.347222222223</v>
      </c>
      <c r="AA13" s="4"/>
      <c r="AB13" s="4"/>
      <c r="AC13" s="4"/>
      <c r="AD13" s="4"/>
      <c r="AE13" s="6">
        <f>+Z13*6</f>
        <v>99950.083333333343</v>
      </c>
      <c r="AF13" s="67">
        <f t="shared" si="9"/>
        <v>99950.083333333343</v>
      </c>
      <c r="AG13" s="67">
        <f t="shared" si="10"/>
        <v>499750.41666666663</v>
      </c>
      <c r="AH13" s="73">
        <f t="shared" si="11"/>
        <v>133266.77777777778</v>
      </c>
      <c r="AI13" s="74">
        <f t="shared" si="12"/>
        <v>233216.86111111112</v>
      </c>
      <c r="AJ13" s="75">
        <f t="shared" si="13"/>
        <v>366483.63888888888</v>
      </c>
    </row>
    <row r="14" spans="1:36">
      <c r="A14" s="53">
        <v>19</v>
      </c>
      <c r="B14" s="4" t="s">
        <v>54</v>
      </c>
      <c r="C14" s="4"/>
      <c r="D14" s="4"/>
      <c r="E14" s="4" t="s">
        <v>57</v>
      </c>
      <c r="F14" s="4" t="s">
        <v>56</v>
      </c>
      <c r="G14" s="82">
        <v>1992065</v>
      </c>
      <c r="H14" s="22" t="s">
        <v>58</v>
      </c>
      <c r="I14" s="4"/>
      <c r="J14" s="4"/>
      <c r="K14" s="29">
        <v>44032</v>
      </c>
      <c r="L14" s="29"/>
      <c r="M14" s="29"/>
      <c r="N14" s="29"/>
      <c r="O14" s="72">
        <v>0</v>
      </c>
      <c r="P14" s="29"/>
      <c r="Q14" s="57" t="s">
        <v>67</v>
      </c>
      <c r="R14" s="29"/>
      <c r="S14" s="4">
        <v>36</v>
      </c>
      <c r="T14" s="83">
        <v>599700.5</v>
      </c>
      <c r="U14" s="4">
        <f t="shared" si="14"/>
        <v>7</v>
      </c>
      <c r="V14" s="4">
        <f t="shared" si="15"/>
        <v>2020</v>
      </c>
      <c r="W14" s="4"/>
      <c r="X14" s="4"/>
      <c r="Y14" s="4">
        <v>30</v>
      </c>
      <c r="Z14" s="62">
        <f t="shared" si="3"/>
        <v>16658.347222222223</v>
      </c>
      <c r="AA14" s="4"/>
      <c r="AB14" s="4"/>
      <c r="AC14" s="4"/>
      <c r="AD14" s="4"/>
      <c r="AE14" s="6">
        <f>+Z14*6</f>
        <v>99950.083333333343</v>
      </c>
      <c r="AF14" s="67">
        <f t="shared" si="9"/>
        <v>99950.083333333343</v>
      </c>
      <c r="AG14" s="67">
        <f t="shared" si="10"/>
        <v>499750.41666666663</v>
      </c>
      <c r="AH14" s="73">
        <f t="shared" si="11"/>
        <v>133266.77777777778</v>
      </c>
      <c r="AI14" s="74">
        <f t="shared" si="12"/>
        <v>233216.86111111112</v>
      </c>
      <c r="AJ14" s="75">
        <f t="shared" si="13"/>
        <v>366483.63888888888</v>
      </c>
    </row>
    <row r="15" spans="1:36">
      <c r="A15" s="53">
        <v>19</v>
      </c>
      <c r="B15" s="4" t="s">
        <v>54</v>
      </c>
      <c r="C15" s="4"/>
      <c r="D15" s="4"/>
      <c r="E15" s="4" t="s">
        <v>59</v>
      </c>
      <c r="F15" s="84" t="s">
        <v>56</v>
      </c>
      <c r="G15" s="82">
        <v>2018305</v>
      </c>
      <c r="H15" s="4" t="s">
        <v>58</v>
      </c>
      <c r="I15" s="4"/>
      <c r="J15" s="4"/>
      <c r="K15" s="85">
        <v>44105</v>
      </c>
      <c r="L15" s="85"/>
      <c r="M15" s="85"/>
      <c r="N15" s="85"/>
      <c r="O15" s="102">
        <v>0</v>
      </c>
      <c r="P15" s="85"/>
      <c r="Q15" s="57" t="s">
        <v>67</v>
      </c>
      <c r="R15" s="85"/>
      <c r="S15" s="4">
        <v>36</v>
      </c>
      <c r="T15" s="86">
        <v>1403603</v>
      </c>
      <c r="U15" s="4">
        <f t="shared" si="14"/>
        <v>10</v>
      </c>
      <c r="V15" s="4">
        <f t="shared" si="15"/>
        <v>2020</v>
      </c>
      <c r="W15" s="4"/>
      <c r="X15" s="4"/>
      <c r="Y15" s="4">
        <v>33</v>
      </c>
      <c r="Z15" s="62">
        <f t="shared" si="3"/>
        <v>38988.972222222219</v>
      </c>
      <c r="AA15" s="4"/>
      <c r="AB15" s="4"/>
      <c r="AC15" s="4"/>
      <c r="AD15" s="4"/>
      <c r="AE15" s="6">
        <f>+Z15*3</f>
        <v>116966.91666666666</v>
      </c>
      <c r="AF15" s="67">
        <f t="shared" si="9"/>
        <v>116966.91666666666</v>
      </c>
      <c r="AG15" s="67">
        <f t="shared" si="10"/>
        <v>1286636.0833333333</v>
      </c>
      <c r="AH15" s="87">
        <f t="shared" si="11"/>
        <v>311911.77777777775</v>
      </c>
      <c r="AI15" s="88">
        <f t="shared" si="12"/>
        <v>428878.69444444438</v>
      </c>
      <c r="AJ15" s="89">
        <f t="shared" si="13"/>
        <v>974724.30555555562</v>
      </c>
    </row>
    <row r="16" spans="1:3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72"/>
      <c r="P16" s="4"/>
      <c r="Q16" s="4"/>
      <c r="R16" s="4"/>
      <c r="S16" s="4"/>
      <c r="T16" s="6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</sheetData>
  <mergeCells count="3">
    <mergeCell ref="U5:V5"/>
    <mergeCell ref="X5:Y5"/>
    <mergeCell ref="AA5:AC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K1" sqref="K1"/>
    </sheetView>
  </sheetViews>
  <sheetFormatPr baseColWidth="10" defaultRowHeight="15"/>
  <cols>
    <col min="11" max="11" width="11.42578125" style="104"/>
  </cols>
  <sheetData>
    <row r="1" spans="1:20">
      <c r="A1">
        <v>19</v>
      </c>
      <c r="B1" t="s">
        <v>44</v>
      </c>
      <c r="C1">
        <v>1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K1" s="104">
        <v>42748</v>
      </c>
      <c r="O1">
        <v>0</v>
      </c>
      <c r="Q1" t="s">
        <v>67</v>
      </c>
      <c r="S1">
        <v>36</v>
      </c>
      <c r="T1">
        <v>1023973.65</v>
      </c>
    </row>
    <row r="2" spans="1:20">
      <c r="A2">
        <v>19</v>
      </c>
      <c r="B2" t="s">
        <v>44</v>
      </c>
      <c r="C2">
        <v>2</v>
      </c>
      <c r="E2" t="s">
        <v>50</v>
      </c>
      <c r="F2" t="s">
        <v>51</v>
      </c>
      <c r="G2">
        <v>1860166</v>
      </c>
      <c r="H2" t="s">
        <v>48</v>
      </c>
      <c r="I2" t="s">
        <v>49</v>
      </c>
      <c r="K2" s="104">
        <v>43609</v>
      </c>
      <c r="O2">
        <v>0</v>
      </c>
      <c r="Q2" t="s">
        <v>67</v>
      </c>
      <c r="S2">
        <v>36</v>
      </c>
      <c r="T2">
        <v>1108072</v>
      </c>
    </row>
    <row r="3" spans="1:20">
      <c r="A3">
        <v>19</v>
      </c>
      <c r="B3" t="s">
        <v>44</v>
      </c>
      <c r="C3">
        <v>3</v>
      </c>
      <c r="E3" t="s">
        <v>52</v>
      </c>
      <c r="F3" t="s">
        <v>53</v>
      </c>
      <c r="G3">
        <v>38142677</v>
      </c>
      <c r="H3" t="s">
        <v>48</v>
      </c>
      <c r="I3" t="s">
        <v>49</v>
      </c>
      <c r="K3" s="104">
        <v>43591</v>
      </c>
      <c r="O3">
        <v>0</v>
      </c>
      <c r="Q3" t="s">
        <v>67</v>
      </c>
      <c r="S3">
        <v>36</v>
      </c>
      <c r="T3">
        <v>161817</v>
      </c>
    </row>
    <row r="4" spans="1:20">
      <c r="A4">
        <v>19</v>
      </c>
      <c r="B4" t="s">
        <v>44</v>
      </c>
      <c r="C4">
        <v>4</v>
      </c>
      <c r="E4" t="s">
        <v>50</v>
      </c>
      <c r="F4" t="s">
        <v>51</v>
      </c>
      <c r="G4">
        <v>1918035</v>
      </c>
      <c r="H4" t="s">
        <v>48</v>
      </c>
      <c r="I4" t="s">
        <v>49</v>
      </c>
      <c r="K4" s="104">
        <v>43609</v>
      </c>
      <c r="O4">
        <v>0</v>
      </c>
      <c r="Q4" t="s">
        <v>67</v>
      </c>
      <c r="S4">
        <v>36</v>
      </c>
      <c r="T4">
        <v>924793</v>
      </c>
    </row>
    <row r="5" spans="1:20">
      <c r="A5">
        <v>19</v>
      </c>
      <c r="B5" t="s">
        <v>54</v>
      </c>
      <c r="E5" t="s">
        <v>55</v>
      </c>
      <c r="F5" t="s">
        <v>56</v>
      </c>
      <c r="G5">
        <v>1991120</v>
      </c>
      <c r="H5" t="s">
        <v>48</v>
      </c>
      <c r="K5" s="104">
        <v>44027</v>
      </c>
      <c r="O5">
        <v>0</v>
      </c>
      <c r="Q5" t="s">
        <v>67</v>
      </c>
      <c r="S5">
        <v>36</v>
      </c>
      <c r="T5">
        <v>1191239</v>
      </c>
    </row>
    <row r="6" spans="1:20">
      <c r="A6">
        <v>19</v>
      </c>
      <c r="B6" t="s">
        <v>54</v>
      </c>
      <c r="E6" t="s">
        <v>57</v>
      </c>
      <c r="F6" t="s">
        <v>56</v>
      </c>
      <c r="G6">
        <v>1992065</v>
      </c>
      <c r="H6" t="s">
        <v>58</v>
      </c>
      <c r="K6" s="104">
        <v>44032</v>
      </c>
      <c r="O6">
        <v>0</v>
      </c>
      <c r="Q6" t="s">
        <v>67</v>
      </c>
      <c r="S6">
        <v>36</v>
      </c>
      <c r="T6">
        <v>599700.5</v>
      </c>
    </row>
    <row r="7" spans="1:20">
      <c r="A7">
        <v>19</v>
      </c>
      <c r="B7" t="s">
        <v>54</v>
      </c>
      <c r="E7" t="s">
        <v>57</v>
      </c>
      <c r="F7" t="s">
        <v>56</v>
      </c>
      <c r="G7">
        <v>1992065</v>
      </c>
      <c r="H7" t="s">
        <v>58</v>
      </c>
      <c r="K7" s="104">
        <v>44032</v>
      </c>
      <c r="O7">
        <v>0</v>
      </c>
      <c r="Q7" t="s">
        <v>67</v>
      </c>
      <c r="S7">
        <v>36</v>
      </c>
      <c r="T7">
        <v>599700.5</v>
      </c>
    </row>
    <row r="8" spans="1:20">
      <c r="A8">
        <v>19</v>
      </c>
      <c r="B8" t="s">
        <v>54</v>
      </c>
      <c r="E8" t="s">
        <v>59</v>
      </c>
      <c r="F8" t="s">
        <v>56</v>
      </c>
      <c r="G8">
        <v>2018305</v>
      </c>
      <c r="H8" t="s">
        <v>58</v>
      </c>
      <c r="K8" s="104">
        <v>44105</v>
      </c>
      <c r="O8">
        <v>0</v>
      </c>
      <c r="Q8" t="s">
        <v>67</v>
      </c>
      <c r="S8">
        <v>36</v>
      </c>
      <c r="T8">
        <v>1403603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Latam 08-21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agalaz</dc:creator>
  <cp:lastModifiedBy>agalaz</cp:lastModifiedBy>
  <dcterms:created xsi:type="dcterms:W3CDTF">2021-10-11T03:32:33Z</dcterms:created>
  <dcterms:modified xsi:type="dcterms:W3CDTF">2021-10-11T03:40:01Z</dcterms:modified>
</cp:coreProperties>
</file>